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feallock\Desktop\P Form 2017\"/>
    </mc:Choice>
  </mc:AlternateContent>
  <bookViews>
    <workbookView xWindow="510" yWindow="30" windowWidth="21825" windowHeight="13305"/>
  </bookViews>
  <sheets>
    <sheet name="Revenue" sheetId="1" r:id="rId1"/>
    <sheet name="Cost" sheetId="2" r:id="rId2"/>
  </sheets>
  <definedNames>
    <definedName name="additional_funding_year1">Revenue!$B$15</definedName>
    <definedName name="additional_funding_year2">Revenue!$C$15</definedName>
    <definedName name="additional_funding_year3">Revenue!$D$15</definedName>
    <definedName name="additional_funding_year4">Revenue!$E$15</definedName>
    <definedName name="additional_funding_year5">Revenue!$F$15</definedName>
    <definedName name="average_ftes_under">Revenue!#REF!</definedName>
    <definedName name="average_ftes_upper">Revenue!$B$31</definedName>
    <definedName name="benefit">Cost!$H$48</definedName>
    <definedName name="faculty_salary">Cost!$E$6</definedName>
    <definedName name="fresh_attrition">Revenue!#REF!</definedName>
    <definedName name="funding_year1">Revenue!$B$14</definedName>
    <definedName name="funding_year2">Revenue!$C$14</definedName>
    <definedName name="funding_year3">Revenue!$D$14</definedName>
    <definedName name="funding_year4">Revenue!$E$14</definedName>
    <definedName name="funding_year5">Revenue!$F$14</definedName>
    <definedName name="lecturer_salary">Cost!$H$46</definedName>
    <definedName name="master_attrition">Revenue!$B$30</definedName>
    <definedName name="percent_in_college">Revenue!#REF!</definedName>
    <definedName name="percent_in_program">Revenue!#REF!</definedName>
    <definedName name="program_unit_percent">Revenue!$C$9</definedName>
    <definedName name="revenue_per_ftes">Revenue!$B$32</definedName>
    <definedName name="revenue_year1">Revenue!$B$25</definedName>
    <definedName name="revenue_year2">Revenue!$C$25</definedName>
    <definedName name="revenue_year3">Revenue!$D$25</definedName>
    <definedName name="revenue_year4">Revenue!$E$25</definedName>
    <definedName name="revenue_year5">Revenue!$F$25</definedName>
    <definedName name="soph_attrition">Revenue!#REF!</definedName>
    <definedName name="staff_salary">Cost!$H$47</definedName>
  </definedNames>
  <calcPr calcId="17901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E21" i="1"/>
  <c r="F22" i="1"/>
  <c r="F23" i="1"/>
  <c r="C9" i="1"/>
  <c r="F25" i="1"/>
  <c r="L39" i="2"/>
  <c r="L40" i="2"/>
  <c r="L41" i="2"/>
  <c r="L10" i="2"/>
  <c r="L11" i="2"/>
  <c r="L12" i="2"/>
  <c r="L38" i="2"/>
  <c r="L42" i="2"/>
  <c r="D21" i="1"/>
  <c r="E22" i="1"/>
  <c r="E23" i="1"/>
  <c r="E25" i="1"/>
  <c r="J39" i="2"/>
  <c r="J40" i="2"/>
  <c r="J41" i="2"/>
  <c r="J10" i="2"/>
  <c r="J11" i="2"/>
  <c r="J12" i="2"/>
  <c r="J38" i="2"/>
  <c r="J42" i="2"/>
  <c r="C21" i="1"/>
  <c r="D22" i="1"/>
  <c r="D23" i="1"/>
  <c r="D25" i="1"/>
  <c r="H39" i="2"/>
  <c r="H40" i="2"/>
  <c r="H41" i="2"/>
  <c r="H10" i="2"/>
  <c r="H11" i="2"/>
  <c r="H12" i="2"/>
  <c r="H38" i="2"/>
  <c r="H42" i="2"/>
  <c r="B21" i="1"/>
  <c r="C22" i="1"/>
  <c r="C23" i="1"/>
  <c r="C25" i="1"/>
  <c r="F39" i="2"/>
  <c r="F40" i="2"/>
  <c r="F41" i="2"/>
  <c r="F10" i="2"/>
  <c r="F11" i="2"/>
  <c r="F12" i="2"/>
  <c r="F38" i="2"/>
  <c r="F42" i="2"/>
  <c r="B23" i="1"/>
  <c r="B25" i="1"/>
  <c r="D39" i="2"/>
  <c r="D40" i="2"/>
  <c r="D41" i="2"/>
  <c r="D10" i="2"/>
  <c r="D11" i="2"/>
  <c r="D12" i="2"/>
  <c r="D38" i="2"/>
  <c r="D42" i="2"/>
</calcChain>
</file>

<file path=xl/comments1.xml><?xml version="1.0" encoding="utf-8"?>
<comments xmlns="http://schemas.openxmlformats.org/spreadsheetml/2006/main">
  <authors>
    <author>IITS</author>
  </authors>
  <commentList>
    <comment ref="B6" authorId="0" shapeId="0">
      <text>
        <r>
          <rPr>
            <b/>
            <sz val="9"/>
            <color indexed="12"/>
            <rFont val="Tahoma"/>
            <family val="2"/>
          </rPr>
          <t>Provide the abbreviated name of the college where the program is housed. In case of a joint program between several colleges, please enter all college names.</t>
        </r>
      </text>
    </comment>
    <comment ref="B7" authorId="0" shapeId="0">
      <text>
        <r>
          <rPr>
            <b/>
            <sz val="9"/>
            <color indexed="12"/>
            <rFont val="Tahoma"/>
            <family val="2"/>
          </rPr>
          <t>Name of the department that proposes the program. In case that this is a joint program between different departments please provide the names of the departments.</t>
        </r>
      </text>
    </comment>
    <comment ref="B8" authorId="0" shapeId="0">
      <text>
        <r>
          <rPr>
            <b/>
            <sz val="9"/>
            <color indexed="12"/>
            <rFont val="Tahoma"/>
            <family val="2"/>
          </rPr>
          <t>Enter the name of the proposed program.</t>
        </r>
      </text>
    </comment>
    <comment ref="B9" authorId="0" shapeId="0">
      <text>
        <r>
          <rPr>
            <b/>
            <sz val="9"/>
            <color indexed="12"/>
            <rFont val="Tahoma"/>
            <family val="2"/>
          </rPr>
          <t>Number of units required to complete the program.</t>
        </r>
      </text>
    </comment>
    <comment ref="B12" authorId="0" shapeId="0">
      <text>
        <r>
          <rPr>
            <b/>
            <sz val="9"/>
            <color indexed="12"/>
            <rFont val="Tahoma"/>
            <family val="2"/>
          </rPr>
          <t>Provide the enrollment predictions based on item 6e) of the P-Form.</t>
        </r>
      </text>
    </comment>
    <comment ref="B14" authorId="0" shapeId="0">
      <text>
        <r>
          <rPr>
            <b/>
            <sz val="9"/>
            <color indexed="12"/>
            <rFont val="Tahoma"/>
            <family val="2"/>
          </rPr>
          <t>Provide the amount of external funding (grants, ednowments,..) for each of the first five years. The line refers to item 7e) of the P-Form.</t>
        </r>
      </text>
    </comment>
    <comment ref="B15" authorId="0" shapeId="0">
      <text>
        <r>
          <rPr>
            <b/>
            <sz val="9"/>
            <color indexed="12"/>
            <rFont val="Tahoma"/>
            <family val="2"/>
          </rPr>
          <t>Enter the additional funds for each of the first five years. This line refers to item 7f) of the P-Form template. Explain these funding sources in item 7f).</t>
        </r>
      </text>
    </comment>
  </commentList>
</comments>
</file>

<file path=xl/comments2.xml><?xml version="1.0" encoding="utf-8"?>
<comments xmlns="http://schemas.openxmlformats.org/spreadsheetml/2006/main">
  <authors>
    <author>IITS</author>
  </authors>
  <commentList>
    <comment ref="E6" authorId="0" shapeId="0">
      <text>
        <r>
          <rPr>
            <b/>
            <sz val="9"/>
            <color indexed="12"/>
            <rFont val="Tahoma"/>
            <family val="2"/>
          </rPr>
          <t>Provide an estimate for the salary of a new tenure track faculty. Please consult with the Associate Dean.</t>
        </r>
      </text>
    </comment>
    <comment ref="C10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tenure track faculty needed to offer the program. These numbers are cummulative, not just the additional faculty in each year.</t>
        </r>
      </text>
    </comment>
    <comment ref="C11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lecturers needed to offer the program. These numbers are cummulative, not just the additional lecturers in each year.</t>
        </r>
      </text>
    </comment>
    <comment ref="C12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lecturers needed to offer the program. These numbers are cummulative, not just the additional staff in each year.</t>
        </r>
      </text>
    </comment>
    <comment ref="D14" authorId="0" shapeId="0">
      <text>
        <r>
          <rPr>
            <b/>
            <sz val="9"/>
            <color indexed="12"/>
            <rFont val="Tahoma"/>
            <family val="2"/>
          </rPr>
          <t>Please provide the startup cost for new tenure track faculty in case the program is self-supported.</t>
        </r>
      </text>
    </comment>
    <comment ref="D17" authorId="0" shapeId="0">
      <text>
        <r>
          <rPr>
            <b/>
            <sz val="9"/>
            <color indexed="12"/>
            <rFont val="Tahoma"/>
            <family val="2"/>
          </rPr>
          <t>Please provide cost estimates for the categories construction, renovation, and rental/lease. These numbers are based on the narrative in items 7b) and 8b) of the P-Form. Enter these costs for all 5 years.</t>
        </r>
      </text>
    </comment>
    <comment ref="D22" authorId="0" shapeId="0">
      <text>
        <r>
          <rPr>
            <b/>
            <sz val="9"/>
            <color indexed="12"/>
            <rFont val="Tahoma"/>
            <family val="2"/>
          </rPr>
          <t>Please enter cost estimates for library resources here. These estimates are based on the narrative in item 7c) and 7d) of the P-Form and the report/memo of the library. If the costs are recurring the costs have to be entered for all 5 years.</t>
        </r>
      </text>
    </comment>
    <comment ref="D26" authorId="0" shapeId="0">
      <text>
        <r>
          <rPr>
            <b/>
            <sz val="9"/>
            <color indexed="12"/>
            <rFont val="Tahoma"/>
            <family val="2"/>
          </rPr>
          <t>Please provide cost estimates for IITS resources. Contact the office of the Dean of IITS for these estimates. The narrative in item 7b), 7d), 8b) or 8d) of the P-Form should document the need for these expenditures. If the costs are recurring the costs have to be entered for all 5 years.</t>
        </r>
      </text>
    </comment>
    <comment ref="D30" authorId="0" shapeId="0">
      <text>
        <r>
          <rPr>
            <b/>
            <sz val="9"/>
            <color indexed="12"/>
            <rFont val="Tahoma"/>
            <family val="2"/>
          </rPr>
          <t>Enter cost estimates for specialized equipment or material here. The narrative in item 7d) or 8d) of the P-Form should justify the need for the equipment/material. If the cost is recurring or new equipment is needed over time provide the estimates for all 5 years.</t>
        </r>
      </text>
    </comment>
    <comment ref="D33" authorId="0" shapeId="0">
      <text>
        <r>
          <rPr>
            <b/>
            <sz val="9"/>
            <color indexed="12"/>
            <rFont val="Tahoma"/>
            <family val="2"/>
          </rPr>
          <t>Please provide for each year additional costs, that have not been entered in any of the above fields. The narrative in items 7d) or 8d) of the P-Form should explain these costs.</t>
        </r>
      </text>
    </comment>
  </commentList>
</comments>
</file>

<file path=xl/sharedStrings.xml><?xml version="1.0" encoding="utf-8"?>
<sst xmlns="http://schemas.openxmlformats.org/spreadsheetml/2006/main" count="70" uniqueCount="57">
  <si>
    <t>A. ANTICIPATED REVENUES FOR THE PROPOSED NEW GRADUATE PROGRAM</t>
  </si>
  <si>
    <t>Data about the proposed program.</t>
  </si>
  <si>
    <t>The grey fields in this section should be filled out by the proposer.</t>
  </si>
  <si>
    <t>College(s) where the program is housed</t>
  </si>
  <si>
    <t>CSM</t>
  </si>
  <si>
    <t>Department(s) which proposes the program</t>
  </si>
  <si>
    <t>Physics</t>
  </si>
  <si>
    <t>Name of the proposed program</t>
  </si>
  <si>
    <t>Astronomy</t>
  </si>
  <si>
    <t>Number of units of the proposed program</t>
  </si>
  <si>
    <t>Year 1</t>
  </si>
  <si>
    <t>Year 2</t>
  </si>
  <si>
    <t>Year 3</t>
  </si>
  <si>
    <t>Year 4</t>
  </si>
  <si>
    <t>Year 5</t>
  </si>
  <si>
    <t>Estimated number of incoming students:</t>
  </si>
  <si>
    <t>External funding</t>
  </si>
  <si>
    <t>Estimated additional internal funding</t>
  </si>
  <si>
    <t xml:space="preserve">Projected enrollment and revenue </t>
  </si>
  <si>
    <t>First Year</t>
  </si>
  <si>
    <t>Second Year</t>
  </si>
  <si>
    <t>TOTAL</t>
  </si>
  <si>
    <t>Revenue for the program</t>
  </si>
  <si>
    <t>Planning assumptions (to be updated by the Office of the Vice-Provost)</t>
  </si>
  <si>
    <t>1. 10% attrition from first year to second year for Master's students:</t>
  </si>
  <si>
    <t>2. FTES assumes average unit load of 6 per graduate:</t>
  </si>
  <si>
    <t>3. Amount Academic Affairs will receive per FTES:</t>
  </si>
  <si>
    <t>B.  ANTICIPATED COST AND REVENUE PROJECTIONS FOR THE PROPOSED NEW GRADUATE PROGRAM</t>
  </si>
  <si>
    <t xml:space="preserve">Average cost of TT faculty (without benefit) </t>
  </si>
  <si>
    <t>Personnel</t>
  </si>
  <si>
    <t>TT Faculty</t>
  </si>
  <si>
    <t>Lecturers</t>
  </si>
  <si>
    <t>Staff</t>
  </si>
  <si>
    <t>Startup if program is self-supported</t>
  </si>
  <si>
    <t>Space</t>
  </si>
  <si>
    <t>Construction</t>
  </si>
  <si>
    <t>Renovation</t>
  </si>
  <si>
    <t>Rental/Lease</t>
  </si>
  <si>
    <t>Library Resources</t>
  </si>
  <si>
    <t>Acquisition</t>
  </si>
  <si>
    <t>Subscription</t>
  </si>
  <si>
    <t>IITS Resources</t>
  </si>
  <si>
    <t>Other</t>
  </si>
  <si>
    <t>Equipment/Materials</t>
  </si>
  <si>
    <t>Durable</t>
  </si>
  <si>
    <t>Expendable</t>
  </si>
  <si>
    <t>Miscellanea</t>
  </si>
  <si>
    <t>Projected cost and revenue</t>
  </si>
  <si>
    <t>Program Cost</t>
  </si>
  <si>
    <t>Program Revenue</t>
  </si>
  <si>
    <t>External Funding</t>
  </si>
  <si>
    <t>Additional Internal Funding</t>
  </si>
  <si>
    <t>Program net return</t>
  </si>
  <si>
    <t>Planning assumptions  (to be updated by the Office of the Vice-Provost)</t>
  </si>
  <si>
    <t>1. Average Lecturer Cost (without benefit):</t>
  </si>
  <si>
    <t>2. Average Staff Cost (without benefit):</t>
  </si>
  <si>
    <t>3. Average Benefit: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</si>
</sst>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9" fontId="0" fillId="0" borderId="0" xfId="0" applyNumberFormat="1" applyBorder="1"/>
    <xf numFmtId="165" fontId="0" fillId="0" borderId="7" xfId="0" applyNumberFormat="1" applyBorder="1"/>
    <xf numFmtId="0" fontId="1" fillId="0" borderId="1" xfId="0" applyFont="1" applyBorder="1"/>
    <xf numFmtId="1" fontId="0" fillId="0" borderId="0" xfId="0" applyNumberFormat="1" applyBorder="1"/>
    <xf numFmtId="1" fontId="0" fillId="0" borderId="5" xfId="0" applyNumberFormat="1" applyBorder="1"/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4" xfId="0" applyFont="1" applyFill="1" applyBorder="1"/>
    <xf numFmtId="165" fontId="1" fillId="0" borderId="0" xfId="0" applyNumberFormat="1" applyFont="1" applyBorder="1"/>
    <xf numFmtId="165" fontId="1" fillId="0" borderId="5" xfId="0" applyNumberFormat="1" applyFont="1" applyBorder="1"/>
    <xf numFmtId="0" fontId="0" fillId="0" borderId="6" xfId="0" applyFill="1" applyBorder="1"/>
    <xf numFmtId="5" fontId="0" fillId="2" borderId="5" xfId="0" applyNumberFormat="1" applyFill="1" applyBorder="1" applyProtection="1">
      <protection locked="0"/>
    </xf>
    <xf numFmtId="0" fontId="0" fillId="0" borderId="0" xfId="0" applyFill="1" applyBorder="1"/>
    <xf numFmtId="3" fontId="0" fillId="0" borderId="0" xfId="0" applyNumberFormat="1" applyBorder="1"/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4" xfId="0" applyFill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6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5" fontId="0" fillId="2" borderId="5" xfId="0" applyNumberFormat="1" applyFill="1" applyBorder="1" applyAlignment="1" applyProtection="1">
      <alignment horizontal="right" vertical="top"/>
      <protection locked="0"/>
    </xf>
    <xf numFmtId="0" fontId="0" fillId="2" borderId="14" xfId="0" applyFill="1" applyBorder="1" applyProtection="1">
      <protection locked="0"/>
    </xf>
    <xf numFmtId="5" fontId="0" fillId="2" borderId="15" xfId="0" applyNumberFormat="1" applyFill="1" applyBorder="1" applyAlignment="1" applyProtection="1">
      <alignment horizontal="right" vertical="top"/>
      <protection locked="0"/>
    </xf>
    <xf numFmtId="6" fontId="0" fillId="2" borderId="15" xfId="0" applyNumberFormat="1" applyFill="1" applyBorder="1" applyProtection="1">
      <protection locked="0"/>
    </xf>
    <xf numFmtId="5" fontId="0" fillId="2" borderId="15" xfId="0" applyNumberFormat="1" applyFill="1" applyBorder="1" applyProtection="1">
      <protection locked="0"/>
    </xf>
    <xf numFmtId="164" fontId="2" fillId="0" borderId="0" xfId="0" applyNumberFormat="1" applyFont="1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4" xfId="0" applyFont="1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14" xfId="0" applyBorder="1" applyProtection="1"/>
    <xf numFmtId="0" fontId="0" fillId="0" borderId="15" xfId="0" applyBorder="1" applyProtection="1"/>
    <xf numFmtId="6" fontId="0" fillId="0" borderId="15" xfId="0" applyNumberFormat="1" applyBorder="1" applyProtection="1"/>
    <xf numFmtId="6" fontId="0" fillId="0" borderId="5" xfId="0" applyNumberFormat="1" applyBorder="1" applyProtection="1"/>
    <xf numFmtId="0" fontId="1" fillId="0" borderId="14" xfId="0" applyFont="1" applyBorder="1" applyProtection="1"/>
    <xf numFmtId="0" fontId="1" fillId="0" borderId="4" xfId="0" applyFont="1" applyFill="1" applyBorder="1" applyProtection="1"/>
    <xf numFmtId="5" fontId="1" fillId="0" borderId="15" xfId="0" applyNumberFormat="1" applyFont="1" applyBorder="1" applyAlignment="1" applyProtection="1"/>
    <xf numFmtId="6" fontId="1" fillId="0" borderId="14" xfId="0" applyNumberFormat="1" applyFont="1" applyBorder="1" applyAlignment="1" applyProtection="1">
      <alignment horizontal="right" vertical="top"/>
    </xf>
    <xf numFmtId="0" fontId="1" fillId="0" borderId="14" xfId="0" applyFont="1" applyBorder="1" applyAlignment="1" applyProtection="1">
      <alignment horizontal="right" vertical="top"/>
    </xf>
    <xf numFmtId="5" fontId="1" fillId="0" borderId="5" xfId="0" applyNumberFormat="1" applyFont="1" applyBorder="1" applyAlignment="1" applyProtection="1"/>
    <xf numFmtId="5" fontId="1" fillId="0" borderId="15" xfId="0" applyNumberFormat="1" applyFont="1" applyBorder="1" applyProtection="1"/>
    <xf numFmtId="5" fontId="1" fillId="0" borderId="5" xfId="0" applyNumberFormat="1" applyFont="1" applyBorder="1" applyProtection="1"/>
    <xf numFmtId="0" fontId="1" fillId="0" borderId="6" xfId="0" applyFont="1" applyBorder="1" applyProtection="1"/>
    <xf numFmtId="0" fontId="0" fillId="0" borderId="7" xfId="0" applyBorder="1" applyProtection="1"/>
    <xf numFmtId="0" fontId="0" fillId="0" borderId="17" xfId="0" applyBorder="1" applyProtection="1"/>
    <xf numFmtId="5" fontId="1" fillId="0" borderId="18" xfId="0" applyNumberFormat="1" applyFont="1" applyBorder="1" applyProtection="1"/>
    <xf numFmtId="5" fontId="1" fillId="0" borderId="8" xfId="0" applyNumberFormat="1" applyFont="1" applyBorder="1" applyProtection="1"/>
    <xf numFmtId="0" fontId="0" fillId="0" borderId="0" xfId="0" applyProtection="1"/>
    <xf numFmtId="0" fontId="0" fillId="0" borderId="1" xfId="0" applyBorder="1" applyProtection="1"/>
    <xf numFmtId="165" fontId="0" fillId="0" borderId="2" xfId="0" applyNumberFormat="1" applyBorder="1" applyProtection="1"/>
    <xf numFmtId="165" fontId="0" fillId="0" borderId="0" xfId="0" applyNumberFormat="1" applyBorder="1" applyProtection="1"/>
    <xf numFmtId="0" fontId="0" fillId="0" borderId="6" xfId="0" applyFill="1" applyBorder="1" applyProtection="1"/>
    <xf numFmtId="9" fontId="0" fillId="0" borderId="7" xfId="0" applyNumberFormat="1" applyBorder="1" applyProtection="1"/>
    <xf numFmtId="0" fontId="0" fillId="0" borderId="8" xfId="0" applyBorder="1" applyProtection="1"/>
    <xf numFmtId="6" fontId="0" fillId="2" borderId="5" xfId="0" applyNumberFormat="1" applyFill="1" applyBorder="1" applyProtection="1">
      <protection locked="0"/>
    </xf>
    <xf numFmtId="0" fontId="0" fillId="3" borderId="0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165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5" fontId="0" fillId="0" borderId="18" xfId="0" applyNumberFormat="1" applyFill="1" applyBorder="1" applyProtection="1"/>
    <xf numFmtId="0" fontId="0" fillId="0" borderId="17" xfId="0" applyFill="1" applyBorder="1" applyProtection="1"/>
    <xf numFmtId="5" fontId="0" fillId="0" borderId="8" xfId="0" applyNumberFormat="1" applyFill="1" applyBorder="1" applyProtection="1"/>
    <xf numFmtId="0" fontId="0" fillId="0" borderId="19" xfId="0" applyBorder="1" applyProtection="1"/>
    <xf numFmtId="6" fontId="0" fillId="0" borderId="20" xfId="0" applyNumberFormat="1" applyBorder="1" applyProtection="1"/>
    <xf numFmtId="0" fontId="0" fillId="0" borderId="20" xfId="0" applyBorder="1" applyProtection="1"/>
    <xf numFmtId="0" fontId="0" fillId="0" borderId="14" xfId="0" applyFill="1" applyBorder="1" applyProtection="1"/>
    <xf numFmtId="5" fontId="0" fillId="0" borderId="15" xfId="0" applyNumberFormat="1" applyFill="1" applyBorder="1" applyProtection="1"/>
    <xf numFmtId="5" fontId="0" fillId="0" borderId="5" xfId="0" applyNumberFormat="1" applyFill="1" applyBorder="1" applyProtection="1"/>
    <xf numFmtId="0" fontId="0" fillId="2" borderId="5" xfId="0" applyFont="1" applyFill="1" applyBorder="1" applyAlignment="1" applyProtection="1">
      <alignment horizontal="right"/>
      <protection locked="0"/>
    </xf>
    <xf numFmtId="165" fontId="0" fillId="2" borderId="0" xfId="0" applyNumberFormat="1" applyFont="1" applyFill="1" applyBorder="1" applyAlignment="1" applyProtection="1">
      <alignment horizontal="right"/>
      <protection locked="0"/>
    </xf>
    <xf numFmtId="165" fontId="0" fillId="2" borderId="5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F33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90" customWidth="1"/>
    <col min="2" max="2" width="9.140625" bestFit="1" customWidth="1"/>
    <col min="3" max="3" width="10.28515625" bestFit="1" customWidth="1"/>
    <col min="4" max="6" width="10.140625" bestFit="1" customWidth="1"/>
  </cols>
  <sheetData>
    <row r="2" spans="1:6" x14ac:dyDescent="0.25">
      <c r="A2" s="1" t="s">
        <v>0</v>
      </c>
      <c r="B2" s="1"/>
      <c r="C2" s="1"/>
    </row>
    <row r="3" spans="1:6" ht="15.75" thickBot="1" x14ac:dyDescent="0.3">
      <c r="A3" s="1"/>
      <c r="B3" s="1"/>
      <c r="C3" s="1"/>
    </row>
    <row r="4" spans="1:6" ht="16.5" thickTop="1" thickBot="1" x14ac:dyDescent="0.3">
      <c r="A4" s="99" t="s">
        <v>1</v>
      </c>
      <c r="B4" s="100"/>
      <c r="C4" s="100"/>
      <c r="D4" s="100"/>
      <c r="E4" s="100"/>
      <c r="F4" s="101"/>
    </row>
    <row r="5" spans="1:6" ht="15.75" thickTop="1" x14ac:dyDescent="0.25">
      <c r="A5" s="19" t="s">
        <v>2</v>
      </c>
      <c r="B5" s="9"/>
      <c r="C5" s="9"/>
      <c r="D5" s="9"/>
      <c r="E5" s="9"/>
      <c r="F5" s="10"/>
    </row>
    <row r="6" spans="1:6" x14ac:dyDescent="0.25">
      <c r="A6" s="4" t="s">
        <v>3</v>
      </c>
      <c r="B6" s="102" t="s">
        <v>4</v>
      </c>
      <c r="C6" s="102"/>
      <c r="D6" s="102"/>
      <c r="E6" s="102"/>
      <c r="F6" s="103"/>
    </row>
    <row r="7" spans="1:6" x14ac:dyDescent="0.25">
      <c r="A7" s="4" t="s">
        <v>5</v>
      </c>
      <c r="B7" s="102" t="s">
        <v>6</v>
      </c>
      <c r="C7" s="102"/>
      <c r="D7" s="102"/>
      <c r="E7" s="102"/>
      <c r="F7" s="103"/>
    </row>
    <row r="8" spans="1:6" x14ac:dyDescent="0.25">
      <c r="A8" s="4" t="s">
        <v>7</v>
      </c>
      <c r="B8" s="104" t="s">
        <v>8</v>
      </c>
      <c r="C8" s="104"/>
      <c r="D8" s="104"/>
      <c r="E8" s="104"/>
      <c r="F8" s="105"/>
    </row>
    <row r="9" spans="1:6" x14ac:dyDescent="0.25">
      <c r="A9" s="4" t="s">
        <v>9</v>
      </c>
      <c r="B9" s="31">
        <v>33</v>
      </c>
      <c r="C9" s="44">
        <f>B9/30</f>
        <v>1.1000000000000001</v>
      </c>
      <c r="D9" s="45"/>
      <c r="E9" s="45"/>
      <c r="F9" s="46"/>
    </row>
    <row r="10" spans="1:6" x14ac:dyDescent="0.25">
      <c r="A10" s="4"/>
      <c r="B10" s="2"/>
      <c r="C10" s="2"/>
      <c r="D10" s="2"/>
      <c r="E10" s="2"/>
      <c r="F10" s="5"/>
    </row>
    <row r="11" spans="1:6" x14ac:dyDescent="0.25">
      <c r="A11" s="4"/>
      <c r="B11" s="3" t="s">
        <v>10</v>
      </c>
      <c r="C11" s="3" t="s">
        <v>11</v>
      </c>
      <c r="D11" s="3" t="s">
        <v>12</v>
      </c>
      <c r="E11" s="3" t="s">
        <v>13</v>
      </c>
      <c r="F11" s="6" t="s">
        <v>14</v>
      </c>
    </row>
    <row r="12" spans="1:6" x14ac:dyDescent="0.25">
      <c r="A12" s="4" t="s">
        <v>15</v>
      </c>
      <c r="B12" s="31">
        <v>3</v>
      </c>
      <c r="C12" s="31">
        <v>5</v>
      </c>
      <c r="D12" s="31">
        <v>5</v>
      </c>
      <c r="E12" s="31">
        <v>10</v>
      </c>
      <c r="F12" s="94">
        <v>10</v>
      </c>
    </row>
    <row r="13" spans="1:6" x14ac:dyDescent="0.25">
      <c r="A13" s="4"/>
      <c r="B13" s="79"/>
      <c r="C13" s="79"/>
      <c r="D13" s="79"/>
      <c r="E13" s="79"/>
      <c r="F13" s="80"/>
    </row>
    <row r="14" spans="1:6" x14ac:dyDescent="0.25">
      <c r="A14" s="4" t="s">
        <v>16</v>
      </c>
      <c r="B14" s="95">
        <v>0</v>
      </c>
      <c r="C14" s="95">
        <v>1200</v>
      </c>
      <c r="D14" s="95">
        <v>1300</v>
      </c>
      <c r="E14" s="95">
        <v>1400</v>
      </c>
      <c r="F14" s="96">
        <v>0</v>
      </c>
    </row>
    <row r="15" spans="1:6" x14ac:dyDescent="0.25">
      <c r="A15" s="4" t="s">
        <v>17</v>
      </c>
      <c r="B15" s="95">
        <v>1200</v>
      </c>
      <c r="C15" s="95">
        <v>1200</v>
      </c>
      <c r="D15" s="95">
        <v>1300</v>
      </c>
      <c r="E15" s="95">
        <v>1300</v>
      </c>
      <c r="F15" s="96">
        <v>1400</v>
      </c>
    </row>
    <row r="16" spans="1:6" ht="15.75" thickBot="1" x14ac:dyDescent="0.3">
      <c r="A16" s="36"/>
      <c r="B16" s="37"/>
      <c r="C16" s="37"/>
      <c r="D16" s="37"/>
      <c r="E16" s="37"/>
      <c r="F16" s="38"/>
    </row>
    <row r="17" spans="1:6" ht="16.5" thickTop="1" thickBot="1" x14ac:dyDescent="0.3">
      <c r="A17" s="1"/>
    </row>
    <row r="18" spans="1:6" ht="16.5" thickTop="1" thickBot="1" x14ac:dyDescent="0.3">
      <c r="A18" s="99" t="s">
        <v>18</v>
      </c>
      <c r="B18" s="100"/>
      <c r="C18" s="100"/>
      <c r="D18" s="100"/>
      <c r="E18" s="100"/>
      <c r="F18" s="101"/>
    </row>
    <row r="19" spans="1:6" ht="15.75" thickTop="1" x14ac:dyDescent="0.25">
      <c r="A19" s="19"/>
      <c r="B19" s="11"/>
      <c r="C19" s="11"/>
      <c r="D19" s="11"/>
      <c r="E19" s="11"/>
      <c r="F19" s="12"/>
    </row>
    <row r="20" spans="1:6" x14ac:dyDescent="0.25">
      <c r="A20" s="13"/>
      <c r="B20" s="22" t="s">
        <v>10</v>
      </c>
      <c r="C20" s="22" t="s">
        <v>11</v>
      </c>
      <c r="D20" s="22" t="s">
        <v>12</v>
      </c>
      <c r="E20" s="22" t="s">
        <v>13</v>
      </c>
      <c r="F20" s="23" t="s">
        <v>14</v>
      </c>
    </row>
    <row r="21" spans="1:6" x14ac:dyDescent="0.25">
      <c r="A21" s="32" t="s">
        <v>19</v>
      </c>
      <c r="B21" s="20">
        <f>B12</f>
        <v>3</v>
      </c>
      <c r="C21" s="20">
        <f>C12</f>
        <v>5</v>
      </c>
      <c r="D21" s="20">
        <f>D12</f>
        <v>5</v>
      </c>
      <c r="E21" s="20">
        <f>E12</f>
        <v>10</v>
      </c>
      <c r="F21" s="21">
        <f>F12</f>
        <v>10</v>
      </c>
    </row>
    <row r="22" spans="1:6" x14ac:dyDescent="0.25">
      <c r="A22" s="32" t="s">
        <v>20</v>
      </c>
      <c r="B22" s="30">
        <v>0</v>
      </c>
      <c r="C22" s="30">
        <f>B21*(1-master_attrition)</f>
        <v>2.7</v>
      </c>
      <c r="D22" s="30">
        <f>C21*(1-master_attrition)</f>
        <v>4.5</v>
      </c>
      <c r="E22" s="30">
        <f>D21*(1-master_attrition)</f>
        <v>4.5</v>
      </c>
      <c r="F22" s="33">
        <f>E21*(1-master_attrition)</f>
        <v>9</v>
      </c>
    </row>
    <row r="23" spans="1:6" x14ac:dyDescent="0.25">
      <c r="A23" s="32" t="s">
        <v>21</v>
      </c>
      <c r="B23" s="30">
        <f>ROUND(SUM(B21:B22),0)</f>
        <v>3</v>
      </c>
      <c r="C23" s="30">
        <f t="shared" ref="C23:F23" si="0">ROUND(SUM(C21:C22),0)</f>
        <v>8</v>
      </c>
      <c r="D23" s="30">
        <f t="shared" si="0"/>
        <v>10</v>
      </c>
      <c r="E23" s="30">
        <f t="shared" si="0"/>
        <v>15</v>
      </c>
      <c r="F23" s="33">
        <f t="shared" si="0"/>
        <v>19</v>
      </c>
    </row>
    <row r="24" spans="1:6" x14ac:dyDescent="0.25">
      <c r="A24" s="32"/>
      <c r="B24" s="30"/>
      <c r="C24" s="30"/>
      <c r="D24" s="30"/>
      <c r="E24" s="30"/>
      <c r="F24" s="33"/>
    </row>
    <row r="25" spans="1:6" x14ac:dyDescent="0.25">
      <c r="A25" s="24" t="s">
        <v>22</v>
      </c>
      <c r="B25" s="25">
        <f>B23*average_ftes_upper/12*revenue_per_ftes*program_unit_percent</f>
        <v>7755.0000000000009</v>
      </c>
      <c r="C25" s="25">
        <f>C23*average_ftes_upper/12*revenue_per_ftes*program_unit_percent</f>
        <v>20680</v>
      </c>
      <c r="D25" s="25">
        <f>D23*average_ftes_upper/12*revenue_per_ftes*program_unit_percent</f>
        <v>25850.000000000004</v>
      </c>
      <c r="E25" s="25">
        <f>E23*average_ftes_upper/12*revenue_per_ftes*program_unit_percent</f>
        <v>38775</v>
      </c>
      <c r="F25" s="26">
        <f>F23*average_ftes_upper/12*revenue_per_ftes*program_unit_percent</f>
        <v>49115.000000000007</v>
      </c>
    </row>
    <row r="26" spans="1:6" ht="15.75" thickBot="1" x14ac:dyDescent="0.3">
      <c r="A26" s="27"/>
      <c r="B26" s="34"/>
      <c r="C26" s="34"/>
      <c r="D26" s="34"/>
      <c r="E26" s="34"/>
      <c r="F26" s="35"/>
    </row>
    <row r="27" spans="1:6" ht="15.75" thickTop="1" x14ac:dyDescent="0.25">
      <c r="A27" s="29"/>
      <c r="B27" s="30"/>
      <c r="C27" s="30"/>
      <c r="D27" s="30"/>
      <c r="E27" s="30"/>
      <c r="F27" s="30"/>
    </row>
    <row r="28" spans="1:6" ht="15.75" thickBot="1" x14ac:dyDescent="0.3"/>
    <row r="29" spans="1:6" ht="16.5" thickTop="1" thickBot="1" x14ac:dyDescent="0.3">
      <c r="A29" s="106" t="s">
        <v>23</v>
      </c>
      <c r="B29" s="107"/>
      <c r="C29" s="107"/>
      <c r="D29" s="107"/>
      <c r="E29" s="107"/>
      <c r="F29" s="108"/>
    </row>
    <row r="30" spans="1:6" ht="15.75" thickTop="1" x14ac:dyDescent="0.25">
      <c r="A30" s="13" t="s">
        <v>24</v>
      </c>
      <c r="B30" s="17">
        <v>0.1</v>
      </c>
      <c r="C30" s="14"/>
      <c r="D30" s="14"/>
      <c r="E30" s="14"/>
      <c r="F30" s="15"/>
    </row>
    <row r="31" spans="1:6" x14ac:dyDescent="0.25">
      <c r="A31" s="13" t="s">
        <v>25</v>
      </c>
      <c r="B31" s="14">
        <v>6</v>
      </c>
      <c r="C31" s="14"/>
      <c r="D31" s="14"/>
      <c r="E31" s="14"/>
      <c r="F31" s="15"/>
    </row>
    <row r="32" spans="1:6" ht="15.75" thickBot="1" x14ac:dyDescent="0.3">
      <c r="A32" s="16" t="s">
        <v>26</v>
      </c>
      <c r="B32" s="18">
        <v>4700</v>
      </c>
      <c r="C32" s="7"/>
      <c r="D32" s="7"/>
      <c r="E32" s="7"/>
      <c r="F32" s="8"/>
    </row>
    <row r="33" ht="15.75" thickTop="1" x14ac:dyDescent="0.25"/>
  </sheetData>
  <sheetProtection password="C6FC" sheet="1" objects="1" scenarios="1"/>
  <mergeCells count="6">
    <mergeCell ref="A4:F4"/>
    <mergeCell ref="B6:F6"/>
    <mergeCell ref="B8:F8"/>
    <mergeCell ref="A29:F29"/>
    <mergeCell ref="A18:F18"/>
    <mergeCell ref="B7:F7"/>
  </mergeCells>
  <printOptions headings="1" gridLines="1"/>
  <pageMargins left="0.7" right="0.7" top="0.75" bottom="0.75" header="0.3" footer="0.3"/>
  <pageSetup scale="8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49"/>
  <sheetViews>
    <sheetView topLeftCell="A7" workbookViewId="0">
      <selection activeCell="C11" sqref="C11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12" width="11.4257812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4"/>
    </row>
    <row r="3" spans="1:13" ht="15.75" thickBo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4"/>
    </row>
    <row r="4" spans="1:13" ht="16.5" thickTop="1" thickBot="1" x14ac:dyDescent="0.3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4"/>
    </row>
    <row r="5" spans="1:13" ht="15.75" thickTop="1" x14ac:dyDescent="0.25">
      <c r="A5" s="81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  <c r="M5" s="14"/>
    </row>
    <row r="6" spans="1:13" x14ac:dyDescent="0.25">
      <c r="A6" s="51" t="s">
        <v>28</v>
      </c>
      <c r="B6" s="48"/>
      <c r="C6" s="48"/>
      <c r="D6" s="48"/>
      <c r="E6" s="82">
        <v>60000</v>
      </c>
      <c r="F6" s="48"/>
      <c r="G6" s="48"/>
      <c r="H6" s="48"/>
      <c r="I6" s="48"/>
      <c r="J6" s="48"/>
      <c r="K6" s="48"/>
      <c r="L6" s="52"/>
      <c r="M6" s="14"/>
    </row>
    <row r="7" spans="1:13" x14ac:dyDescent="0.25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52"/>
      <c r="M7" s="14"/>
    </row>
    <row r="8" spans="1:13" x14ac:dyDescent="0.25">
      <c r="A8" s="53"/>
      <c r="B8" s="48"/>
      <c r="C8" s="112" t="s">
        <v>10</v>
      </c>
      <c r="D8" s="113"/>
      <c r="E8" s="112" t="s">
        <v>11</v>
      </c>
      <c r="F8" s="113"/>
      <c r="G8" s="112" t="s">
        <v>12</v>
      </c>
      <c r="H8" s="113"/>
      <c r="I8" s="112" t="s">
        <v>13</v>
      </c>
      <c r="J8" s="113"/>
      <c r="K8" s="112" t="s">
        <v>14</v>
      </c>
      <c r="L8" s="114"/>
      <c r="M8" s="14"/>
    </row>
    <row r="9" spans="1:13" x14ac:dyDescent="0.25">
      <c r="A9" s="51" t="s">
        <v>29</v>
      </c>
      <c r="B9" s="48"/>
      <c r="C9" s="54"/>
      <c r="D9" s="55"/>
      <c r="E9" s="54"/>
      <c r="F9" s="55"/>
      <c r="G9" s="54"/>
      <c r="H9" s="55"/>
      <c r="I9" s="54"/>
      <c r="J9" s="55"/>
      <c r="K9" s="54"/>
      <c r="L9" s="52"/>
      <c r="M9" s="14"/>
    </row>
    <row r="10" spans="1:13" x14ac:dyDescent="0.25">
      <c r="A10" s="53" t="s">
        <v>30</v>
      </c>
      <c r="B10" s="48"/>
      <c r="C10" s="40">
        <v>1</v>
      </c>
      <c r="D10" s="56">
        <f>C10*(1+benefit)*faculty_salary</f>
        <v>89400</v>
      </c>
      <c r="E10" s="40">
        <v>2</v>
      </c>
      <c r="F10" s="56">
        <f>E10*(1+benefit)*faculty_salary</f>
        <v>178800</v>
      </c>
      <c r="G10" s="40">
        <v>2</v>
      </c>
      <c r="H10" s="56">
        <f>G10*(1+benefit)*faculty_salary</f>
        <v>178800</v>
      </c>
      <c r="I10" s="40">
        <v>3</v>
      </c>
      <c r="J10" s="56">
        <f>I10*(1+benefit)*faculty_salary</f>
        <v>268200</v>
      </c>
      <c r="K10" s="40">
        <v>3</v>
      </c>
      <c r="L10" s="57">
        <f>K10*(1+benefit)*faculty_salary</f>
        <v>268200</v>
      </c>
      <c r="M10" s="14"/>
    </row>
    <row r="11" spans="1:13" x14ac:dyDescent="0.25">
      <c r="A11" s="53" t="s">
        <v>31</v>
      </c>
      <c r="B11" s="48"/>
      <c r="C11" s="40">
        <v>0.5</v>
      </c>
      <c r="D11" s="56">
        <f>C11*lecturer_salary*(1+benefit)</f>
        <v>39715.949999999997</v>
      </c>
      <c r="E11" s="40">
        <v>0.5</v>
      </c>
      <c r="F11" s="56">
        <f>E11*lecturer_salary*(1+benefit)</f>
        <v>39715.949999999997</v>
      </c>
      <c r="G11" s="40">
        <v>1</v>
      </c>
      <c r="H11" s="56">
        <f>G11*lecturer_salary*(1+benefit)</f>
        <v>79431.899999999994</v>
      </c>
      <c r="I11" s="40">
        <v>0.3</v>
      </c>
      <c r="J11" s="56">
        <f>I11*lecturer_salary*(1+benefit)</f>
        <v>23829.57</v>
      </c>
      <c r="K11" s="40">
        <v>0.5</v>
      </c>
      <c r="L11" s="57">
        <f>K11*lecturer_salary*(1+benefit)</f>
        <v>39715.949999999997</v>
      </c>
      <c r="M11" s="14"/>
    </row>
    <row r="12" spans="1:13" x14ac:dyDescent="0.25">
      <c r="A12" s="53" t="s">
        <v>32</v>
      </c>
      <c r="B12" s="48"/>
      <c r="C12" s="40">
        <v>1</v>
      </c>
      <c r="D12" s="56">
        <f>C12*staff_salary*(1+benefit)</f>
        <v>52150</v>
      </c>
      <c r="E12" s="40">
        <v>1</v>
      </c>
      <c r="F12" s="56">
        <f>E12*staff_salary*(1+benefit)</f>
        <v>52150</v>
      </c>
      <c r="G12" s="40">
        <v>1</v>
      </c>
      <c r="H12" s="56">
        <f>G12*staff_salary*(1+benefit)</f>
        <v>52150</v>
      </c>
      <c r="I12" s="40">
        <v>1</v>
      </c>
      <c r="J12" s="56">
        <f>I12*staff_salary*(1+benefit)</f>
        <v>52150</v>
      </c>
      <c r="K12" s="40">
        <v>1</v>
      </c>
      <c r="L12" s="57">
        <f>K12*staff_salary*(1+benefit)</f>
        <v>52150</v>
      </c>
      <c r="M12" s="14"/>
    </row>
    <row r="13" spans="1:13" x14ac:dyDescent="0.25">
      <c r="A13" s="53"/>
      <c r="B13" s="48"/>
      <c r="C13" s="54"/>
      <c r="D13" s="56"/>
      <c r="E13" s="54"/>
      <c r="F13" s="55"/>
      <c r="G13" s="54"/>
      <c r="H13" s="55"/>
      <c r="I13" s="54"/>
      <c r="J13" s="55"/>
      <c r="K13" s="54"/>
      <c r="L13" s="52"/>
      <c r="M13" s="14"/>
    </row>
    <row r="14" spans="1:13" x14ac:dyDescent="0.25">
      <c r="A14" s="51" t="s">
        <v>33</v>
      </c>
      <c r="B14" s="48"/>
      <c r="C14" s="54"/>
      <c r="D14" s="41">
        <v>0</v>
      </c>
      <c r="E14" s="54"/>
      <c r="F14" s="41">
        <v>0</v>
      </c>
      <c r="G14" s="54"/>
      <c r="H14" s="41">
        <v>0</v>
      </c>
      <c r="I14" s="54"/>
      <c r="J14" s="41">
        <v>0</v>
      </c>
      <c r="K14" s="54"/>
      <c r="L14" s="39">
        <v>0</v>
      </c>
      <c r="M14" s="14"/>
    </row>
    <row r="15" spans="1:13" x14ac:dyDescent="0.25">
      <c r="A15" s="53"/>
      <c r="B15" s="48"/>
      <c r="C15" s="54"/>
      <c r="D15" s="56"/>
      <c r="E15" s="54"/>
      <c r="F15" s="55"/>
      <c r="G15" s="54"/>
      <c r="H15" s="55"/>
      <c r="I15" s="54"/>
      <c r="J15" s="55"/>
      <c r="K15" s="54"/>
      <c r="L15" s="52"/>
      <c r="M15" s="14"/>
    </row>
    <row r="16" spans="1:13" x14ac:dyDescent="0.25">
      <c r="A16" s="51" t="s">
        <v>34</v>
      </c>
      <c r="B16" s="48"/>
      <c r="C16" s="54"/>
      <c r="D16" s="55"/>
      <c r="E16" s="54"/>
      <c r="F16" s="55"/>
      <c r="G16" s="54"/>
      <c r="H16" s="55"/>
      <c r="I16" s="54"/>
      <c r="J16" s="55"/>
      <c r="K16" s="54"/>
      <c r="L16" s="52"/>
      <c r="M16" s="14"/>
    </row>
    <row r="17" spans="1:13" x14ac:dyDescent="0.25">
      <c r="A17" s="53" t="s">
        <v>35</v>
      </c>
      <c r="B17" s="48"/>
      <c r="C17" s="54"/>
      <c r="D17" s="41">
        <v>0</v>
      </c>
      <c r="E17" s="54"/>
      <c r="F17" s="43">
        <v>0</v>
      </c>
      <c r="G17" s="54"/>
      <c r="H17" s="43">
        <v>0</v>
      </c>
      <c r="I17" s="54"/>
      <c r="J17" s="43">
        <v>0</v>
      </c>
      <c r="K17" s="54"/>
      <c r="L17" s="28">
        <v>0</v>
      </c>
      <c r="M17" s="14"/>
    </row>
    <row r="18" spans="1:13" x14ac:dyDescent="0.25">
      <c r="A18" s="53" t="s">
        <v>36</v>
      </c>
      <c r="B18" s="48"/>
      <c r="C18" s="54"/>
      <c r="D18" s="41">
        <v>29000</v>
      </c>
      <c r="E18" s="54"/>
      <c r="F18" s="43">
        <v>0</v>
      </c>
      <c r="G18" s="54"/>
      <c r="H18" s="43">
        <v>0</v>
      </c>
      <c r="I18" s="54"/>
      <c r="J18" s="43">
        <v>8000</v>
      </c>
      <c r="K18" s="54"/>
      <c r="L18" s="28">
        <v>0</v>
      </c>
      <c r="M18" s="14"/>
    </row>
    <row r="19" spans="1:13" x14ac:dyDescent="0.25">
      <c r="A19" s="53" t="s">
        <v>37</v>
      </c>
      <c r="B19" s="48"/>
      <c r="C19" s="54"/>
      <c r="D19" s="41">
        <v>0</v>
      </c>
      <c r="E19" s="54"/>
      <c r="F19" s="41">
        <v>0</v>
      </c>
      <c r="G19" s="54"/>
      <c r="H19" s="41">
        <v>0</v>
      </c>
      <c r="I19" s="54"/>
      <c r="J19" s="41">
        <v>0</v>
      </c>
      <c r="K19" s="54"/>
      <c r="L19" s="39">
        <v>0</v>
      </c>
      <c r="M19" s="14"/>
    </row>
    <row r="20" spans="1:13" x14ac:dyDescent="0.25">
      <c r="A20" s="53"/>
      <c r="B20" s="48"/>
      <c r="C20" s="54"/>
      <c r="D20" s="55"/>
      <c r="E20" s="54"/>
      <c r="F20" s="55"/>
      <c r="G20" s="54"/>
      <c r="H20" s="55"/>
      <c r="I20" s="54"/>
      <c r="J20" s="55"/>
      <c r="K20" s="54"/>
      <c r="L20" s="52"/>
      <c r="M20" s="14"/>
    </row>
    <row r="21" spans="1:13" x14ac:dyDescent="0.25">
      <c r="A21" s="51" t="s">
        <v>38</v>
      </c>
      <c r="B21" s="47"/>
      <c r="C21" s="58"/>
      <c r="D21" s="55"/>
      <c r="E21" s="54"/>
      <c r="F21" s="55"/>
      <c r="G21" s="54"/>
      <c r="H21" s="55"/>
      <c r="I21" s="54"/>
      <c r="J21" s="55"/>
      <c r="K21" s="54"/>
      <c r="L21" s="52"/>
      <c r="M21" s="14"/>
    </row>
    <row r="22" spans="1:13" x14ac:dyDescent="0.25">
      <c r="A22" s="53" t="s">
        <v>39</v>
      </c>
      <c r="B22" s="48"/>
      <c r="C22" s="54"/>
      <c r="D22" s="42">
        <v>15000</v>
      </c>
      <c r="E22" s="54"/>
      <c r="F22" s="42">
        <v>1500</v>
      </c>
      <c r="G22" s="54"/>
      <c r="H22" s="42">
        <v>1500</v>
      </c>
      <c r="I22" s="54"/>
      <c r="J22" s="42">
        <v>1500</v>
      </c>
      <c r="K22" s="54"/>
      <c r="L22" s="78">
        <v>1500</v>
      </c>
      <c r="M22" s="14"/>
    </row>
    <row r="23" spans="1:13" x14ac:dyDescent="0.25">
      <c r="A23" s="53" t="s">
        <v>40</v>
      </c>
      <c r="B23" s="48"/>
      <c r="C23" s="54"/>
      <c r="D23" s="42">
        <v>6000</v>
      </c>
      <c r="E23" s="54"/>
      <c r="F23" s="42">
        <v>6000</v>
      </c>
      <c r="G23" s="54"/>
      <c r="H23" s="42">
        <v>6000</v>
      </c>
      <c r="I23" s="54"/>
      <c r="J23" s="42">
        <v>7000</v>
      </c>
      <c r="K23" s="54"/>
      <c r="L23" s="78">
        <v>7000</v>
      </c>
      <c r="M23" s="14"/>
    </row>
    <row r="24" spans="1:13" x14ac:dyDescent="0.25">
      <c r="A24" s="53"/>
      <c r="B24" s="48"/>
      <c r="C24" s="54"/>
      <c r="D24" s="56"/>
      <c r="E24" s="54"/>
      <c r="F24" s="56"/>
      <c r="G24" s="54"/>
      <c r="H24" s="56"/>
      <c r="I24" s="54"/>
      <c r="J24" s="56"/>
      <c r="K24" s="54"/>
      <c r="L24" s="57"/>
      <c r="M24" s="14"/>
    </row>
    <row r="25" spans="1:13" x14ac:dyDescent="0.25">
      <c r="A25" s="59" t="s">
        <v>41</v>
      </c>
      <c r="B25" s="48"/>
      <c r="C25" s="54"/>
      <c r="D25" s="56"/>
      <c r="E25" s="54"/>
      <c r="F25" s="56"/>
      <c r="G25" s="54"/>
      <c r="H25" s="56"/>
      <c r="I25" s="54"/>
      <c r="J25" s="56"/>
      <c r="K25" s="54"/>
      <c r="L25" s="57"/>
      <c r="M25" s="14"/>
    </row>
    <row r="26" spans="1:13" x14ac:dyDescent="0.25">
      <c r="A26" s="53" t="s">
        <v>39</v>
      </c>
      <c r="B26" s="48"/>
      <c r="C26" s="54"/>
      <c r="D26" s="43">
        <v>0</v>
      </c>
      <c r="E26" s="54"/>
      <c r="F26" s="42">
        <v>0</v>
      </c>
      <c r="G26" s="54"/>
      <c r="H26" s="42">
        <v>0</v>
      </c>
      <c r="I26" s="54"/>
      <c r="J26" s="42">
        <v>0</v>
      </c>
      <c r="K26" s="54"/>
      <c r="L26" s="78">
        <v>0</v>
      </c>
      <c r="M26" s="14"/>
    </row>
    <row r="27" spans="1:13" x14ac:dyDescent="0.25">
      <c r="A27" s="53" t="s">
        <v>42</v>
      </c>
      <c r="B27" s="48"/>
      <c r="C27" s="54"/>
      <c r="D27" s="43">
        <v>0</v>
      </c>
      <c r="E27" s="54"/>
      <c r="F27" s="43">
        <v>0</v>
      </c>
      <c r="G27" s="54"/>
      <c r="H27" s="43">
        <v>0</v>
      </c>
      <c r="I27" s="54"/>
      <c r="J27" s="43">
        <v>0</v>
      </c>
      <c r="K27" s="54"/>
      <c r="L27" s="28">
        <v>0</v>
      </c>
      <c r="M27" s="14"/>
    </row>
    <row r="28" spans="1:13" x14ac:dyDescent="0.25">
      <c r="A28" s="59"/>
      <c r="B28" s="48"/>
      <c r="C28" s="54"/>
      <c r="D28" s="56"/>
      <c r="E28" s="54"/>
      <c r="F28" s="56"/>
      <c r="G28" s="54"/>
      <c r="H28" s="56"/>
      <c r="I28" s="54"/>
      <c r="J28" s="56"/>
      <c r="K28" s="54"/>
      <c r="L28" s="57"/>
      <c r="M28" s="14"/>
    </row>
    <row r="29" spans="1:13" x14ac:dyDescent="0.25">
      <c r="A29" s="51" t="s">
        <v>43</v>
      </c>
      <c r="B29" s="48"/>
      <c r="C29" s="54"/>
      <c r="D29" s="55"/>
      <c r="E29" s="54"/>
      <c r="F29" s="55"/>
      <c r="G29" s="54"/>
      <c r="H29" s="55"/>
      <c r="I29" s="54"/>
      <c r="J29" s="55"/>
      <c r="K29" s="54"/>
      <c r="L29" s="52"/>
      <c r="M29" s="14"/>
    </row>
    <row r="30" spans="1:13" x14ac:dyDescent="0.25">
      <c r="A30" s="53" t="s">
        <v>44</v>
      </c>
      <c r="B30" s="48"/>
      <c r="C30" s="54"/>
      <c r="D30" s="43">
        <v>6700</v>
      </c>
      <c r="E30" s="54"/>
      <c r="F30" s="43">
        <v>0</v>
      </c>
      <c r="G30" s="54"/>
      <c r="H30" s="43">
        <v>0</v>
      </c>
      <c r="I30" s="54"/>
      <c r="J30" s="43">
        <v>0</v>
      </c>
      <c r="K30" s="54"/>
      <c r="L30" s="28">
        <v>0</v>
      </c>
      <c r="M30" s="14"/>
    </row>
    <row r="31" spans="1:13" x14ac:dyDescent="0.25">
      <c r="A31" s="53" t="s">
        <v>45</v>
      </c>
      <c r="B31" s="48"/>
      <c r="C31" s="54"/>
      <c r="D31" s="43">
        <v>0</v>
      </c>
      <c r="E31" s="54"/>
      <c r="F31" s="43">
        <v>0</v>
      </c>
      <c r="G31" s="54"/>
      <c r="H31" s="43">
        <v>0</v>
      </c>
      <c r="I31" s="54"/>
      <c r="J31" s="43">
        <v>0</v>
      </c>
      <c r="K31" s="54"/>
      <c r="L31" s="28">
        <v>0</v>
      </c>
      <c r="M31" s="14"/>
    </row>
    <row r="32" spans="1:13" x14ac:dyDescent="0.25">
      <c r="A32" s="53"/>
      <c r="B32" s="48"/>
      <c r="C32" s="91"/>
      <c r="D32" s="92"/>
      <c r="E32" s="91"/>
      <c r="F32" s="92"/>
      <c r="G32" s="91"/>
      <c r="H32" s="92"/>
      <c r="I32" s="91"/>
      <c r="J32" s="92"/>
      <c r="K32" s="91"/>
      <c r="L32" s="93"/>
      <c r="M32" s="14"/>
    </row>
    <row r="33" spans="1:13" x14ac:dyDescent="0.25">
      <c r="A33" s="51" t="s">
        <v>46</v>
      </c>
      <c r="B33" s="48"/>
      <c r="C33" s="54"/>
      <c r="D33" s="43">
        <v>0</v>
      </c>
      <c r="E33" s="54"/>
      <c r="F33" s="43">
        <v>0</v>
      </c>
      <c r="G33" s="54"/>
      <c r="H33" s="43">
        <v>0</v>
      </c>
      <c r="I33" s="54"/>
      <c r="J33" s="43">
        <v>0</v>
      </c>
      <c r="K33" s="54"/>
      <c r="L33" s="28">
        <v>0</v>
      </c>
      <c r="M33" s="14"/>
    </row>
    <row r="34" spans="1:13" ht="15.75" thickBot="1" x14ac:dyDescent="0.3">
      <c r="A34" s="66"/>
      <c r="B34" s="67"/>
      <c r="C34" s="68"/>
      <c r="D34" s="85"/>
      <c r="E34" s="86"/>
      <c r="F34" s="85"/>
      <c r="G34" s="86"/>
      <c r="H34" s="85"/>
      <c r="I34" s="86"/>
      <c r="J34" s="85"/>
      <c r="K34" s="86"/>
      <c r="L34" s="87"/>
      <c r="M34" s="14"/>
    </row>
    <row r="35" spans="1:13" ht="16.5" thickTop="1" thickBot="1" x14ac:dyDescent="0.3">
      <c r="A35" s="47"/>
      <c r="B35" s="48"/>
      <c r="C35" s="48"/>
      <c r="D35" s="83"/>
      <c r="E35" s="84"/>
      <c r="F35" s="83"/>
      <c r="G35" s="84"/>
      <c r="H35" s="83"/>
      <c r="I35" s="84"/>
      <c r="J35" s="83"/>
      <c r="K35" s="84"/>
      <c r="L35" s="83"/>
      <c r="M35" s="14"/>
    </row>
    <row r="36" spans="1:13" ht="16.5" thickTop="1" thickBot="1" x14ac:dyDescent="0.3">
      <c r="A36" s="115" t="s">
        <v>47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14"/>
    </row>
    <row r="37" spans="1:13" ht="15.75" thickTop="1" x14ac:dyDescent="0.25">
      <c r="A37" s="72"/>
      <c r="B37" s="49"/>
      <c r="C37" s="88"/>
      <c r="D37" s="89"/>
      <c r="E37" s="88"/>
      <c r="F37" s="90"/>
      <c r="G37" s="88"/>
      <c r="H37" s="90"/>
      <c r="I37" s="88"/>
      <c r="J37" s="90"/>
      <c r="K37" s="88"/>
      <c r="L37" s="50"/>
      <c r="M37" s="14"/>
    </row>
    <row r="38" spans="1:13" x14ac:dyDescent="0.25">
      <c r="A38" s="51" t="s">
        <v>48</v>
      </c>
      <c r="B38" s="48"/>
      <c r="C38" s="54"/>
      <c r="D38" s="60">
        <f>SUM(D10:D33)</f>
        <v>237965.95</v>
      </c>
      <c r="E38" s="61"/>
      <c r="F38" s="60">
        <f>SUM(F10:F33)</f>
        <v>278165.95</v>
      </c>
      <c r="G38" s="62"/>
      <c r="H38" s="60">
        <f>SUM(H10:H33)</f>
        <v>317881.90000000002</v>
      </c>
      <c r="I38" s="62"/>
      <c r="J38" s="60">
        <f>SUM(J10:J33)</f>
        <v>360679.57</v>
      </c>
      <c r="K38" s="62"/>
      <c r="L38" s="63">
        <f>SUM(L10:L33)</f>
        <v>368565.95</v>
      </c>
      <c r="M38" s="14"/>
    </row>
    <row r="39" spans="1:13" x14ac:dyDescent="0.25">
      <c r="A39" s="59" t="s">
        <v>49</v>
      </c>
      <c r="B39" s="48"/>
      <c r="C39" s="54"/>
      <c r="D39" s="64">
        <f>revenue_year1</f>
        <v>7755.0000000000009</v>
      </c>
      <c r="E39" s="54"/>
      <c r="F39" s="64">
        <f>revenue_year2</f>
        <v>20680</v>
      </c>
      <c r="G39" s="54"/>
      <c r="H39" s="64">
        <f>revenue_year3</f>
        <v>25850.000000000004</v>
      </c>
      <c r="I39" s="54"/>
      <c r="J39" s="64">
        <f>revenue_year4</f>
        <v>38775</v>
      </c>
      <c r="K39" s="54"/>
      <c r="L39" s="65">
        <f>revenue_year5</f>
        <v>49115.000000000007</v>
      </c>
      <c r="M39" s="14"/>
    </row>
    <row r="40" spans="1:13" x14ac:dyDescent="0.25">
      <c r="A40" s="59" t="s">
        <v>50</v>
      </c>
      <c r="B40" s="48"/>
      <c r="C40" s="54"/>
      <c r="D40" s="64">
        <f>funding_year1</f>
        <v>0</v>
      </c>
      <c r="E40" s="54"/>
      <c r="F40" s="64">
        <f>funding_year2</f>
        <v>1200</v>
      </c>
      <c r="G40" s="54"/>
      <c r="H40" s="64">
        <f>funding_year3</f>
        <v>1300</v>
      </c>
      <c r="I40" s="54"/>
      <c r="J40" s="64">
        <f>funding_year4</f>
        <v>1400</v>
      </c>
      <c r="K40" s="54"/>
      <c r="L40" s="65">
        <f>funding_year5</f>
        <v>0</v>
      </c>
      <c r="M40" s="14"/>
    </row>
    <row r="41" spans="1:13" x14ac:dyDescent="0.25">
      <c r="A41" s="59" t="s">
        <v>51</v>
      </c>
      <c r="B41" s="48"/>
      <c r="C41" s="54"/>
      <c r="D41" s="64">
        <f>additional_funding_year1</f>
        <v>1200</v>
      </c>
      <c r="E41" s="54"/>
      <c r="F41" s="64">
        <f>additional_funding_year2</f>
        <v>1200</v>
      </c>
      <c r="G41" s="54"/>
      <c r="H41" s="64">
        <f>additional_funding_year3</f>
        <v>1300</v>
      </c>
      <c r="I41" s="54"/>
      <c r="J41" s="64">
        <f>additional_funding_year4</f>
        <v>1300</v>
      </c>
      <c r="K41" s="54"/>
      <c r="L41" s="65">
        <f>additional_funding_year5</f>
        <v>1400</v>
      </c>
      <c r="M41" s="14"/>
    </row>
    <row r="42" spans="1:13" x14ac:dyDescent="0.25">
      <c r="A42" s="51" t="s">
        <v>52</v>
      </c>
      <c r="B42" s="48"/>
      <c r="C42" s="54"/>
      <c r="D42" s="64">
        <f>D39+D40+D41-D38</f>
        <v>-229010.95</v>
      </c>
      <c r="E42" s="54"/>
      <c r="F42" s="64">
        <f>F39+F40+F41-F38</f>
        <v>-255085.95</v>
      </c>
      <c r="G42" s="54"/>
      <c r="H42" s="64">
        <f>H39+H40+H41-H38</f>
        <v>-289431.90000000002</v>
      </c>
      <c r="I42" s="54"/>
      <c r="J42" s="64">
        <f>J39+J40+J41-J38</f>
        <v>-319204.57</v>
      </c>
      <c r="K42" s="54"/>
      <c r="L42" s="65">
        <f>L39+L40+L41-L38</f>
        <v>-318050.95</v>
      </c>
      <c r="M42" s="14"/>
    </row>
    <row r="43" spans="1:13" ht="15.75" thickBot="1" x14ac:dyDescent="0.3">
      <c r="A43" s="66"/>
      <c r="B43" s="67"/>
      <c r="C43" s="68"/>
      <c r="D43" s="69"/>
      <c r="E43" s="68"/>
      <c r="F43" s="69"/>
      <c r="G43" s="68"/>
      <c r="H43" s="69"/>
      <c r="I43" s="68"/>
      <c r="J43" s="69"/>
      <c r="K43" s="68"/>
      <c r="L43" s="70"/>
      <c r="M43" s="14"/>
    </row>
    <row r="44" spans="1:13" ht="16.5" thickTop="1" thickBot="1" x14ac:dyDescent="0.3">
      <c r="A44" s="48"/>
      <c r="B44" s="7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4"/>
    </row>
    <row r="45" spans="1:13" ht="16.5" thickTop="1" thickBot="1" x14ac:dyDescent="0.3">
      <c r="A45" s="109" t="s">
        <v>53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4"/>
    </row>
    <row r="46" spans="1:13" ht="15.75" thickTop="1" x14ac:dyDescent="0.25">
      <c r="A46" s="72" t="s">
        <v>54</v>
      </c>
      <c r="B46" s="49"/>
      <c r="C46" s="49"/>
      <c r="D46" s="49"/>
      <c r="E46" s="49"/>
      <c r="F46" s="49"/>
      <c r="G46" s="49"/>
      <c r="H46" s="73">
        <v>53310</v>
      </c>
      <c r="I46" s="49"/>
      <c r="J46" s="49"/>
      <c r="K46" s="49"/>
      <c r="L46" s="50"/>
      <c r="M46" s="14"/>
    </row>
    <row r="47" spans="1:13" x14ac:dyDescent="0.25">
      <c r="A47" s="53" t="s">
        <v>55</v>
      </c>
      <c r="B47" s="48"/>
      <c r="C47" s="48"/>
      <c r="D47" s="48"/>
      <c r="E47" s="48"/>
      <c r="F47" s="48"/>
      <c r="G47" s="48"/>
      <c r="H47" s="74">
        <v>35000</v>
      </c>
      <c r="I47" s="48"/>
      <c r="J47" s="48"/>
      <c r="K47" s="48"/>
      <c r="L47" s="52"/>
      <c r="M47" s="14"/>
    </row>
    <row r="48" spans="1:13" ht="15.75" thickBot="1" x14ac:dyDescent="0.3">
      <c r="A48" s="75" t="s">
        <v>56</v>
      </c>
      <c r="B48" s="67"/>
      <c r="C48" s="67"/>
      <c r="D48" s="67"/>
      <c r="E48" s="67"/>
      <c r="F48" s="67"/>
      <c r="G48" s="67"/>
      <c r="H48" s="76">
        <v>0.49</v>
      </c>
      <c r="I48" s="67"/>
      <c r="J48" s="67"/>
      <c r="K48" s="67"/>
      <c r="L48" s="77"/>
    </row>
    <row r="49" ht="15.75" thickTop="1" x14ac:dyDescent="0.25"/>
  </sheetData>
  <sheetProtection password="C6FC" sheet="1" objects="1" scenarios="1"/>
  <mergeCells count="8">
    <mergeCell ref="A45:L45"/>
    <mergeCell ref="A4:L4"/>
    <mergeCell ref="C8:D8"/>
    <mergeCell ref="E8:F8"/>
    <mergeCell ref="G8:H8"/>
    <mergeCell ref="I8:J8"/>
    <mergeCell ref="K8:L8"/>
    <mergeCell ref="A36:L36"/>
  </mergeCells>
  <printOptions headings="1" gridLines="1"/>
  <pageMargins left="0.7" right="0.7" top="0.75" bottom="0.75" header="0.3" footer="0.3"/>
  <pageSetup scale="6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9a92ef1-aef3-446c-87d2-a340113b290e">Approved Senate 4/2017</Notes0>
    <testing_x0020_testing xmlns="69a92ef1-aef3-446c-87d2-a340113b290e" xsi:nil="true"/>
    <Notations xmlns="69a92ef1-aef3-446c-87d2-a340113b29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833FAC18DAFF46B41C160B092156F7" ma:contentTypeVersion="9" ma:contentTypeDescription="Create a new document." ma:contentTypeScope="" ma:versionID="25756336c6dd008f513e9c5f1a5aa060">
  <xsd:schema xmlns:xsd="http://www.w3.org/2001/XMLSchema" xmlns:xs="http://www.w3.org/2001/XMLSchema" xmlns:p="http://schemas.microsoft.com/office/2006/metadata/properties" xmlns:ns2="69a92ef1-aef3-446c-87d2-a340113b290e" xmlns:ns3="61ecf72c-93bd-4c33-bd4e-b655b716edf4" targetNamespace="http://schemas.microsoft.com/office/2006/metadata/properties" ma:root="true" ma:fieldsID="58ba86586c25ecd76b07477aa9508bae" ns2:_="" ns3:_="">
    <xsd:import namespace="69a92ef1-aef3-446c-87d2-a340113b290e"/>
    <xsd:import namespace="61ecf72c-93bd-4c33-bd4e-b655b716e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s0" minOccurs="0"/>
                <xsd:element ref="ns2:MediaServiceDateTaken" minOccurs="0"/>
                <xsd:element ref="ns2:MediaServiceAutoTags" minOccurs="0"/>
                <xsd:element ref="ns2:Notations" minOccurs="0"/>
                <xsd:element ref="ns2:testing_x0020_tes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92ef1-aef3-446c-87d2-a340113b2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s0" ma:index="12" nillable="true" ma:displayName="Special Notes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Notations" ma:index="15" nillable="true" ma:displayName="Notations" ma:internalName="Notations">
      <xsd:simpleType>
        <xsd:restriction base="dms:Text"/>
      </xsd:simpleType>
    </xsd:element>
    <xsd:element name="testing_x0020_testing" ma:index="16" nillable="true" ma:displayName="testing testing" ma:internalName="testing_x0020_test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cf72c-93bd-4c33-bd4e-b655b716e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13FDB-ACB0-4B27-8F4F-B9786D6C30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9a92ef1-aef3-446c-87d2-a340113b290e"/>
    <ds:schemaRef ds:uri="http://schemas.openxmlformats.org/package/2006/metadata/core-properties"/>
    <ds:schemaRef ds:uri="61ecf72c-93bd-4c33-bd4e-b655b716ed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27CA3E-8364-48BC-87F3-8742CC9AD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683C3-2702-4157-9643-F4F5533AF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92ef1-aef3-446c-87d2-a340113b290e"/>
    <ds:schemaRef ds:uri="61ecf72c-93bd-4c33-bd4e-b655b716e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Revenue</vt:lpstr>
      <vt:lpstr>Cost</vt:lpstr>
      <vt:lpstr>additional_funding_year1</vt:lpstr>
      <vt:lpstr>additional_funding_year2</vt:lpstr>
      <vt:lpstr>additional_funding_year3</vt:lpstr>
      <vt:lpstr>additional_funding_year4</vt:lpstr>
      <vt:lpstr>additional_funding_year5</vt:lpstr>
      <vt:lpstr>average_ftes_upper</vt:lpstr>
      <vt:lpstr>benefit</vt:lpstr>
      <vt:lpstr>faculty_salary</vt:lpstr>
      <vt:lpstr>funding_year1</vt:lpstr>
      <vt:lpstr>funding_year2</vt:lpstr>
      <vt:lpstr>funding_year3</vt:lpstr>
      <vt:lpstr>funding_year4</vt:lpstr>
      <vt:lpstr>funding_year5</vt:lpstr>
      <vt:lpstr>lecturer_salary</vt:lpstr>
      <vt:lpstr>master_attrition</vt:lpstr>
      <vt:lpstr>program_unit_percent</vt:lpstr>
      <vt:lpstr>revenue_per_ftes</vt:lpstr>
      <vt:lpstr>revenue_year1</vt:lpstr>
      <vt:lpstr>revenue_year2</vt:lpstr>
      <vt:lpstr>revenue_year3</vt:lpstr>
      <vt:lpstr>revenue_year4</vt:lpstr>
      <vt:lpstr>revenue_year5</vt:lpstr>
      <vt:lpstr>staff_salary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ohansen@csusm.edu</dc:creator>
  <cp:keywords/>
  <dc:description/>
  <cp:lastModifiedBy>Gayle Feallock</cp:lastModifiedBy>
  <cp:revision/>
  <dcterms:created xsi:type="dcterms:W3CDTF">2014-09-12T18:11:57Z</dcterms:created>
  <dcterms:modified xsi:type="dcterms:W3CDTF">2018-02-23T18:39:03Z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0x010100B1833FAC18DAFF46B41C160B092156F7</vt:lpwstr>
  </property>
</Properties>
</file>