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slicerCaches/slicerCache26.xml" ContentType="application/vnd.ms-excel.slicerCache+xml"/>
  <Override PartName="/xl/slicerCaches/slicerCache27.xml" ContentType="application/vnd.ms-excel.slicerCache+xml"/>
  <Override PartName="/xl/slicerCaches/slicerCache28.xml" ContentType="application/vnd.ms-excel.slicerCache+xml"/>
  <Override PartName="/xl/slicerCaches/slicerCache29.xml" ContentType="application/vnd.ms-excel.slicerCache+xml"/>
  <Override PartName="/xl/slicerCaches/slicerCache30.xml" ContentType="application/vnd.ms-excel.slicerCache+xml"/>
  <Override PartName="/xl/slicerCaches/slicerCache31.xml" ContentType="application/vnd.ms-excel.slicerCache+xml"/>
  <Override PartName="/xl/slicerCaches/slicerCache32.xml" ContentType="application/vnd.ms-excel.slicerCache+xml"/>
  <Override PartName="/xl/slicerCaches/slicerCache33.xml" ContentType="application/vnd.ms-excel.slicerCache+xml"/>
  <Override PartName="/xl/slicerCaches/slicerCache34.xml" ContentType="application/vnd.ms-excel.slicerCache+xml"/>
  <Override PartName="/xl/slicerCaches/slicerCache35.xml" ContentType="application/vnd.ms-excel.slicerCache+xml"/>
  <Override PartName="/xl/slicerCaches/slicerCache36.xml" ContentType="application/vnd.ms-excel.slicerCache+xml"/>
  <Override PartName="/xl/slicerCaches/slicerCache37.xml" ContentType="application/vnd.ms-excel.slicerCache+xml"/>
  <Override PartName="/xl/slicerCaches/slicerCache38.xml" ContentType="application/vnd.ms-excel.slicerCache+xml"/>
  <Override PartName="/xl/slicerCaches/slicerCache39.xml" ContentType="application/vnd.ms-excel.slicerCache+xml"/>
  <Override PartName="/xl/slicerCaches/slicerCache4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slicers/slicer3.xml" ContentType="application/vnd.ms-excel.slicer+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pivotTables/pivotTable7.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drawings/drawing6.xml" ContentType="application/vnd.openxmlformats-officedocument.drawing+xml"/>
  <Override PartName="/xl/tables/table3.xml" ContentType="application/vnd.openxmlformats-officedocument.spreadsheetml.table+xml"/>
  <Override PartName="/xl/slicers/slicer6.xml" ContentType="application/vnd.ms-excel.slicer+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7.xml" ContentType="application/vnd.openxmlformats-officedocument.drawing+xml"/>
  <Override PartName="/xl/tables/table4.xml" ContentType="application/vnd.openxmlformats-officedocument.spreadsheetml.table+xml"/>
  <Override PartName="/xl/slicers/slicer7.xml" ContentType="application/vnd.ms-excel.slicer+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8.xml" ContentType="application/vnd.openxmlformats-officedocument.drawing+xml"/>
  <Override PartName="/xl/slicers/slicer8.xml" ContentType="application/vnd.ms-excel.slicer+xml"/>
  <Override PartName="/xl/tables/table5.xml" ContentType="application/vnd.openxmlformats-officedocument.spreadsheetml.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9.xml" ContentType="application/vnd.openxmlformats-officedocument.drawing+xml"/>
  <Override PartName="/xl/slicers/slicer9.xml" ContentType="application/vnd.ms-excel.slicer+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drawings/drawing10.xml" ContentType="application/vnd.openxmlformats-officedocument.drawing+xml"/>
  <Override PartName="/xl/slicers/slicer10.xml" ContentType="application/vnd.ms-excel.slicer+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drawings/drawing1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slicers/slicer11.xml" ContentType="application/vnd.ms-excel.slicer+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drawings/drawing12.xml" ContentType="application/vnd.openxmlformats-officedocument.drawing+xml"/>
  <Override PartName="/xl/slicers/slicer12.xml" ContentType="application/vnd.ms-excel.slicer+xml"/>
  <Override PartName="/xl/pivotTables/pivotTable36.xml" ContentType="application/vnd.openxmlformats-officedocument.spreadsheetml.pivotTable+xml"/>
  <Override PartName="/xl/drawings/drawing13.xml" ContentType="application/vnd.openxmlformats-officedocument.drawing+xml"/>
  <Override PartName="/xl/tables/table10.xml" ContentType="application/vnd.openxmlformats-officedocument.spreadsheetml.table+xml"/>
  <Override PartName="/xl/slicers/slicer13.xml" ContentType="application/vnd.ms-excel.slicer+xml"/>
  <Override PartName="/xl/tables/table11.xml" ContentType="application/vnd.openxmlformats-officedocument.spreadsheetml.table+xml"/>
  <Override PartName="/xl/drawings/drawing14.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defaultThemeVersion="124226"/>
  <mc:AlternateContent xmlns:mc="http://schemas.openxmlformats.org/markup-compatibility/2006">
    <mc:Choice Requires="x15">
      <x15ac:absPath xmlns:x15ac="http://schemas.microsoft.com/office/spreadsheetml/2010/11/ac" url="C:\Users\mrasimas\Desktop\"/>
    </mc:Choice>
  </mc:AlternateContent>
  <bookViews>
    <workbookView xWindow="0" yWindow="0" windowWidth="19200" windowHeight="6550" tabRatio="857"/>
  </bookViews>
  <sheets>
    <sheet name="1269 LEDGER" sheetId="152" r:id="rId1"/>
    <sheet name="Scenario PVTs" sheetId="170" r:id="rId2"/>
    <sheet name="1269 DW Recon PVT" sheetId="56" r:id="rId3"/>
    <sheet name="SAL LDGR TT &amp; Staff" sheetId="66" r:id="rId4"/>
    <sheet name="TTF PVTs" sheetId="171" r:id="rId5"/>
    <sheet name="Staff PVTs" sheetId="172" r:id="rId6"/>
    <sheet name="SAL LDGR ADJ &amp; TA" sheetId="163" r:id="rId7"/>
    <sheet name="SAL LDGR ADJ &amp; TA Pvts" sheetId="130" r:id="rId8"/>
    <sheet name="HR ACTUALS" sheetId="52" r:id="rId9"/>
    <sheet name="HR Actuals PVT" sheetId="55" r:id="rId10"/>
    <sheet name="DW CSV Data" sheetId="84" r:id="rId11"/>
    <sheet name="DW Dept Level Pivots" sheetId="106" r:id="rId12"/>
    <sheet name="DW Unit Pivots" sheetId="153" r:id="rId13"/>
    <sheet name="Master SAL Comparison" sheetId="85" r:id="rId14"/>
    <sheet name="DW Fund Analysis PVT" sheetId="87" r:id="rId15"/>
    <sheet name="CSV Benefits Check" sheetId="142" r:id="rId16"/>
    <sheet name="Dept Recon Check In" sheetId="88" r:id="rId17"/>
    <sheet name="ValidationTable" sheetId="57" r:id="rId18"/>
  </sheets>
  <definedNames>
    <definedName name="_xlnm._FilterDatabase" localSheetId="0" hidden="1">'1269 LEDGER'!$L$1:$R$1</definedName>
    <definedName name="_xlnm._FilterDatabase" localSheetId="16" hidden="1">'Dept Recon Check In'!$B$3:$WVI$9</definedName>
    <definedName name="_xlnm._FilterDatabase" localSheetId="10" hidden="1">'DW CSV Data'!$A$1:$U$1616</definedName>
    <definedName name="_xlnm._FilterDatabase" localSheetId="8" hidden="1">'HR ACTUALS'!#REF!</definedName>
    <definedName name="_xlnm._FilterDatabase" localSheetId="3" hidden="1">'SAL LDGR TT &amp; Staff'!$A$8:$AN$93</definedName>
    <definedName name="_xlnm.Print_Area" localSheetId="2">'1269 DW Recon PVT'!$A:$J</definedName>
    <definedName name="_xlnm.Print_Area" localSheetId="0">'1269 LEDGER'!$B:$S</definedName>
    <definedName name="_xlnm.Print_Area" localSheetId="9">'HR Actuals PVT'!$A:$P</definedName>
    <definedName name="_xlnm.Print_Area" localSheetId="13">'Master SAL Comparison'!$A$5:$F$71</definedName>
    <definedName name="_xlnm.Print_Area" localSheetId="3">'SAL LDGR TT &amp; Staff'!$A:$I</definedName>
    <definedName name="Slicer_Account">#N/A</definedName>
    <definedName name="Slicer_Account1">#N/A</definedName>
    <definedName name="Slicer_Account113">#N/A</definedName>
    <definedName name="Slicer_Account2">#N/A</definedName>
    <definedName name="Slicer_Account21">#N/A</definedName>
    <definedName name="Slicer_Account3">#N/A</definedName>
    <definedName name="Slicer_Account4">#N/A</definedName>
    <definedName name="Slicer_Account5">#N/A</definedName>
    <definedName name="Slicer_Account6">#N/A</definedName>
    <definedName name="Slicer_Account8">#N/A</definedName>
    <definedName name="Slicer_Accout_Period">#N/A</definedName>
    <definedName name="Slicer_Accout_Period1">#N/A</definedName>
    <definedName name="Slicer_Acct_Fdescr">#N/A</definedName>
    <definedName name="Slicer_Charged_Dept">#N/A</definedName>
    <definedName name="Slicer_Charged_Dept1">#N/A</definedName>
    <definedName name="Slicer_Dept">#N/A</definedName>
    <definedName name="Slicer_Dept_Fdescr">#N/A</definedName>
    <definedName name="Slicer_Dept_Fdescr1">#N/A</definedName>
    <definedName name="Slicer_Dept_Fdescr2">#N/A</definedName>
    <definedName name="Slicer_Dept_Fdescr3">#N/A</definedName>
    <definedName name="Slicer_Dept_Fdescr4">#N/A</definedName>
    <definedName name="Slicer_Dept_Fdescr6">#N/A</definedName>
    <definedName name="Slicer_Dept2">#N/A</definedName>
    <definedName name="Slicer_Employee_Name">#N/A</definedName>
    <definedName name="Slicer_Fund_Fdescr">#N/A</definedName>
    <definedName name="Slicer_Fund_Fdescr1">#N/A</definedName>
    <definedName name="Slicer_Fund_Fdescr2">#N/A</definedName>
    <definedName name="Slicer_FUND13">#N/A</definedName>
    <definedName name="Slicer_Period">#N/A</definedName>
    <definedName name="Slicer_Period1">#N/A</definedName>
    <definedName name="Slicer_Period2">#N/A</definedName>
    <definedName name="Slicer_Period3">#N/A</definedName>
    <definedName name="Slicer_Period4">#N/A</definedName>
    <definedName name="Slicer_Period5">#N/A</definedName>
    <definedName name="Slicer_Period6">#N/A</definedName>
    <definedName name="Slicer_Period7">#N/A</definedName>
    <definedName name="Slicer_Period8">#N/A</definedName>
    <definedName name="Slicer_Report_to_Dept">#N/A</definedName>
    <definedName name="Slicer_Scenario">#N/A</definedName>
    <definedName name="Slicer_Scenario1">#N/A</definedName>
  </definedNames>
  <calcPr calcId="191028"/>
  <pivotCaches>
    <pivotCache cacheId="0" r:id="rId19"/>
    <pivotCache cacheId="1" r:id="rId20"/>
    <pivotCache cacheId="2" r:id="rId21"/>
    <pivotCache cacheId="3" r:id="rId22"/>
    <pivotCache cacheId="4" r:id="rId23"/>
    <pivotCache cacheId="5" r:id="rId24"/>
    <pivotCache cacheId="6" r:id="rId25"/>
    <pivotCache cacheId="7" r:id="rId26"/>
    <pivotCache cacheId="8" r:id="rId27"/>
    <pivotCache cacheId="9" r:id="rId28"/>
  </pivotCaches>
  <extLst>
    <ext xmlns:x14="http://schemas.microsoft.com/office/spreadsheetml/2009/9/main" uri="{BBE1A952-AA13-448e-AADC-164F8A28A991}">
      <x14:slicerCaches>
        <x14:slicerCache r:id="rId29"/>
        <x14:slicerCache r:id="rId30"/>
        <x14:slicerCache r:id="rId31"/>
        <x14:slicerCache r:id="rId32"/>
        <x14:slicerCache r:id="rId33"/>
        <x14:slicerCache r:id="rId34"/>
        <x14:slicerCache r:id="rId35"/>
        <x14:slicerCache r:id="rId36"/>
        <x14:slicerCache r:id="rId37"/>
        <x14:slicerCache r:id="rId38"/>
        <x14:slicerCache r:id="rId39"/>
        <x14:slicerCache r:id="rId40"/>
        <x14:slicerCache r:id="rId41"/>
        <x14:slicerCache r:id="rId42"/>
        <x14:slicerCache r:id="rId43"/>
        <x14:slicerCache r:id="rId44"/>
        <x14:slicerCache r:id="rId45"/>
        <x14:slicerCache r:id="rId46"/>
        <x14:slicerCache r:id="rId47"/>
        <x14:slicerCache r:id="rId48"/>
        <x14:slicerCache r:id="rId49"/>
        <x14:slicerCache r:id="rId50"/>
        <x14:slicerCache r:id="rId51"/>
        <x14:slicerCache r:id="rId52"/>
        <x14:slicerCache r:id="rId53"/>
        <x14:slicerCache r:id="rId54"/>
        <x14:slicerCache r:id="rId55"/>
        <x14:slicerCache r:id="rId56"/>
        <x14:slicerCache r:id="rId57"/>
        <x14:slicerCache r:id="rId58"/>
        <x14:slicerCache r:id="rId59"/>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0"/>
        <x14:slicerCache r:id="rId61"/>
        <x14:slicerCache r:id="rId62"/>
        <x14:slicerCache r:id="rId63"/>
        <x14:slicerCache r:id="rId64"/>
        <x14:slicerCache r:id="rId65"/>
        <x14:slicerCache r:id="rId66"/>
        <x14:slicerCache r:id="rId67"/>
        <x14:slicerCache r:id="rId68"/>
      </x15:slicerCaches>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9" i="66" l="1"/>
  <c r="I15" i="163"/>
  <c r="I16" i="163"/>
  <c r="I17" i="163"/>
  <c r="I18" i="163"/>
  <c r="I19" i="163"/>
  <c r="I20" i="163"/>
  <c r="I21" i="163"/>
  <c r="I22" i="163"/>
  <c r="I23" i="163"/>
  <c r="I24" i="163"/>
  <c r="I25" i="163"/>
  <c r="I26" i="163"/>
  <c r="I27" i="163"/>
  <c r="I28" i="163"/>
  <c r="I29" i="163"/>
  <c r="I30" i="163"/>
  <c r="I31" i="163"/>
  <c r="I32" i="163"/>
  <c r="I33" i="163"/>
  <c r="I34" i="163"/>
  <c r="I35" i="163"/>
  <c r="I36" i="163"/>
  <c r="I37" i="163"/>
  <c r="I38" i="163"/>
  <c r="I39" i="163"/>
  <c r="I40" i="163"/>
  <c r="I41" i="163"/>
  <c r="I42" i="163"/>
  <c r="I43" i="163"/>
  <c r="I44" i="163"/>
  <c r="I45" i="163"/>
  <c r="I46" i="163"/>
  <c r="I47" i="163"/>
  <c r="I48" i="163"/>
  <c r="I49" i="163"/>
  <c r="I50" i="163"/>
  <c r="I51" i="163"/>
  <c r="I52" i="163"/>
  <c r="I53" i="163"/>
  <c r="I54" i="163"/>
  <c r="I55" i="163"/>
  <c r="I56" i="163"/>
  <c r="I57" i="163"/>
  <c r="I58" i="163"/>
  <c r="I59" i="163"/>
  <c r="I60" i="163"/>
  <c r="I61" i="163"/>
  <c r="I62" i="163"/>
  <c r="I63" i="163"/>
  <c r="I64" i="163"/>
  <c r="I65" i="163"/>
  <c r="I66" i="163"/>
  <c r="I67" i="163"/>
  <c r="I68" i="163"/>
  <c r="I69" i="163"/>
  <c r="I70" i="163"/>
  <c r="I71" i="163"/>
  <c r="I72" i="163"/>
  <c r="I73" i="163"/>
  <c r="I74" i="163"/>
  <c r="I75" i="163"/>
  <c r="I76" i="163"/>
  <c r="I14" i="163"/>
  <c r="O7" i="66"/>
  <c r="Q7" i="66"/>
  <c r="R7" i="66"/>
  <c r="S7" i="66"/>
  <c r="T7" i="66"/>
  <c r="U7" i="66"/>
  <c r="V7" i="66"/>
  <c r="W7" i="66"/>
  <c r="X7" i="66"/>
  <c r="Y7" i="66"/>
  <c r="Z7" i="66"/>
  <c r="AA7" i="66"/>
  <c r="AB7" i="66"/>
  <c r="H7" i="66"/>
  <c r="J7" i="66"/>
  <c r="K7" i="66"/>
  <c r="L7" i="66"/>
  <c r="M7" i="66"/>
  <c r="N7" i="66"/>
  <c r="R28" i="152"/>
  <c r="U28" i="152"/>
  <c r="R27" i="152"/>
  <c r="U27" i="152"/>
  <c r="R26" i="152"/>
  <c r="U26" i="152"/>
  <c r="R25" i="152"/>
  <c r="U25" i="152"/>
  <c r="R24" i="152"/>
  <c r="U24" i="152"/>
  <c r="R23" i="152"/>
  <c r="U23" i="152"/>
  <c r="R22" i="152"/>
  <c r="U22" i="152"/>
  <c r="R21" i="152"/>
  <c r="U21" i="152"/>
  <c r="R20" i="152"/>
  <c r="U20" i="152"/>
  <c r="R19" i="152"/>
  <c r="U19" i="152"/>
  <c r="R18" i="152"/>
  <c r="U18" i="152"/>
  <c r="R17" i="152"/>
  <c r="U17" i="152"/>
  <c r="R16" i="152"/>
  <c r="U16" i="152"/>
  <c r="R15" i="152"/>
  <c r="U15" i="152"/>
  <c r="R14" i="152"/>
  <c r="U14" i="152"/>
  <c r="R13" i="152"/>
  <c r="U13" i="152"/>
  <c r="R12" i="152"/>
  <c r="U12" i="152"/>
  <c r="R11" i="152"/>
  <c r="U11" i="152"/>
  <c r="R10" i="152"/>
  <c r="U10" i="152"/>
  <c r="R9" i="152"/>
  <c r="U9" i="152"/>
  <c r="L14" i="163"/>
  <c r="L15" i="163"/>
  <c r="L16" i="163"/>
  <c r="L17" i="163"/>
  <c r="L18" i="163"/>
  <c r="L19" i="163"/>
  <c r="L20" i="163"/>
  <c r="L21" i="163"/>
  <c r="L22" i="163"/>
  <c r="L23" i="163"/>
  <c r="L24" i="163"/>
  <c r="L25" i="163"/>
  <c r="L26" i="163"/>
  <c r="L27" i="163"/>
  <c r="L28" i="163"/>
  <c r="L29" i="163"/>
  <c r="L30" i="163"/>
  <c r="L31" i="163"/>
  <c r="L32" i="163"/>
  <c r="L33" i="163"/>
  <c r="L34" i="163"/>
  <c r="L35" i="163"/>
  <c r="L36" i="163"/>
  <c r="L37" i="163"/>
  <c r="L38" i="163"/>
  <c r="L39" i="163"/>
  <c r="L40" i="163"/>
  <c r="L41" i="163"/>
  <c r="L42" i="163"/>
  <c r="L43" i="163"/>
  <c r="L44" i="163"/>
  <c r="L45" i="163"/>
  <c r="L46" i="163"/>
  <c r="L47" i="163"/>
  <c r="L48" i="163"/>
  <c r="L49" i="163"/>
  <c r="L50" i="163"/>
  <c r="L51" i="163"/>
  <c r="L52" i="163"/>
  <c r="L53" i="163"/>
  <c r="L54" i="163"/>
  <c r="L55" i="163"/>
  <c r="L56" i="163"/>
  <c r="L57" i="163"/>
  <c r="L58" i="163"/>
  <c r="L59" i="163"/>
  <c r="L60" i="163"/>
  <c r="L61" i="163"/>
  <c r="L62" i="163"/>
  <c r="L63" i="163"/>
  <c r="L64" i="163"/>
  <c r="L65" i="163"/>
  <c r="L66" i="163"/>
  <c r="L67" i="163"/>
  <c r="L68" i="163"/>
  <c r="L69" i="163"/>
  <c r="L70" i="163"/>
  <c r="L71" i="163"/>
  <c r="L72" i="163"/>
  <c r="L73" i="163"/>
  <c r="L74" i="163"/>
  <c r="L75" i="163"/>
  <c r="L76" i="163"/>
  <c r="P9" i="66"/>
  <c r="P10" i="66"/>
  <c r="P11" i="66"/>
  <c r="P12" i="66"/>
  <c r="P13" i="66"/>
  <c r="P14" i="66"/>
  <c r="P15" i="66"/>
  <c r="P16" i="66"/>
  <c r="P17" i="66"/>
  <c r="P18" i="66"/>
  <c r="P19" i="66"/>
  <c r="P21" i="66"/>
  <c r="P22" i="66"/>
  <c r="P23" i="66"/>
  <c r="P24" i="66"/>
  <c r="P25" i="66"/>
  <c r="P26" i="66"/>
  <c r="P27" i="66"/>
  <c r="P28" i="66"/>
  <c r="P29" i="66"/>
  <c r="P30" i="66"/>
  <c r="P31" i="66"/>
  <c r="P32" i="66"/>
  <c r="P33" i="66"/>
  <c r="P34" i="66"/>
  <c r="P35" i="66"/>
  <c r="P37" i="66"/>
  <c r="P38" i="66"/>
  <c r="P39" i="66"/>
  <c r="P40" i="66"/>
  <c r="P41" i="66"/>
  <c r="P42" i="66"/>
  <c r="P43" i="66"/>
  <c r="P44" i="66"/>
  <c r="P45" i="66"/>
  <c r="P46" i="66"/>
  <c r="P47" i="66"/>
  <c r="P48" i="66"/>
  <c r="P49" i="66"/>
  <c r="P50" i="66"/>
  <c r="P51" i="66"/>
  <c r="P52" i="66"/>
  <c r="P53" i="66"/>
  <c r="P54" i="66"/>
  <c r="P56" i="66"/>
  <c r="P57" i="66"/>
  <c r="P58" i="66"/>
  <c r="P59" i="66"/>
  <c r="P60" i="66"/>
  <c r="P61" i="66"/>
  <c r="P62" i="66"/>
  <c r="P63" i="66"/>
  <c r="P64" i="66"/>
  <c r="P65" i="66"/>
  <c r="P66" i="66"/>
  <c r="P67" i="66"/>
  <c r="P68" i="66"/>
  <c r="P69" i="66"/>
  <c r="P71" i="66"/>
  <c r="P72" i="66"/>
  <c r="P73" i="66"/>
  <c r="P74" i="66"/>
  <c r="P75" i="66"/>
  <c r="P76" i="66"/>
  <c r="P77" i="66"/>
  <c r="P78" i="66"/>
  <c r="P79" i="66"/>
  <c r="P80" i="66"/>
  <c r="P82" i="66"/>
  <c r="P83" i="66"/>
  <c r="P84" i="66"/>
  <c r="P85" i="66"/>
  <c r="P86" i="66"/>
  <c r="P87" i="66"/>
  <c r="P88" i="66"/>
  <c r="P89" i="66"/>
  <c r="P90" i="66"/>
  <c r="P91" i="66"/>
  <c r="P92" i="66"/>
  <c r="P93" i="66"/>
  <c r="P20" i="66"/>
  <c r="P36" i="66"/>
  <c r="P55" i="66"/>
  <c r="P70" i="66"/>
  <c r="P81" i="66"/>
  <c r="P7" i="66"/>
  <c r="AB14" i="163"/>
  <c r="AC14" i="163"/>
  <c r="AB15" i="163"/>
  <c r="AC15" i="163"/>
  <c r="AB16" i="163"/>
  <c r="AC16" i="163"/>
  <c r="AB17" i="163"/>
  <c r="AB18" i="163"/>
  <c r="AB19" i="163"/>
  <c r="AC19" i="163"/>
  <c r="AB20" i="163"/>
  <c r="AC20" i="163"/>
  <c r="AB21" i="163"/>
  <c r="AB22" i="163"/>
  <c r="AB23" i="163"/>
  <c r="AC23" i="163"/>
  <c r="AB24" i="163"/>
  <c r="AC24" i="163"/>
  <c r="AB25" i="163"/>
  <c r="AB26" i="163"/>
  <c r="AC26" i="163"/>
  <c r="AB27" i="163"/>
  <c r="AC27" i="163"/>
  <c r="AB28" i="163"/>
  <c r="AC28" i="163"/>
  <c r="AB29" i="163"/>
  <c r="AC29" i="163"/>
  <c r="AB30" i="163"/>
  <c r="AB31" i="163"/>
  <c r="AC31" i="163"/>
  <c r="AB32" i="163"/>
  <c r="AC32" i="163"/>
  <c r="AB33" i="163"/>
  <c r="AC33" i="163"/>
  <c r="AB34" i="163"/>
  <c r="AB35" i="163"/>
  <c r="AC35" i="163"/>
  <c r="AB36" i="163"/>
  <c r="AC36" i="163"/>
  <c r="AB37" i="163"/>
  <c r="AC37" i="163"/>
  <c r="AB38" i="163"/>
  <c r="AB39" i="163"/>
  <c r="AC39" i="163"/>
  <c r="AB40" i="163"/>
  <c r="AC40" i="163"/>
  <c r="AB41" i="163"/>
  <c r="AC41" i="163"/>
  <c r="AB42" i="163"/>
  <c r="AB43" i="163"/>
  <c r="AC43" i="163"/>
  <c r="AB44" i="163"/>
  <c r="AC44" i="163"/>
  <c r="AB45" i="163"/>
  <c r="AB46" i="163"/>
  <c r="AB47" i="163"/>
  <c r="AC47" i="163"/>
  <c r="AB48" i="163"/>
  <c r="AC48" i="163"/>
  <c r="AB49" i="163"/>
  <c r="AC49" i="163"/>
  <c r="AB50" i="163"/>
  <c r="AB51" i="163"/>
  <c r="AC51" i="163"/>
  <c r="AB52" i="163"/>
  <c r="AC52" i="163"/>
  <c r="AB53" i="163"/>
  <c r="AC53" i="163"/>
  <c r="AB54" i="163"/>
  <c r="AC54" i="163"/>
  <c r="AB55" i="163"/>
  <c r="AB56" i="163"/>
  <c r="AC56" i="163"/>
  <c r="AB57" i="163"/>
  <c r="AC57" i="163"/>
  <c r="AB58" i="163"/>
  <c r="AC58" i="163"/>
  <c r="AB59" i="163"/>
  <c r="AC59" i="163"/>
  <c r="AB60" i="163"/>
  <c r="AC60" i="163"/>
  <c r="AB61" i="163"/>
  <c r="AC61" i="163"/>
  <c r="AB62" i="163"/>
  <c r="AC62" i="163"/>
  <c r="AB63" i="163"/>
  <c r="AC63" i="163"/>
  <c r="AB64" i="163"/>
  <c r="AC64" i="163"/>
  <c r="AB65" i="163"/>
  <c r="AC65" i="163"/>
  <c r="AB66" i="163"/>
  <c r="AC66" i="163"/>
  <c r="AB67" i="163"/>
  <c r="AC67" i="163"/>
  <c r="AB68" i="163"/>
  <c r="AC68" i="163"/>
  <c r="AB69" i="163"/>
  <c r="AC69" i="163"/>
  <c r="AB70" i="163"/>
  <c r="AC70" i="163"/>
  <c r="AB71" i="163"/>
  <c r="AC71" i="163"/>
  <c r="AB72" i="163"/>
  <c r="AC72" i="163"/>
  <c r="AB73" i="163"/>
  <c r="AC73" i="163"/>
  <c r="AB74" i="163"/>
  <c r="AC74" i="163"/>
  <c r="AB75" i="163"/>
  <c r="AC75" i="163"/>
  <c r="AB76" i="163"/>
  <c r="AC76" i="163"/>
  <c r="AG74" i="163"/>
  <c r="AC18" i="163"/>
  <c r="Y76" i="163"/>
  <c r="Z76" i="163"/>
  <c r="AA76" i="163"/>
  <c r="AD76" i="163"/>
  <c r="AE76" i="163"/>
  <c r="AF76" i="163"/>
  <c r="AG76" i="163"/>
  <c r="AH76" i="163"/>
  <c r="AI76" i="163"/>
  <c r="AJ76" i="163"/>
  <c r="AC10" i="66"/>
  <c r="AC11" i="66"/>
  <c r="AC12" i="66"/>
  <c r="AC13" i="66"/>
  <c r="AC14" i="66"/>
  <c r="AC15" i="66"/>
  <c r="AC16" i="66"/>
  <c r="AC17" i="66"/>
  <c r="AC18" i="66"/>
  <c r="AC19" i="66"/>
  <c r="AC21" i="66"/>
  <c r="AC22" i="66"/>
  <c r="AC23" i="66"/>
  <c r="AC24" i="66"/>
  <c r="AC25" i="66"/>
  <c r="AC26" i="66"/>
  <c r="AC27" i="66"/>
  <c r="AC28" i="66"/>
  <c r="AC29" i="66"/>
  <c r="AC30" i="66"/>
  <c r="AC31" i="66"/>
  <c r="AC32" i="66"/>
  <c r="AC33" i="66"/>
  <c r="AC34" i="66"/>
  <c r="AC35" i="66"/>
  <c r="AC37" i="66"/>
  <c r="AC38" i="66"/>
  <c r="AC39" i="66"/>
  <c r="AC40" i="66"/>
  <c r="AC41" i="66"/>
  <c r="AC42" i="66"/>
  <c r="AC36" i="66"/>
  <c r="AC55" i="66"/>
  <c r="AC43" i="66"/>
  <c r="AC44" i="66"/>
  <c r="AC45" i="66"/>
  <c r="AC46" i="66"/>
  <c r="AC47" i="66"/>
  <c r="AC48" i="66"/>
  <c r="AC49" i="66"/>
  <c r="AC50" i="66"/>
  <c r="AC51" i="66"/>
  <c r="AC52" i="66"/>
  <c r="AC53" i="66"/>
  <c r="AC54" i="66"/>
  <c r="AC56" i="66"/>
  <c r="AC70" i="66"/>
  <c r="AC57" i="66"/>
  <c r="AC58" i="66"/>
  <c r="AC59" i="66"/>
  <c r="AC60" i="66"/>
  <c r="AC61" i="66"/>
  <c r="AC62" i="66"/>
  <c r="AC63" i="66"/>
  <c r="AC64" i="66"/>
  <c r="AC65" i="66"/>
  <c r="AC66" i="66"/>
  <c r="AC67" i="66"/>
  <c r="AC68" i="66"/>
  <c r="AC69" i="66"/>
  <c r="AC71" i="66"/>
  <c r="AC81" i="66"/>
  <c r="AC72" i="66"/>
  <c r="AC73" i="66"/>
  <c r="AC74" i="66"/>
  <c r="AC75" i="66"/>
  <c r="AC76" i="66"/>
  <c r="AC77" i="66"/>
  <c r="AC78" i="66"/>
  <c r="AC79" i="66"/>
  <c r="AC80" i="66"/>
  <c r="AC82" i="66"/>
  <c r="AC83" i="66"/>
  <c r="AC84" i="66"/>
  <c r="AC85" i="66"/>
  <c r="AC86" i="66"/>
  <c r="AC87" i="66"/>
  <c r="AC88" i="66"/>
  <c r="AC89" i="66"/>
  <c r="AC90" i="66"/>
  <c r="AC91" i="66"/>
  <c r="AC92" i="66"/>
  <c r="AC93" i="66"/>
  <c r="AC20" i="66"/>
  <c r="AD9" i="66"/>
  <c r="AE7" i="66"/>
  <c r="AD19" i="66"/>
  <c r="AD25" i="66"/>
  <c r="AD33" i="66"/>
  <c r="AD42" i="66"/>
  <c r="AD36" i="66"/>
  <c r="AE36" i="66"/>
  <c r="AD45" i="66"/>
  <c r="AD57" i="66"/>
  <c r="AD61" i="66"/>
  <c r="AD65" i="66"/>
  <c r="AD69" i="66"/>
  <c r="AD81" i="66"/>
  <c r="AD74" i="66"/>
  <c r="AD78" i="66"/>
  <c r="AD83" i="66"/>
  <c r="AD90" i="66"/>
  <c r="AD20" i="66"/>
  <c r="AD77" i="66"/>
  <c r="AE77" i="66"/>
  <c r="AH77" i="66"/>
  <c r="AI77" i="66"/>
  <c r="AF77" i="66"/>
  <c r="AG77" i="66"/>
  <c r="AK77" i="66"/>
  <c r="AL77" i="66"/>
  <c r="AM77" i="66"/>
  <c r="AN77" i="66"/>
  <c r="Y75" i="163"/>
  <c r="Z75" i="163"/>
  <c r="AA75" i="163"/>
  <c r="AD75" i="163"/>
  <c r="AE75" i="163"/>
  <c r="AF75" i="163"/>
  <c r="AG75" i="163"/>
  <c r="AH75" i="163"/>
  <c r="AI75" i="163"/>
  <c r="AJ75" i="163"/>
  <c r="Y51" i="163"/>
  <c r="Z51" i="163"/>
  <c r="AA51" i="163"/>
  <c r="AD51" i="163"/>
  <c r="AE51" i="163"/>
  <c r="AF51" i="163"/>
  <c r="AG51" i="163"/>
  <c r="AH51" i="163"/>
  <c r="AI51" i="163"/>
  <c r="AJ51" i="163"/>
  <c r="AD48" i="66"/>
  <c r="AD54" i="66"/>
  <c r="AE54" i="66"/>
  <c r="AD50" i="66"/>
  <c r="AE50" i="66"/>
  <c r="AD62" i="66"/>
  <c r="AD72" i="66"/>
  <c r="Y73" i="163"/>
  <c r="Z73" i="163"/>
  <c r="AA73" i="163"/>
  <c r="AD73" i="163"/>
  <c r="AE73" i="163"/>
  <c r="AF73" i="163"/>
  <c r="AG73" i="163"/>
  <c r="AH73" i="163"/>
  <c r="AI73" i="163"/>
  <c r="AJ73" i="163"/>
  <c r="Y71" i="163"/>
  <c r="Z71" i="163"/>
  <c r="AA71" i="163"/>
  <c r="AD71" i="163"/>
  <c r="AE71" i="163"/>
  <c r="AF71" i="163"/>
  <c r="AG71" i="163"/>
  <c r="AH71" i="163"/>
  <c r="AI71" i="163"/>
  <c r="AJ71" i="163"/>
  <c r="Y50" i="163"/>
  <c r="Z50" i="163"/>
  <c r="AA50" i="163"/>
  <c r="AD50" i="163"/>
  <c r="AE50" i="163"/>
  <c r="AF50" i="163"/>
  <c r="AG50" i="163"/>
  <c r="AH50" i="163"/>
  <c r="AI50" i="163"/>
  <c r="AJ50" i="163"/>
  <c r="Y22" i="163"/>
  <c r="Z22" i="163"/>
  <c r="AA22" i="163"/>
  <c r="Y14" i="163"/>
  <c r="Y15" i="163"/>
  <c r="Y16" i="163"/>
  <c r="Y17" i="163"/>
  <c r="Y18" i="163"/>
  <c r="Y19" i="163"/>
  <c r="Z19" i="163"/>
  <c r="Y20" i="163"/>
  <c r="Y21" i="163"/>
  <c r="Y23" i="163"/>
  <c r="Y24" i="163"/>
  <c r="Z24" i="163"/>
  <c r="Y25" i="163"/>
  <c r="Y26" i="163"/>
  <c r="Y27" i="163"/>
  <c r="Y28" i="163"/>
  <c r="Y29" i="163"/>
  <c r="Y30" i="163"/>
  <c r="Y31" i="163"/>
  <c r="Y32" i="163"/>
  <c r="Y33" i="163"/>
  <c r="Z33" i="163"/>
  <c r="Y34" i="163"/>
  <c r="Y35" i="163"/>
  <c r="Y36" i="163"/>
  <c r="Y37" i="163"/>
  <c r="Z37" i="163"/>
  <c r="Y38" i="163"/>
  <c r="Y39" i="163"/>
  <c r="Y40" i="163"/>
  <c r="Y41" i="163"/>
  <c r="Z41" i="163"/>
  <c r="Y42" i="163"/>
  <c r="Y43" i="163"/>
  <c r="Y44" i="163"/>
  <c r="Y45" i="163"/>
  <c r="Y46" i="163"/>
  <c r="Y47" i="163"/>
  <c r="Y48" i="163"/>
  <c r="Y49" i="163"/>
  <c r="Y52" i="163"/>
  <c r="Y53" i="163"/>
  <c r="Y54" i="163"/>
  <c r="Y55" i="163"/>
  <c r="Z55" i="163"/>
  <c r="Y56" i="163"/>
  <c r="Y57" i="163"/>
  <c r="Y58" i="163"/>
  <c r="Y74" i="163"/>
  <c r="Y59" i="163"/>
  <c r="Y60" i="163"/>
  <c r="Y61" i="163"/>
  <c r="Y62" i="163"/>
  <c r="Z62" i="163"/>
  <c r="Y63" i="163"/>
  <c r="Y64" i="163"/>
  <c r="Z64" i="163"/>
  <c r="Y65" i="163"/>
  <c r="Y66" i="163"/>
  <c r="Z66" i="163"/>
  <c r="Y67" i="163"/>
  <c r="Y68" i="163"/>
  <c r="Y69" i="163"/>
  <c r="Y70" i="163"/>
  <c r="Y72" i="163"/>
  <c r="Z72" i="163"/>
  <c r="J12" i="163"/>
  <c r="K12" i="163"/>
  <c r="M12" i="163"/>
  <c r="N12" i="163"/>
  <c r="O12" i="163"/>
  <c r="P12" i="163"/>
  <c r="Q12" i="163"/>
  <c r="R12" i="163"/>
  <c r="S12" i="163"/>
  <c r="T12" i="163"/>
  <c r="U12" i="163"/>
  <c r="V12" i="163"/>
  <c r="W12" i="163"/>
  <c r="X12" i="163"/>
  <c r="AA14" i="163"/>
  <c r="AA15" i="163"/>
  <c r="AA16" i="163"/>
  <c r="AA17" i="163"/>
  <c r="AA18" i="163"/>
  <c r="AA19" i="163"/>
  <c r="AA20" i="163"/>
  <c r="AA21" i="163"/>
  <c r="AA23" i="163"/>
  <c r="AA24" i="163"/>
  <c r="AA25" i="163"/>
  <c r="AA26" i="163"/>
  <c r="AA27" i="163"/>
  <c r="AA28" i="163"/>
  <c r="AA29" i="163"/>
  <c r="AA30" i="163"/>
  <c r="AA31" i="163"/>
  <c r="AA32" i="163"/>
  <c r="AA33" i="163"/>
  <c r="AA34" i="163"/>
  <c r="AA35" i="163"/>
  <c r="AA36" i="163"/>
  <c r="AA37" i="163"/>
  <c r="AA38" i="163"/>
  <c r="AA39" i="163"/>
  <c r="AA40" i="163"/>
  <c r="AA41" i="163"/>
  <c r="AA42" i="163"/>
  <c r="AA43" i="163"/>
  <c r="AA44" i="163"/>
  <c r="AA45" i="163"/>
  <c r="AA46" i="163"/>
  <c r="AA47" i="163"/>
  <c r="AA48" i="163"/>
  <c r="AA49" i="163"/>
  <c r="AA52" i="163"/>
  <c r="AA53" i="163"/>
  <c r="AA54" i="163"/>
  <c r="AA55" i="163"/>
  <c r="AA56" i="163"/>
  <c r="AA57" i="163"/>
  <c r="AA58" i="163"/>
  <c r="AA74" i="163"/>
  <c r="AA59" i="163"/>
  <c r="AA60" i="163"/>
  <c r="AA61" i="163"/>
  <c r="AA62" i="163"/>
  <c r="AA63" i="163"/>
  <c r="AA64" i="163"/>
  <c r="AA65" i="163"/>
  <c r="AA66" i="163"/>
  <c r="AA67" i="163"/>
  <c r="AA68" i="163"/>
  <c r="AA69" i="163"/>
  <c r="AA70" i="163"/>
  <c r="AA72" i="163"/>
  <c r="Z14" i="163"/>
  <c r="Z15" i="163"/>
  <c r="Z16" i="163"/>
  <c r="Z17" i="163"/>
  <c r="Z18" i="163"/>
  <c r="Z20" i="163"/>
  <c r="Z21" i="163"/>
  <c r="Z23" i="163"/>
  <c r="Z25" i="163"/>
  <c r="Z26" i="163"/>
  <c r="Z27" i="163"/>
  <c r="Z28" i="163"/>
  <c r="Z29" i="163"/>
  <c r="Z30" i="163"/>
  <c r="Z31" i="163"/>
  <c r="Z32" i="163"/>
  <c r="Z34" i="163"/>
  <c r="Z35" i="163"/>
  <c r="Z36" i="163"/>
  <c r="Z38" i="163"/>
  <c r="Z39" i="163"/>
  <c r="Z40" i="163"/>
  <c r="Z42" i="163"/>
  <c r="Z43" i="163"/>
  <c r="Z44" i="163"/>
  <c r="Z45" i="163"/>
  <c r="Z46" i="163"/>
  <c r="Z47" i="163"/>
  <c r="Z48" i="163"/>
  <c r="Z49" i="163"/>
  <c r="Z52" i="163"/>
  <c r="Z53" i="163"/>
  <c r="Z54" i="163"/>
  <c r="Z56" i="163"/>
  <c r="Z57" i="163"/>
  <c r="Z58" i="163"/>
  <c r="Z74" i="163"/>
  <c r="Z59" i="163"/>
  <c r="Z60" i="163"/>
  <c r="Z61" i="163"/>
  <c r="Z63" i="163"/>
  <c r="Z65" i="163"/>
  <c r="Z67" i="163"/>
  <c r="Z68" i="163"/>
  <c r="Z69" i="163"/>
  <c r="Z70" i="163"/>
  <c r="AJ14" i="163"/>
  <c r="AJ15" i="163"/>
  <c r="AJ16" i="163"/>
  <c r="AJ17" i="163"/>
  <c r="AJ18" i="163"/>
  <c r="AJ19" i="163"/>
  <c r="AJ20" i="163"/>
  <c r="AJ21" i="163"/>
  <c r="AJ23" i="163"/>
  <c r="AJ24" i="163"/>
  <c r="AJ25" i="163"/>
  <c r="AJ26" i="163"/>
  <c r="AJ27" i="163"/>
  <c r="AJ28" i="163"/>
  <c r="AJ29" i="163"/>
  <c r="AJ30" i="163"/>
  <c r="AJ31" i="163"/>
  <c r="AJ32" i="163"/>
  <c r="AJ33" i="163"/>
  <c r="AJ34" i="163"/>
  <c r="AJ35" i="163"/>
  <c r="AJ36" i="163"/>
  <c r="AJ37" i="163"/>
  <c r="AJ38" i="163"/>
  <c r="AJ39" i="163"/>
  <c r="AJ40" i="163"/>
  <c r="AJ41" i="163"/>
  <c r="AJ42" i="163"/>
  <c r="AJ43" i="163"/>
  <c r="AJ44" i="163"/>
  <c r="AJ45" i="163"/>
  <c r="AJ46" i="163"/>
  <c r="AJ47" i="163"/>
  <c r="AJ48" i="163"/>
  <c r="AJ49" i="163"/>
  <c r="AJ52" i="163"/>
  <c r="AJ53" i="163"/>
  <c r="AJ54" i="163"/>
  <c r="AJ55" i="163"/>
  <c r="AJ56" i="163"/>
  <c r="AJ57" i="163"/>
  <c r="AJ58" i="163"/>
  <c r="AJ74" i="163"/>
  <c r="AJ59" i="163"/>
  <c r="AJ60" i="163"/>
  <c r="AJ61" i="163"/>
  <c r="AJ62" i="163"/>
  <c r="AJ63" i="163"/>
  <c r="AJ64" i="163"/>
  <c r="AJ65" i="163"/>
  <c r="AJ66" i="163"/>
  <c r="AJ67" i="163"/>
  <c r="AJ68" i="163"/>
  <c r="AJ69" i="163"/>
  <c r="AJ70" i="163"/>
  <c r="AJ72" i="163"/>
  <c r="AJ22" i="163"/>
  <c r="AD27" i="163"/>
  <c r="AE27" i="163"/>
  <c r="AF27" i="163"/>
  <c r="AG27" i="163"/>
  <c r="AH27" i="163"/>
  <c r="AI27" i="163"/>
  <c r="AD26" i="163"/>
  <c r="AE26" i="163"/>
  <c r="AF26" i="163"/>
  <c r="AG26" i="163"/>
  <c r="AH26" i="163"/>
  <c r="AI26" i="163"/>
  <c r="AD25" i="163"/>
  <c r="AE25" i="163"/>
  <c r="AF25" i="163"/>
  <c r="AG25" i="163"/>
  <c r="AH25" i="163"/>
  <c r="AI25" i="163"/>
  <c r="AD24" i="163"/>
  <c r="AE24" i="163"/>
  <c r="AF24" i="163"/>
  <c r="AG24" i="163"/>
  <c r="AH24" i="163"/>
  <c r="AI24" i="163"/>
  <c r="AG14" i="163"/>
  <c r="AG15" i="163"/>
  <c r="AG16" i="163"/>
  <c r="AG17" i="163"/>
  <c r="AG18" i="163"/>
  <c r="AG19" i="163"/>
  <c r="AG20" i="163"/>
  <c r="AG21" i="163"/>
  <c r="AG23" i="163"/>
  <c r="AG28" i="163"/>
  <c r="AG29" i="163"/>
  <c r="AG30" i="163"/>
  <c r="AG31" i="163"/>
  <c r="AG32" i="163"/>
  <c r="AG33" i="163"/>
  <c r="AG34" i="163"/>
  <c r="AG35" i="163"/>
  <c r="AG36" i="163"/>
  <c r="AG37" i="163"/>
  <c r="AG38" i="163"/>
  <c r="AG39" i="163"/>
  <c r="AG40" i="163"/>
  <c r="AG41" i="163"/>
  <c r="AG42" i="163"/>
  <c r="AG43" i="163"/>
  <c r="AG44" i="163"/>
  <c r="AG45" i="163"/>
  <c r="AG46" i="163"/>
  <c r="AG47" i="163"/>
  <c r="AG48" i="163"/>
  <c r="AG49" i="163"/>
  <c r="AG52" i="163"/>
  <c r="AG53" i="163"/>
  <c r="AG54" i="163"/>
  <c r="AG55" i="163"/>
  <c r="AG56" i="163"/>
  <c r="AG57" i="163"/>
  <c r="AG58" i="163"/>
  <c r="AG59" i="163"/>
  <c r="AG60" i="163"/>
  <c r="AG61" i="163"/>
  <c r="AG62" i="163"/>
  <c r="AG63" i="163"/>
  <c r="AG64" i="163"/>
  <c r="AG65" i="163"/>
  <c r="AG66" i="163"/>
  <c r="AG67" i="163"/>
  <c r="AG68" i="163"/>
  <c r="AG69" i="163"/>
  <c r="AG70" i="163"/>
  <c r="AG72" i="163"/>
  <c r="AG22" i="163"/>
  <c r="AD22" i="163"/>
  <c r="AE22" i="163"/>
  <c r="AF22" i="163"/>
  <c r="AH22" i="163"/>
  <c r="AI22" i="163"/>
  <c r="AD67" i="66"/>
  <c r="AE67" i="66"/>
  <c r="AH67" i="66"/>
  <c r="AI67" i="66"/>
  <c r="AF67" i="66"/>
  <c r="AG67" i="66"/>
  <c r="AK67" i="66"/>
  <c r="AL67" i="66"/>
  <c r="AM67" i="66"/>
  <c r="AN67" i="66"/>
  <c r="AD51" i="66"/>
  <c r="AH51" i="66"/>
  <c r="AI51" i="66"/>
  <c r="AF51" i="66"/>
  <c r="AG51" i="66"/>
  <c r="AK51" i="66"/>
  <c r="AL51" i="66"/>
  <c r="AM51" i="66"/>
  <c r="AN51" i="66"/>
  <c r="AD35" i="66"/>
  <c r="AH35" i="66"/>
  <c r="AI35" i="66"/>
  <c r="AF35" i="66"/>
  <c r="AG35" i="66"/>
  <c r="AK35" i="66"/>
  <c r="AL35" i="66"/>
  <c r="AM35" i="66"/>
  <c r="AN35" i="66"/>
  <c r="AH19" i="66"/>
  <c r="AI19" i="66"/>
  <c r="AF19" i="66"/>
  <c r="AG19" i="66"/>
  <c r="AK19" i="66"/>
  <c r="AL19" i="66"/>
  <c r="AM19" i="66"/>
  <c r="AN19" i="66"/>
  <c r="AK18" i="66"/>
  <c r="AK34" i="66"/>
  <c r="AK50" i="66"/>
  <c r="AK66" i="66"/>
  <c r="AK76" i="66"/>
  <c r="AK20" i="66"/>
  <c r="AD76" i="66"/>
  <c r="AE76" i="66"/>
  <c r="AH76" i="66"/>
  <c r="AI76" i="66"/>
  <c r="AF76" i="66"/>
  <c r="AG76" i="66"/>
  <c r="AL76" i="66"/>
  <c r="AM76" i="66"/>
  <c r="AN76" i="66"/>
  <c r="AH20" i="66"/>
  <c r="AI20" i="66"/>
  <c r="AF20" i="66"/>
  <c r="AG20" i="66"/>
  <c r="AL20" i="66"/>
  <c r="AM20" i="66"/>
  <c r="AN20" i="66"/>
  <c r="AD66" i="66"/>
  <c r="AE66" i="66"/>
  <c r="AH66" i="66"/>
  <c r="AI66" i="66"/>
  <c r="AF66" i="66"/>
  <c r="AG66" i="66"/>
  <c r="AL66" i="66"/>
  <c r="AM66" i="66"/>
  <c r="AN66" i="66"/>
  <c r="AH50" i="66"/>
  <c r="AI50" i="66"/>
  <c r="AF50" i="66"/>
  <c r="AG50" i="66"/>
  <c r="AL50" i="66"/>
  <c r="AM50" i="66"/>
  <c r="AN50" i="66"/>
  <c r="AD34" i="66"/>
  <c r="AH34" i="66"/>
  <c r="AI34" i="66"/>
  <c r="AF34" i="66"/>
  <c r="AG34" i="66"/>
  <c r="AL34" i="66"/>
  <c r="AM34" i="66"/>
  <c r="AN34" i="66"/>
  <c r="AD18" i="66"/>
  <c r="AH18" i="66"/>
  <c r="AI18" i="66"/>
  <c r="AF18" i="66"/>
  <c r="AG18" i="66"/>
  <c r="AL18" i="66"/>
  <c r="AM18" i="66"/>
  <c r="AN18" i="66"/>
  <c r="R8" i="152"/>
  <c r="U8" i="152"/>
  <c r="R7" i="152"/>
  <c r="U7" i="152"/>
  <c r="AF14" i="163"/>
  <c r="AF15" i="163"/>
  <c r="AF16" i="163"/>
  <c r="AF17" i="163"/>
  <c r="AF18" i="163"/>
  <c r="AF19" i="163"/>
  <c r="AF20" i="163"/>
  <c r="AF21" i="163"/>
  <c r="AF23" i="163"/>
  <c r="AF28" i="163"/>
  <c r="AF29" i="163"/>
  <c r="AF30" i="163"/>
  <c r="AF31" i="163"/>
  <c r="AF32" i="163"/>
  <c r="AF33" i="163"/>
  <c r="AF34" i="163"/>
  <c r="AF35" i="163"/>
  <c r="AF36" i="163"/>
  <c r="AF37" i="163"/>
  <c r="AF38" i="163"/>
  <c r="AF39" i="163"/>
  <c r="AF40" i="163"/>
  <c r="AF41" i="163"/>
  <c r="AF42" i="163"/>
  <c r="AF43" i="163"/>
  <c r="AF44" i="163"/>
  <c r="AF45" i="163"/>
  <c r="AF46" i="163"/>
  <c r="AF47" i="163"/>
  <c r="AF48" i="163"/>
  <c r="AF49" i="163"/>
  <c r="AF52" i="163"/>
  <c r="AF53" i="163"/>
  <c r="AF54" i="163"/>
  <c r="AF55" i="163"/>
  <c r="AF56" i="163"/>
  <c r="AF57" i="163"/>
  <c r="AF58" i="163"/>
  <c r="AF74" i="163"/>
  <c r="AF59" i="163"/>
  <c r="AF60" i="163"/>
  <c r="AF61" i="163"/>
  <c r="AF62" i="163"/>
  <c r="AF63" i="163"/>
  <c r="AF64" i="163"/>
  <c r="AF65" i="163"/>
  <c r="AF66" i="163"/>
  <c r="AF67" i="163"/>
  <c r="AF68" i="163"/>
  <c r="AF69" i="163"/>
  <c r="AF70" i="163"/>
  <c r="AF72" i="163"/>
  <c r="R5" i="152"/>
  <c r="U5" i="152"/>
  <c r="R6" i="152"/>
  <c r="U6" i="152"/>
  <c r="Q3" i="152"/>
  <c r="AI9" i="66"/>
  <c r="AI10" i="66"/>
  <c r="AH10" i="66"/>
  <c r="AI11" i="66"/>
  <c r="AI12" i="66"/>
  <c r="AI13" i="66"/>
  <c r="AI14" i="66"/>
  <c r="AI15" i="66"/>
  <c r="AI16" i="66"/>
  <c r="AI17" i="66"/>
  <c r="AI21" i="66"/>
  <c r="AI23" i="66"/>
  <c r="AI22" i="66"/>
  <c r="AI24" i="66"/>
  <c r="AI25" i="66"/>
  <c r="AI26" i="66"/>
  <c r="AI27" i="66"/>
  <c r="AI28" i="66"/>
  <c r="AH28" i="66"/>
  <c r="AI29" i="66"/>
  <c r="AI30" i="66"/>
  <c r="AI31" i="66"/>
  <c r="AI32" i="66"/>
  <c r="AI33" i="66"/>
  <c r="AI37" i="66"/>
  <c r="AI38" i="66"/>
  <c r="AI39" i="66"/>
  <c r="AI40" i="66"/>
  <c r="AI41" i="66"/>
  <c r="AI42" i="66"/>
  <c r="AI36" i="66"/>
  <c r="AI55" i="66"/>
  <c r="AH55" i="66"/>
  <c r="AI43" i="66"/>
  <c r="AI44" i="66"/>
  <c r="AI45" i="66"/>
  <c r="AI46" i="66"/>
  <c r="AH46" i="66"/>
  <c r="AI47" i="66"/>
  <c r="AI48" i="66"/>
  <c r="AI49" i="66"/>
  <c r="AI52" i="66"/>
  <c r="AI53" i="66"/>
  <c r="AI54" i="66"/>
  <c r="AI56" i="66"/>
  <c r="AI70" i="66"/>
  <c r="AH70" i="66"/>
  <c r="AI57" i="66"/>
  <c r="AI58" i="66"/>
  <c r="AI59" i="66"/>
  <c r="AI60" i="66"/>
  <c r="AI61" i="66"/>
  <c r="AI62" i="66"/>
  <c r="AI63" i="66"/>
  <c r="AI64" i="66"/>
  <c r="AI65" i="66"/>
  <c r="AI68" i="66"/>
  <c r="AI69" i="66"/>
  <c r="AI71" i="66"/>
  <c r="AI81" i="66"/>
  <c r="AI72" i="66"/>
  <c r="AI73" i="66"/>
  <c r="AI74" i="66"/>
  <c r="AI75" i="66"/>
  <c r="AH75" i="66"/>
  <c r="AI78" i="66"/>
  <c r="AI79" i="66"/>
  <c r="AI80" i="66"/>
  <c r="AI82" i="66"/>
  <c r="AH82" i="66"/>
  <c r="AI83" i="66"/>
  <c r="AI84" i="66"/>
  <c r="AI86" i="66"/>
  <c r="AI85" i="66"/>
  <c r="AH85" i="66"/>
  <c r="AI87" i="66"/>
  <c r="AI88" i="66"/>
  <c r="AI89" i="66"/>
  <c r="AI90" i="66"/>
  <c r="AI91" i="66"/>
  <c r="AI92" i="66"/>
  <c r="AI93" i="66"/>
  <c r="AH93" i="66"/>
  <c r="AH9" i="66"/>
  <c r="AH11" i="66"/>
  <c r="AH12" i="66"/>
  <c r="AH13" i="66"/>
  <c r="AH14" i="66"/>
  <c r="AH15" i="66"/>
  <c r="AH16" i="66"/>
  <c r="AH17" i="66"/>
  <c r="AH21" i="66"/>
  <c r="AH23" i="66"/>
  <c r="AH22" i="66"/>
  <c r="AH24" i="66"/>
  <c r="AH25" i="66"/>
  <c r="AH26" i="66"/>
  <c r="AH27" i="66"/>
  <c r="AH29" i="66"/>
  <c r="AH30" i="66"/>
  <c r="AH31" i="66"/>
  <c r="AH32" i="66"/>
  <c r="AH33" i="66"/>
  <c r="AH37" i="66"/>
  <c r="AH38" i="66"/>
  <c r="AH39" i="66"/>
  <c r="AH40" i="66"/>
  <c r="AH41" i="66"/>
  <c r="AH42" i="66"/>
  <c r="AH43" i="66"/>
  <c r="AH44" i="66"/>
  <c r="AH45" i="66"/>
  <c r="AH47" i="66"/>
  <c r="AH48" i="66"/>
  <c r="AH49" i="66"/>
  <c r="AH52" i="66"/>
  <c r="AH53" i="66"/>
  <c r="AH54" i="66"/>
  <c r="AH56" i="66"/>
  <c r="AH57" i="66"/>
  <c r="AH58" i="66"/>
  <c r="AH59" i="66"/>
  <c r="AH60" i="66"/>
  <c r="AH61" i="66"/>
  <c r="AH62" i="66"/>
  <c r="AH63" i="66"/>
  <c r="AH64" i="66"/>
  <c r="AH68" i="66"/>
  <c r="AH69" i="66"/>
  <c r="AH71" i="66"/>
  <c r="AH81" i="66"/>
  <c r="AH72" i="66"/>
  <c r="AH73" i="66"/>
  <c r="AH74" i="66"/>
  <c r="AH78" i="66"/>
  <c r="AH79" i="66"/>
  <c r="AH80" i="66"/>
  <c r="AH83" i="66"/>
  <c r="AH84" i="66"/>
  <c r="AH86" i="66"/>
  <c r="AH87" i="66"/>
  <c r="AH88" i="66"/>
  <c r="AH89" i="66"/>
  <c r="AH90" i="66"/>
  <c r="AH91" i="66"/>
  <c r="AH92" i="66"/>
  <c r="AH36" i="66"/>
  <c r="AG65" i="66"/>
  <c r="AD60" i="66"/>
  <c r="AF46" i="66"/>
  <c r="AD46" i="66"/>
  <c r="AE46" i="66"/>
  <c r="AD70" i="66"/>
  <c r="AE70" i="66"/>
  <c r="AF70" i="66"/>
  <c r="AG70" i="66"/>
  <c r="AL70" i="66"/>
  <c r="AM70" i="66"/>
  <c r="AN70" i="66"/>
  <c r="AD55" i="66"/>
  <c r="AE55" i="66"/>
  <c r="AF55" i="66"/>
  <c r="AG55" i="66"/>
  <c r="AL55" i="66"/>
  <c r="AM55" i="66"/>
  <c r="AN55" i="66"/>
  <c r="AF36" i="66"/>
  <c r="AG36" i="66"/>
  <c r="AL36" i="66"/>
  <c r="AM36" i="66"/>
  <c r="AN36" i="66"/>
  <c r="AD15" i="66"/>
  <c r="AE15" i="66"/>
  <c r="AD29" i="66"/>
  <c r="AE29" i="66"/>
  <c r="AD68" i="66"/>
  <c r="AE68" i="66"/>
  <c r="AD93" i="66"/>
  <c r="AE93" i="66"/>
  <c r="AI74" i="163"/>
  <c r="AH74" i="163"/>
  <c r="AE74" i="163"/>
  <c r="AD74" i="163"/>
  <c r="AI72" i="163"/>
  <c r="AH72" i="163"/>
  <c r="AE72" i="163"/>
  <c r="AD72" i="163"/>
  <c r="AI70" i="163"/>
  <c r="AH70" i="163"/>
  <c r="AE70" i="163"/>
  <c r="AD70" i="163"/>
  <c r="AI69" i="163"/>
  <c r="AH69" i="163"/>
  <c r="AE69" i="163"/>
  <c r="AD69" i="163"/>
  <c r="AI68" i="163"/>
  <c r="AH68" i="163"/>
  <c r="AE68" i="163"/>
  <c r="AD68" i="163"/>
  <c r="AI67" i="163"/>
  <c r="AH67" i="163"/>
  <c r="AE67" i="163"/>
  <c r="AD67" i="163"/>
  <c r="AI66" i="163"/>
  <c r="AH66" i="163"/>
  <c r="AE66" i="163"/>
  <c r="AD66" i="163"/>
  <c r="AI65" i="163"/>
  <c r="AH65" i="163"/>
  <c r="AE65" i="163"/>
  <c r="AD65" i="163"/>
  <c r="AI64" i="163"/>
  <c r="AH64" i="163"/>
  <c r="AE64" i="163"/>
  <c r="AD64" i="163"/>
  <c r="AI63" i="163"/>
  <c r="AH63" i="163"/>
  <c r="AE63" i="163"/>
  <c r="AD63" i="163"/>
  <c r="AI62" i="163"/>
  <c r="AH62" i="163"/>
  <c r="AE62" i="163"/>
  <c r="AD62" i="163"/>
  <c r="AI61" i="163"/>
  <c r="AH61" i="163"/>
  <c r="AE61" i="163"/>
  <c r="AD61" i="163"/>
  <c r="AI60" i="163"/>
  <c r="AH60" i="163"/>
  <c r="AE60" i="163"/>
  <c r="AD60" i="163"/>
  <c r="AI59" i="163"/>
  <c r="AH59" i="163"/>
  <c r="AE59" i="163"/>
  <c r="AD59" i="163"/>
  <c r="AI58" i="163"/>
  <c r="AH58" i="163"/>
  <c r="AE58" i="163"/>
  <c r="AD58" i="163"/>
  <c r="AI57" i="163"/>
  <c r="AH57" i="163"/>
  <c r="AE57" i="163"/>
  <c r="AD57" i="163"/>
  <c r="AI56" i="163"/>
  <c r="AH56" i="163"/>
  <c r="AE56" i="163"/>
  <c r="AD56" i="163"/>
  <c r="AI55" i="163"/>
  <c r="AH55" i="163"/>
  <c r="AE55" i="163"/>
  <c r="AD55" i="163"/>
  <c r="AI54" i="163"/>
  <c r="AH54" i="163"/>
  <c r="AE54" i="163"/>
  <c r="AD54" i="163"/>
  <c r="AI53" i="163"/>
  <c r="AH53" i="163"/>
  <c r="AE53" i="163"/>
  <c r="AD53" i="163"/>
  <c r="AI52" i="163"/>
  <c r="AH52" i="163"/>
  <c r="AE52" i="163"/>
  <c r="AD52" i="163"/>
  <c r="AI49" i="163"/>
  <c r="AH49" i="163"/>
  <c r="AE49" i="163"/>
  <c r="AD49" i="163"/>
  <c r="AI48" i="163"/>
  <c r="AH48" i="163"/>
  <c r="AE48" i="163"/>
  <c r="AD48" i="163"/>
  <c r="AI47" i="163"/>
  <c r="AH47" i="163"/>
  <c r="AE47" i="163"/>
  <c r="AD47" i="163"/>
  <c r="AI46" i="163"/>
  <c r="AH46" i="163"/>
  <c r="AE46" i="163"/>
  <c r="AD46" i="163"/>
  <c r="AI45" i="163"/>
  <c r="AH45" i="163"/>
  <c r="AE45" i="163"/>
  <c r="AD45" i="163"/>
  <c r="AI44" i="163"/>
  <c r="AH44" i="163"/>
  <c r="AE44" i="163"/>
  <c r="AD44" i="163"/>
  <c r="AI43" i="163"/>
  <c r="AH43" i="163"/>
  <c r="AE43" i="163"/>
  <c r="AD43" i="163"/>
  <c r="AI42" i="163"/>
  <c r="AH42" i="163"/>
  <c r="AE42" i="163"/>
  <c r="AD42" i="163"/>
  <c r="AI41" i="163"/>
  <c r="AH41" i="163"/>
  <c r="AE41" i="163"/>
  <c r="AD41" i="163"/>
  <c r="AI40" i="163"/>
  <c r="AH40" i="163"/>
  <c r="AE40" i="163"/>
  <c r="AD40" i="163"/>
  <c r="AI39" i="163"/>
  <c r="AH39" i="163"/>
  <c r="AE39" i="163"/>
  <c r="AD39" i="163"/>
  <c r="AI38" i="163"/>
  <c r="AH38" i="163"/>
  <c r="AE38" i="163"/>
  <c r="AD38" i="163"/>
  <c r="AI37" i="163"/>
  <c r="AH37" i="163"/>
  <c r="AE37" i="163"/>
  <c r="AD37" i="163"/>
  <c r="AI36" i="163"/>
  <c r="AH36" i="163"/>
  <c r="AE36" i="163"/>
  <c r="AD36" i="163"/>
  <c r="AI35" i="163"/>
  <c r="AH35" i="163"/>
  <c r="AE35" i="163"/>
  <c r="AD35" i="163"/>
  <c r="AI34" i="163"/>
  <c r="AH34" i="163"/>
  <c r="AE34" i="163"/>
  <c r="AD34" i="163"/>
  <c r="AI33" i="163"/>
  <c r="AH33" i="163"/>
  <c r="AE33" i="163"/>
  <c r="AD33" i="163"/>
  <c r="AI32" i="163"/>
  <c r="AH32" i="163"/>
  <c r="AE32" i="163"/>
  <c r="AD32" i="163"/>
  <c r="AI31" i="163"/>
  <c r="AH31" i="163"/>
  <c r="AE31" i="163"/>
  <c r="AD31" i="163"/>
  <c r="AI30" i="163"/>
  <c r="AH30" i="163"/>
  <c r="AE30" i="163"/>
  <c r="AD30" i="163"/>
  <c r="AI29" i="163"/>
  <c r="AH29" i="163"/>
  <c r="AE29" i="163"/>
  <c r="AD29" i="163"/>
  <c r="AI28" i="163"/>
  <c r="AH28" i="163"/>
  <c r="AE28" i="163"/>
  <c r="AD28" i="163"/>
  <c r="AI23" i="163"/>
  <c r="AH23" i="163"/>
  <c r="AE23" i="163"/>
  <c r="AD23" i="163"/>
  <c r="AI21" i="163"/>
  <c r="AH21" i="163"/>
  <c r="AE21" i="163"/>
  <c r="AD21" i="163"/>
  <c r="AI20" i="163"/>
  <c r="AH20" i="163"/>
  <c r="AE20" i="163"/>
  <c r="AD20" i="163"/>
  <c r="AI19" i="163"/>
  <c r="AH19" i="163"/>
  <c r="AE19" i="163"/>
  <c r="AD19" i="163"/>
  <c r="AI18" i="163"/>
  <c r="AH18" i="163"/>
  <c r="AE18" i="163"/>
  <c r="AD18" i="163"/>
  <c r="AI17" i="163"/>
  <c r="AH17" i="163"/>
  <c r="AE17" i="163"/>
  <c r="AD17" i="163"/>
  <c r="AD14" i="163"/>
  <c r="AD15" i="163"/>
  <c r="AD16" i="163"/>
  <c r="AI16" i="163"/>
  <c r="AH16" i="163"/>
  <c r="AE16" i="163"/>
  <c r="AI15" i="163"/>
  <c r="AH15" i="163"/>
  <c r="AE15" i="163"/>
  <c r="AE14" i="163"/>
  <c r="AI14" i="163"/>
  <c r="AH14" i="163"/>
  <c r="AF79" i="66"/>
  <c r="AF73" i="66"/>
  <c r="AF64" i="66"/>
  <c r="AF63" i="66"/>
  <c r="AF59" i="66"/>
  <c r="AF52" i="66"/>
  <c r="AF49" i="66"/>
  <c r="AF33" i="66"/>
  <c r="AF30" i="66"/>
  <c r="AF29" i="66"/>
  <c r="AF15" i="66"/>
  <c r="AD22" i="66"/>
  <c r="AD28" i="66"/>
  <c r="AD58" i="66"/>
  <c r="AE58" i="66"/>
  <c r="AD37" i="66"/>
  <c r="AE37" i="66"/>
  <c r="AF37" i="66"/>
  <c r="AG37" i="66"/>
  <c r="AL37" i="66"/>
  <c r="AM37" i="66"/>
  <c r="AN37" i="66"/>
  <c r="F11" i="88"/>
  <c r="G11" i="88"/>
  <c r="H11" i="88"/>
  <c r="Q11" i="88"/>
  <c r="P11" i="88"/>
  <c r="O11" i="88"/>
  <c r="N11" i="88"/>
  <c r="M11" i="88"/>
  <c r="L11" i="88"/>
  <c r="K11" i="88"/>
  <c r="J11" i="88"/>
  <c r="I11" i="88"/>
  <c r="AN9" i="66"/>
  <c r="AN10" i="66"/>
  <c r="AN11" i="66"/>
  <c r="AN12" i="66"/>
  <c r="AN13" i="66"/>
  <c r="AN14" i="66"/>
  <c r="AN15" i="66"/>
  <c r="AN16" i="66"/>
  <c r="AN17" i="66"/>
  <c r="AN21" i="66"/>
  <c r="AN22" i="66"/>
  <c r="AN23" i="66"/>
  <c r="AN24" i="66"/>
  <c r="AN25" i="66"/>
  <c r="AN26" i="66"/>
  <c r="AN27" i="66"/>
  <c r="AN28" i="66"/>
  <c r="AN29" i="66"/>
  <c r="AN30" i="66"/>
  <c r="AN31" i="66"/>
  <c r="AN32" i="66"/>
  <c r="AN33" i="66"/>
  <c r="AN38" i="66"/>
  <c r="AN39" i="66"/>
  <c r="AN40" i="66"/>
  <c r="AN41" i="66"/>
  <c r="AN42" i="66"/>
  <c r="AN43" i="66"/>
  <c r="AN44" i="66"/>
  <c r="AN45" i="66"/>
  <c r="AN46" i="66"/>
  <c r="AN47" i="66"/>
  <c r="AN48" i="66"/>
  <c r="AN49" i="66"/>
  <c r="AN52" i="66"/>
  <c r="AN53" i="66"/>
  <c r="AN54" i="66"/>
  <c r="AN56" i="66"/>
  <c r="AN57" i="66"/>
  <c r="AN58" i="66"/>
  <c r="AN59" i="66"/>
  <c r="AN60" i="66"/>
  <c r="AN61" i="66"/>
  <c r="AN62" i="66"/>
  <c r="AN63" i="66"/>
  <c r="AN64" i="66"/>
  <c r="AN65" i="66"/>
  <c r="AN68" i="66"/>
  <c r="AN69" i="66"/>
  <c r="AN71" i="66"/>
  <c r="AN72" i="66"/>
  <c r="AN73" i="66"/>
  <c r="AN74" i="66"/>
  <c r="AN75" i="66"/>
  <c r="AN78" i="66"/>
  <c r="AN79" i="66"/>
  <c r="AN80" i="66"/>
  <c r="AN82" i="66"/>
  <c r="AN83" i="66"/>
  <c r="AN84" i="66"/>
  <c r="AN85" i="66"/>
  <c r="AN86" i="66"/>
  <c r="AN87" i="66"/>
  <c r="AN88" i="66"/>
  <c r="AN89" i="66"/>
  <c r="AN90" i="66"/>
  <c r="AN91" i="66"/>
  <c r="AN92" i="66"/>
  <c r="AN93" i="66"/>
  <c r="AN81" i="66"/>
  <c r="P3" i="152"/>
  <c r="O3" i="152"/>
  <c r="AM9" i="66"/>
  <c r="AM10" i="66"/>
  <c r="AM11" i="66"/>
  <c r="AM12" i="66"/>
  <c r="AM13" i="66"/>
  <c r="AM14" i="66"/>
  <c r="AM15" i="66"/>
  <c r="AM16" i="66"/>
  <c r="AM17" i="66"/>
  <c r="AM21" i="66"/>
  <c r="AM22" i="66"/>
  <c r="AM23" i="66"/>
  <c r="AM24" i="66"/>
  <c r="AM25" i="66"/>
  <c r="AM26" i="66"/>
  <c r="AM27" i="66"/>
  <c r="AM28" i="66"/>
  <c r="AM29" i="66"/>
  <c r="AM30" i="66"/>
  <c r="AM31" i="66"/>
  <c r="AM32" i="66"/>
  <c r="AM33" i="66"/>
  <c r="AM38" i="66"/>
  <c r="AM39" i="66"/>
  <c r="AM40" i="66"/>
  <c r="AM41" i="66"/>
  <c r="AM42" i="66"/>
  <c r="AM43" i="66"/>
  <c r="AM44" i="66"/>
  <c r="AM45" i="66"/>
  <c r="AM46" i="66"/>
  <c r="AM47" i="66"/>
  <c r="AM48" i="66"/>
  <c r="AM49" i="66"/>
  <c r="AM52" i="66"/>
  <c r="AM53" i="66"/>
  <c r="AM54" i="66"/>
  <c r="AM56" i="66"/>
  <c r="AM57" i="66"/>
  <c r="AM58" i="66"/>
  <c r="AM59" i="66"/>
  <c r="AM60" i="66"/>
  <c r="AM61" i="66"/>
  <c r="AM62" i="66"/>
  <c r="AM63" i="66"/>
  <c r="AM64" i="66"/>
  <c r="AM65" i="66"/>
  <c r="AM68" i="66"/>
  <c r="AM69" i="66"/>
  <c r="AM71" i="66"/>
  <c r="AM72" i="66"/>
  <c r="AM73" i="66"/>
  <c r="AM74" i="66"/>
  <c r="AM75" i="66"/>
  <c r="AM78" i="66"/>
  <c r="AM79" i="66"/>
  <c r="AM80" i="66"/>
  <c r="AM82" i="66"/>
  <c r="AM83" i="66"/>
  <c r="AM84" i="66"/>
  <c r="AM85" i="66"/>
  <c r="AM86" i="66"/>
  <c r="AM87" i="66"/>
  <c r="AM88" i="66"/>
  <c r="AM89" i="66"/>
  <c r="AM90" i="66"/>
  <c r="AM91" i="66"/>
  <c r="AM92" i="66"/>
  <c r="AM93" i="66"/>
  <c r="AM81" i="66"/>
  <c r="AL9" i="66"/>
  <c r="AL10" i="66"/>
  <c r="AL11" i="66"/>
  <c r="AL12" i="66"/>
  <c r="AL13" i="66"/>
  <c r="AL14" i="66"/>
  <c r="AL15" i="66"/>
  <c r="AL16" i="66"/>
  <c r="AL17" i="66"/>
  <c r="AL21" i="66"/>
  <c r="AL22" i="66"/>
  <c r="AL23" i="66"/>
  <c r="AL24" i="66"/>
  <c r="AL25" i="66"/>
  <c r="AL26" i="66"/>
  <c r="AL27" i="66"/>
  <c r="AL28" i="66"/>
  <c r="AL29" i="66"/>
  <c r="AL30" i="66"/>
  <c r="AL31" i="66"/>
  <c r="AL32" i="66"/>
  <c r="AL33" i="66"/>
  <c r="AL38" i="66"/>
  <c r="AL39" i="66"/>
  <c r="AL40" i="66"/>
  <c r="AL41" i="66"/>
  <c r="AL42" i="66"/>
  <c r="AL43" i="66"/>
  <c r="AL44" i="66"/>
  <c r="AL45" i="66"/>
  <c r="AL46" i="66"/>
  <c r="AL47" i="66"/>
  <c r="AL48" i="66"/>
  <c r="AL49" i="66"/>
  <c r="AL52" i="66"/>
  <c r="AL53" i="66"/>
  <c r="AL54" i="66"/>
  <c r="AL56" i="66"/>
  <c r="AL57" i="66"/>
  <c r="AL58" i="66"/>
  <c r="AL59" i="66"/>
  <c r="AL60" i="66"/>
  <c r="AL61" i="66"/>
  <c r="AL62" i="66"/>
  <c r="AL63" i="66"/>
  <c r="AL64" i="66"/>
  <c r="AL65" i="66"/>
  <c r="AL68" i="66"/>
  <c r="AL69" i="66"/>
  <c r="AL71" i="66"/>
  <c r="AL72" i="66"/>
  <c r="AL73" i="66"/>
  <c r="AL74" i="66"/>
  <c r="AL75" i="66"/>
  <c r="AL78" i="66"/>
  <c r="AL79" i="66"/>
  <c r="AL80" i="66"/>
  <c r="AL82" i="66"/>
  <c r="AL83" i="66"/>
  <c r="AL84" i="66"/>
  <c r="AL85" i="66"/>
  <c r="AL86" i="66"/>
  <c r="AL87" i="66"/>
  <c r="AL88" i="66"/>
  <c r="AL89" i="66"/>
  <c r="AL90" i="66"/>
  <c r="AL91" i="66"/>
  <c r="AL92" i="66"/>
  <c r="AL93" i="66"/>
  <c r="AL81" i="66"/>
  <c r="AD14" i="66"/>
  <c r="AE14" i="66"/>
  <c r="AD16" i="66"/>
  <c r="AD21" i="66"/>
  <c r="AD23" i="66"/>
  <c r="AD24" i="66"/>
  <c r="AE24" i="66"/>
  <c r="AD26" i="66"/>
  <c r="AE26" i="66"/>
  <c r="AD27" i="66"/>
  <c r="AD38" i="66"/>
  <c r="AE38" i="66"/>
  <c r="AD39" i="66"/>
  <c r="AE39" i="66"/>
  <c r="AD40" i="66"/>
  <c r="AE40" i="66"/>
  <c r="AD41" i="66"/>
  <c r="AE41" i="66"/>
  <c r="AD49" i="66"/>
  <c r="AD56" i="66"/>
  <c r="AE56" i="66"/>
  <c r="AD71" i="66"/>
  <c r="AE71" i="66"/>
  <c r="AD73" i="66"/>
  <c r="AE73" i="66"/>
  <c r="AD82" i="66"/>
  <c r="AE82" i="66"/>
  <c r="AD84" i="66"/>
  <c r="AE84" i="66"/>
  <c r="AD86" i="66"/>
  <c r="AE86" i="66"/>
  <c r="AD85" i="66"/>
  <c r="AD87" i="66"/>
  <c r="AE87" i="66"/>
  <c r="AD88" i="66"/>
  <c r="AD89" i="66"/>
  <c r="AD91" i="66"/>
  <c r="AE91" i="66"/>
  <c r="AD92" i="66"/>
  <c r="AG45" i="66"/>
  <c r="AD43" i="66"/>
  <c r="AE43" i="66"/>
  <c r="AG14" i="66"/>
  <c r="AG21" i="66"/>
  <c r="AG23" i="66"/>
  <c r="AG22" i="66"/>
  <c r="AG24" i="66"/>
  <c r="AG25" i="66"/>
  <c r="AG26" i="66"/>
  <c r="AG27" i="66"/>
  <c r="AG38" i="66"/>
  <c r="AG39" i="66"/>
  <c r="AG40" i="66"/>
  <c r="AG41" i="66"/>
  <c r="AG42" i="66"/>
  <c r="AG46" i="66"/>
  <c r="AG56" i="66"/>
  <c r="AG57" i="66"/>
  <c r="AG71" i="66"/>
  <c r="AG81" i="66"/>
  <c r="AG82" i="66"/>
  <c r="AG84" i="66"/>
  <c r="AG83" i="66"/>
  <c r="AG86" i="66"/>
  <c r="AG85" i="66"/>
  <c r="AG87" i="66"/>
  <c r="AG88" i="66"/>
  <c r="AG89" i="66"/>
  <c r="AG90" i="66"/>
  <c r="AG91" i="66"/>
  <c r="AG92" i="66"/>
  <c r="AG93" i="66"/>
  <c r="AF13" i="66"/>
  <c r="AF14" i="66"/>
  <c r="AF21" i="66"/>
  <c r="AF23" i="66"/>
  <c r="AF22" i="66"/>
  <c r="AF24" i="66"/>
  <c r="AF25" i="66"/>
  <c r="AF26" i="66"/>
  <c r="AF27" i="66"/>
  <c r="AF38" i="66"/>
  <c r="AF39" i="66"/>
  <c r="AF41" i="66"/>
  <c r="AF42" i="66"/>
  <c r="AF40" i="66"/>
  <c r="AF56" i="66"/>
  <c r="AF58" i="66"/>
  <c r="AF62" i="66"/>
  <c r="AF68" i="66"/>
  <c r="AF71" i="66"/>
  <c r="AF81" i="66"/>
  <c r="AF78" i="66"/>
  <c r="AF82" i="66"/>
  <c r="AF84" i="66"/>
  <c r="AF83" i="66"/>
  <c r="AF86" i="66"/>
  <c r="AF85" i="66"/>
  <c r="AF87" i="66"/>
  <c r="AF88" i="66"/>
  <c r="AF89" i="66"/>
  <c r="AF90" i="66"/>
  <c r="AF91" i="66"/>
  <c r="AF92" i="66"/>
  <c r="AF93" i="66"/>
  <c r="I7" i="66"/>
  <c r="AF10" i="66"/>
  <c r="AF16" i="66"/>
  <c r="AG12" i="66"/>
  <c r="AF44" i="66"/>
  <c r="AF28" i="66"/>
  <c r="AG58" i="66"/>
  <c r="AD79" i="66"/>
  <c r="AF54" i="66"/>
  <c r="AF32" i="66"/>
  <c r="AD63" i="66"/>
  <c r="AE63" i="66"/>
  <c r="AD59" i="66"/>
  <c r="AE59" i="66"/>
  <c r="AG78" i="66"/>
  <c r="AF75" i="66"/>
  <c r="AG74" i="66"/>
  <c r="AG73" i="66"/>
  <c r="AD12" i="66"/>
  <c r="AE12" i="66"/>
  <c r="AG54" i="66"/>
  <c r="AG52" i="66"/>
  <c r="AG48" i="66"/>
  <c r="AF48" i="66"/>
  <c r="AD47" i="66"/>
  <c r="AG68" i="66"/>
  <c r="AF69" i="66"/>
  <c r="AF9" i="66"/>
  <c r="AF11" i="66"/>
  <c r="AF12" i="66"/>
  <c r="AF17" i="66"/>
  <c r="AF31" i="66"/>
  <c r="AF43" i="66"/>
  <c r="AF45" i="66"/>
  <c r="AF47" i="66"/>
  <c r="AF53" i="66"/>
  <c r="AF57" i="66"/>
  <c r="AF60" i="66"/>
  <c r="AF61" i="66"/>
  <c r="AF65" i="66"/>
  <c r="AF72" i="66"/>
  <c r="AF74" i="66"/>
  <c r="AF80" i="66"/>
  <c r="AD44" i="66"/>
  <c r="AE44" i="66"/>
  <c r="AG43" i="66"/>
  <c r="AG72" i="66"/>
  <c r="AG31" i="66"/>
  <c r="AG28" i="66"/>
  <c r="AD64" i="66"/>
  <c r="AE64" i="66"/>
  <c r="AD80" i="66"/>
  <c r="AE80" i="66"/>
  <c r="AG79" i="66"/>
  <c r="AD53" i="66"/>
  <c r="AD75" i="66"/>
  <c r="AE75" i="66"/>
  <c r="AD30" i="66"/>
  <c r="AE30" i="66"/>
  <c r="AG61" i="66"/>
  <c r="AD13" i="66"/>
  <c r="AE13" i="66"/>
  <c r="AG13" i="66"/>
  <c r="AG10" i="66"/>
  <c r="AG69" i="66"/>
  <c r="AG62" i="66"/>
  <c r="AG9" i="66"/>
  <c r="AG17" i="66"/>
  <c r="AG16" i="66"/>
  <c r="AG44" i="66"/>
  <c r="AG63" i="66"/>
  <c r="AG59" i="66"/>
  <c r="AG33" i="66"/>
  <c r="AD31" i="66"/>
  <c r="AE31" i="66"/>
  <c r="AD52" i="66"/>
  <c r="AE52" i="66"/>
  <c r="AD10" i="66"/>
  <c r="AE10" i="66"/>
  <c r="AD11" i="66"/>
  <c r="AE11" i="66"/>
  <c r="AD17" i="66"/>
  <c r="AE17" i="66"/>
  <c r="AD32" i="66"/>
  <c r="AE32" i="66"/>
  <c r="AG47" i="66"/>
  <c r="AG64" i="66"/>
  <c r="AG80" i="66"/>
  <c r="AG30" i="66"/>
  <c r="AG11" i="66"/>
  <c r="AG15" i="66"/>
  <c r="AG32" i="66"/>
  <c r="AG29" i="66"/>
  <c r="AG53" i="66"/>
  <c r="AG49" i="66"/>
  <c r="AG75" i="66"/>
  <c r="T3" i="152"/>
  <c r="AH65" i="66"/>
  <c r="AG60" i="66"/>
  <c r="S3" i="152"/>
  <c r="R54" i="85"/>
  <c r="AC34" i="163"/>
  <c r="AC45" i="163"/>
  <c r="AC30" i="163"/>
  <c r="AC55" i="163"/>
  <c r="R72" i="85"/>
  <c r="S54" i="85"/>
  <c r="R53" i="85"/>
  <c r="R48" i="85"/>
  <c r="S69" i="85"/>
  <c r="AV18" i="85"/>
  <c r="S66" i="85"/>
  <c r="T75" i="85"/>
  <c r="S52" i="85"/>
  <c r="T13" i="85"/>
  <c r="R51" i="85"/>
  <c r="R52" i="85"/>
  <c r="T25" i="85"/>
  <c r="S68" i="85"/>
  <c r="S51" i="85"/>
  <c r="AV16" i="85"/>
  <c r="S53" i="85"/>
  <c r="S71" i="85"/>
  <c r="S50" i="85"/>
  <c r="R50" i="85"/>
  <c r="AK41" i="85"/>
  <c r="S48" i="85"/>
  <c r="R49" i="85"/>
  <c r="S67" i="85"/>
  <c r="G58" i="130"/>
  <c r="S49" i="85"/>
  <c r="S72" i="85"/>
  <c r="S70" i="85"/>
  <c r="AV17" i="85"/>
  <c r="AV21" i="85"/>
  <c r="AV19" i="85"/>
  <c r="AG63" i="85"/>
  <c r="AV20" i="85"/>
  <c r="AC7" i="66"/>
  <c r="AI7" i="66"/>
  <c r="AH7" i="66"/>
  <c r="AG7" i="66"/>
  <c r="AM7" i="66"/>
  <c r="AK7" i="66"/>
  <c r="AD7" i="66"/>
  <c r="AN7" i="66"/>
  <c r="AF7" i="66"/>
  <c r="AL7" i="66"/>
  <c r="R3" i="152"/>
  <c r="U3" i="152"/>
  <c r="AJ89" i="66"/>
  <c r="AJ13" i="66"/>
  <c r="AJ57" i="66"/>
  <c r="AJ36" i="66"/>
  <c r="AJ63" i="66"/>
  <c r="AJ59" i="66"/>
  <c r="AJ53" i="66"/>
  <c r="AJ47" i="66"/>
  <c r="AJ92" i="66"/>
  <c r="AJ88" i="66"/>
  <c r="AJ78" i="66"/>
  <c r="AJ69" i="66"/>
  <c r="AJ39" i="66"/>
  <c r="AJ32" i="66"/>
  <c r="AJ51" i="66"/>
  <c r="AJ90" i="66"/>
  <c r="AJ30" i="66"/>
  <c r="AJ44" i="66"/>
  <c r="AJ73" i="66"/>
  <c r="AJ71" i="66"/>
  <c r="AJ25" i="66"/>
  <c r="AJ21" i="66"/>
  <c r="AJ15" i="66"/>
  <c r="AJ11" i="66"/>
  <c r="AJ85" i="66"/>
  <c r="AJ70" i="66"/>
  <c r="AJ76" i="66"/>
  <c r="AJ91" i="66"/>
  <c r="AJ87" i="66"/>
  <c r="AJ68" i="66"/>
  <c r="AJ38" i="66"/>
  <c r="AJ31" i="66"/>
  <c r="AJ26" i="66"/>
  <c r="AJ23" i="66"/>
  <c r="AJ40" i="66"/>
  <c r="Y12" i="163"/>
  <c r="AH12" i="163"/>
  <c r="AF12" i="163"/>
  <c r="AJ12" i="163"/>
  <c r="Z12" i="163"/>
  <c r="L12" i="163"/>
  <c r="AC38" i="163"/>
  <c r="AI12" i="163"/>
  <c r="AC50" i="163"/>
  <c r="AC46" i="163"/>
  <c r="AC42" i="163"/>
  <c r="AC25" i="163"/>
  <c r="AB12" i="163"/>
  <c r="AC21" i="163"/>
  <c r="AC17" i="163"/>
  <c r="AD12" i="163"/>
  <c r="AE12" i="163"/>
  <c r="AA12" i="163"/>
  <c r="AC22" i="163"/>
  <c r="AG12" i="163"/>
  <c r="AJ86" i="66"/>
  <c r="AJ24" i="66"/>
  <c r="AJ56" i="66"/>
  <c r="AJ27" i="66"/>
  <c r="AE42" i="66"/>
  <c r="AE48" i="66"/>
  <c r="AJ62" i="66"/>
  <c r="AJ82" i="66"/>
  <c r="AJ49" i="66"/>
  <c r="AJ41" i="66"/>
  <c r="AJ37" i="66"/>
  <c r="AJ28" i="66"/>
  <c r="AJ18" i="66"/>
  <c r="AJ34" i="66"/>
  <c r="AJ20" i="66"/>
  <c r="AJ35" i="66"/>
  <c r="AE90" i="66"/>
  <c r="AE89" i="66"/>
  <c r="AE72" i="66"/>
  <c r="AE81" i="66"/>
  <c r="AE61" i="66"/>
  <c r="AE57" i="66"/>
  <c r="AE53" i="66"/>
  <c r="AE49" i="66"/>
  <c r="AE33" i="66"/>
  <c r="AE9" i="66"/>
  <c r="AJ65" i="66"/>
  <c r="AJ61" i="66"/>
  <c r="AJ58" i="66"/>
  <c r="AJ93" i="66"/>
  <c r="AJ83" i="66"/>
  <c r="AJ74" i="66"/>
  <c r="AJ81" i="66"/>
  <c r="AJ54" i="66"/>
  <c r="AJ45" i="66"/>
  <c r="AJ55" i="66"/>
  <c r="AJ29" i="66"/>
  <c r="AJ9" i="66"/>
  <c r="AE34" i="66"/>
  <c r="AE78" i="66"/>
  <c r="AE62" i="66"/>
  <c r="AE25" i="66"/>
  <c r="AE21" i="66"/>
  <c r="AE16" i="66"/>
  <c r="AE28" i="66"/>
  <c r="AJ84" i="66"/>
  <c r="AJ42" i="66"/>
  <c r="AJ22" i="66"/>
  <c r="AJ14" i="66"/>
  <c r="AJ66" i="66"/>
  <c r="AJ67" i="66"/>
  <c r="AJ77" i="66"/>
  <c r="AE74" i="66"/>
  <c r="AE65" i="66"/>
  <c r="AE22" i="66"/>
  <c r="AE60" i="66"/>
  <c r="AJ75" i="66"/>
  <c r="AJ46" i="66"/>
  <c r="AJ10" i="66"/>
  <c r="AJ19" i="66"/>
  <c r="AE35" i="66"/>
  <c r="AE19" i="66"/>
  <c r="AJ33" i="66"/>
  <c r="AE79" i="66"/>
  <c r="AE92" i="66"/>
  <c r="AE27" i="66"/>
  <c r="AJ60" i="66"/>
  <c r="AJ52" i="66"/>
  <c r="AE83" i="66"/>
  <c r="AE45" i="66"/>
  <c r="AJ16" i="66"/>
  <c r="AJ12" i="66"/>
  <c r="AJ72" i="66"/>
  <c r="AE88" i="66"/>
  <c r="AE85" i="66"/>
  <c r="AE51" i="66"/>
  <c r="AE47" i="66"/>
  <c r="AE23" i="66"/>
  <c r="AJ79" i="66"/>
  <c r="AJ64" i="66"/>
  <c r="AJ48" i="66"/>
  <c r="AJ43" i="66"/>
  <c r="AJ80" i="66"/>
  <c r="AJ17" i="66"/>
  <c r="AJ50" i="66"/>
  <c r="AE69" i="66"/>
  <c r="AE18" i="66"/>
  <c r="AE20" i="66"/>
  <c r="T49" i="85"/>
  <c r="T54" i="85"/>
  <c r="R67" i="85"/>
  <c r="T67" i="85"/>
  <c r="T53" i="85"/>
  <c r="AV22" i="85"/>
  <c r="T52" i="85"/>
  <c r="R69" i="85"/>
  <c r="T69" i="85"/>
  <c r="T72" i="85"/>
  <c r="T50" i="85"/>
  <c r="T51" i="85"/>
  <c r="R66" i="85"/>
  <c r="R73" i="85"/>
  <c r="T48" i="85"/>
  <c r="T55" i="85"/>
  <c r="R71" i="85"/>
  <c r="T71" i="85"/>
  <c r="R70" i="85"/>
  <c r="T70" i="85"/>
  <c r="AH65" i="85"/>
  <c r="R68" i="85"/>
  <c r="T68" i="85"/>
  <c r="BC17" i="85"/>
  <c r="BC15" i="85"/>
  <c r="BC16" i="85"/>
  <c r="BC14" i="85"/>
  <c r="BC18" i="85"/>
  <c r="AM63" i="85"/>
  <c r="AJ7" i="66"/>
  <c r="T66" i="85"/>
  <c r="T73" i="85"/>
  <c r="T76" i="85"/>
  <c r="AC12" i="163"/>
</calcChain>
</file>

<file path=xl/sharedStrings.xml><?xml version="1.0" encoding="utf-8"?>
<sst xmlns="http://schemas.openxmlformats.org/spreadsheetml/2006/main" count="1814" uniqueCount="1093">
  <si>
    <t>NOTE: Salary Ledger Adjustments Made Quarterly</t>
  </si>
  <si>
    <t>TOTALS</t>
  </si>
  <si>
    <t>PER</t>
  </si>
  <si>
    <t>FY</t>
  </si>
  <si>
    <t>FUND</t>
  </si>
  <si>
    <t>Account</t>
  </si>
  <si>
    <t>Transfer In Scenerio</t>
  </si>
  <si>
    <t>Transfer Out Scenerio</t>
  </si>
  <si>
    <t>PAR Category</t>
  </si>
  <si>
    <t>CSM Category</t>
  </si>
  <si>
    <t>CSM Tag</t>
  </si>
  <si>
    <t>CPO#/Invoice #//PO#/Other #</t>
  </si>
  <si>
    <t>Payee</t>
  </si>
  <si>
    <t>Description</t>
  </si>
  <si>
    <t>Method</t>
  </si>
  <si>
    <t>Budget</t>
  </si>
  <si>
    <t>Actuals</t>
  </si>
  <si>
    <t>Encumbrance</t>
  </si>
  <si>
    <t>Balance (BBA)</t>
  </si>
  <si>
    <t>Pending Budget</t>
  </si>
  <si>
    <t>Pending Actuals</t>
  </si>
  <si>
    <t>Pending  Balance</t>
  </si>
  <si>
    <t>Comments</t>
  </si>
  <si>
    <t>19/20</t>
  </si>
  <si>
    <t>OT - Recruit</t>
  </si>
  <si>
    <t>Recruit</t>
  </si>
  <si>
    <t>Staff</t>
  </si>
  <si>
    <t>AC BIOL</t>
  </si>
  <si>
    <t>Accurate Background</t>
  </si>
  <si>
    <t>background check John Smith May 2018</t>
  </si>
  <si>
    <t>Invoice</t>
  </si>
  <si>
    <t>BBB</t>
  </si>
  <si>
    <t>Base - Accred</t>
  </si>
  <si>
    <t>Curriculum</t>
  </si>
  <si>
    <t>accreditation</t>
  </si>
  <si>
    <t>WASC accreditation</t>
  </si>
  <si>
    <t>BBR</t>
  </si>
  <si>
    <t xml:space="preserve"> </t>
  </si>
  <si>
    <t>PEND</t>
  </si>
  <si>
    <t>PROJ</t>
  </si>
  <si>
    <t>CSM Instructional - 1269 - Shadow Budget FY 19/20</t>
  </si>
  <si>
    <t>CSM Instruction - 1269 - Scenario PVT from Data Warehouse CSV data</t>
  </si>
  <si>
    <t>Data source: 1269 Ledger</t>
  </si>
  <si>
    <t>Data Source: DW CSV Data</t>
  </si>
  <si>
    <t xml:space="preserve">As of Period: </t>
  </si>
  <si>
    <t>Values</t>
  </si>
  <si>
    <t>Sum of Budget</t>
  </si>
  <si>
    <t>Sum of Actuals</t>
  </si>
  <si>
    <t>Sum of Balance (BBA)</t>
  </si>
  <si>
    <t>Sum of Pending Budget</t>
  </si>
  <si>
    <t>Sum of Pending Actuals</t>
  </si>
  <si>
    <t>Sum of Pending  Balance</t>
  </si>
  <si>
    <t>Fund Fdescr</t>
  </si>
  <si>
    <t>Scenario</t>
  </si>
  <si>
    <t>Sum of Current Budget</t>
  </si>
  <si>
    <t>Sum of Year to Date Actuals</t>
  </si>
  <si>
    <t>Sum of Balance Available</t>
  </si>
  <si>
    <t>(blank)</t>
  </si>
  <si>
    <t>(blank) Total</t>
  </si>
  <si>
    <t>48500 Total</t>
  </si>
  <si>
    <t>Grand Total</t>
  </si>
  <si>
    <t>July 1, 2019 through June 30, 2020</t>
  </si>
  <si>
    <t>Budget Analyst</t>
  </si>
  <si>
    <t>Amy Armstrong</t>
  </si>
  <si>
    <t>FY Period</t>
  </si>
  <si>
    <t>Associate Dean</t>
  </si>
  <si>
    <t>CSM 1269 SHADOW Budget Reconciliation Pivot</t>
  </si>
  <si>
    <t xml:space="preserve">CFS/Data Warehouse Summary for 1269 Pivot </t>
  </si>
  <si>
    <t>Data source: Data Warehouse CSV Report</t>
  </si>
  <si>
    <t>Period</t>
  </si>
  <si>
    <t>(Multiple Items)</t>
  </si>
  <si>
    <t>Data</t>
  </si>
  <si>
    <t>Row Labels</t>
  </si>
  <si>
    <t>Sum of Encumbrances</t>
  </si>
  <si>
    <t>Sum of Encumbrance</t>
  </si>
  <si>
    <t>18/19</t>
  </si>
  <si>
    <t>18/19 Total</t>
  </si>
  <si>
    <t>Signature of Budget Analyst: Amy Armstrong</t>
  </si>
  <si>
    <t xml:space="preserve">Date: </t>
  </si>
  <si>
    <t>Signature of Approving Authority: Ricardo Fierro</t>
  </si>
  <si>
    <t>UNIT TTF &amp; STAFF Salary Ledger</t>
  </si>
  <si>
    <t>Fund</t>
  </si>
  <si>
    <t>Dept</t>
  </si>
  <si>
    <t>Type</t>
  </si>
  <si>
    <t>Name</t>
  </si>
  <si>
    <r>
      <t>Status</t>
    </r>
    <r>
      <rPr>
        <b/>
        <sz val="12"/>
        <color rgb="FFFF0000"/>
        <rFont val="Calibri"/>
        <family val="2"/>
        <scheme val="minor"/>
      </rPr>
      <t xml:space="preserve"> </t>
    </r>
    <r>
      <rPr>
        <b/>
        <sz val="12"/>
        <color rgb="FFFFCCFF"/>
        <rFont val="Calibri"/>
        <family val="2"/>
        <scheme val="minor"/>
      </rPr>
      <t>P (Perm) or T (Temp)</t>
    </r>
  </si>
  <si>
    <t>Employee ID</t>
  </si>
  <si>
    <t>BBT</t>
  </si>
  <si>
    <t>OAO</t>
  </si>
  <si>
    <t>ORT</t>
  </si>
  <si>
    <t>OTB</t>
  </si>
  <si>
    <t>OBR</t>
  </si>
  <si>
    <t>OSS</t>
  </si>
  <si>
    <t>OBT</t>
  </si>
  <si>
    <t>Total Budget this FY</t>
  </si>
  <si>
    <t>P1</t>
  </si>
  <si>
    <t>P2</t>
  </si>
  <si>
    <t>P3</t>
  </si>
  <si>
    <t>P4</t>
  </si>
  <si>
    <t>P5</t>
  </si>
  <si>
    <t>P6</t>
  </si>
  <si>
    <t>P7</t>
  </si>
  <si>
    <t>P8</t>
  </si>
  <si>
    <t>P9</t>
  </si>
  <si>
    <t>P10</t>
  </si>
  <si>
    <t>P11</t>
  </si>
  <si>
    <t>P12</t>
  </si>
  <si>
    <r>
      <t xml:space="preserve">19/20 HR Actuals YTD </t>
    </r>
    <r>
      <rPr>
        <b/>
        <sz val="11"/>
        <color rgb="FFFF0000"/>
        <rFont val="Calibri"/>
        <family val="2"/>
        <scheme val="minor"/>
      </rPr>
      <t>(add new "Px" each recon period)</t>
    </r>
  </si>
  <si>
    <t>19/20 Proj Actuals Total</t>
  </si>
  <si>
    <r>
      <t xml:space="preserve">Projected NET to CSM </t>
    </r>
    <r>
      <rPr>
        <b/>
        <i/>
        <sz val="11"/>
        <color rgb="FFFFFF00"/>
        <rFont val="Calibri"/>
        <family val="2"/>
        <scheme val="minor"/>
      </rPr>
      <t>(Proj Actuals - Total Budget this Fy)</t>
    </r>
  </si>
  <si>
    <t>19/20 Jul-Dec (Mid-Year YTD)</t>
  </si>
  <si>
    <t>19/20 Jan-Jun (Mid-Year Projections)</t>
  </si>
  <si>
    <t>20/21 BBR Projection Based on P12 Actuals</t>
  </si>
  <si>
    <t>20/21 BBR Starting Base (BBB + BBT)</t>
  </si>
  <si>
    <t>20/21 Net Base Needs To CSM</t>
  </si>
  <si>
    <t>DC Summer Costs</t>
  </si>
  <si>
    <t>Fall 5 mo</t>
  </si>
  <si>
    <t>Spring 5 mo</t>
  </si>
  <si>
    <t>Spring 6 mo</t>
  </si>
  <si>
    <t>FAC SAL</t>
  </si>
  <si>
    <t>Willows, Catherine</t>
  </si>
  <si>
    <t>P</t>
  </si>
  <si>
    <t>Sidel, Sara</t>
  </si>
  <si>
    <r>
      <t xml:space="preserve">Brown, Warrick - </t>
    </r>
    <r>
      <rPr>
        <b/>
        <sz val="11"/>
        <color rgb="FFFF0000"/>
        <rFont val="Calibri"/>
        <family val="2"/>
        <scheme val="minor"/>
      </rPr>
      <t>NEW HIRE</t>
    </r>
    <r>
      <rPr>
        <sz val="11"/>
        <rFont val="Calibri"/>
        <family val="2"/>
        <scheme val="minor"/>
      </rPr>
      <t xml:space="preserve"> </t>
    </r>
  </si>
  <si>
    <t>Stokes, Nick</t>
  </si>
  <si>
    <t>Grissom, Gil</t>
  </si>
  <si>
    <t>Brass, James</t>
  </si>
  <si>
    <t>Langston, Ray</t>
  </si>
  <si>
    <t>Hodges, David</t>
  </si>
  <si>
    <t>Sanders, Greg</t>
  </si>
  <si>
    <t>Salary Line Adjustments to prepare for Mid-Year</t>
  </si>
  <si>
    <t>NA</t>
  </si>
  <si>
    <t>Line Adjustments to prepare for Year-End</t>
  </si>
  <si>
    <t>Reimbursed Time BUDGET &amp; CREDIT TO ACTUALS</t>
  </si>
  <si>
    <t>STAFF SAL</t>
  </si>
  <si>
    <t>Helgenberger, Marg</t>
  </si>
  <si>
    <r>
      <t xml:space="preserve">Fox, Jorja  </t>
    </r>
    <r>
      <rPr>
        <b/>
        <sz val="11"/>
        <color rgb="FFFF0000"/>
        <rFont val="Calibri"/>
        <family val="2"/>
        <scheme val="minor"/>
      </rPr>
      <t>.50 (share with EL)</t>
    </r>
  </si>
  <si>
    <t>T</t>
  </si>
  <si>
    <t xml:space="preserve">Eads, George  </t>
  </si>
  <si>
    <r>
      <t xml:space="preserve">Petersen, William </t>
    </r>
    <r>
      <rPr>
        <b/>
        <sz val="11"/>
        <color rgb="FFFF0000"/>
        <rFont val="Calibri"/>
        <family val="2"/>
        <scheme val="minor"/>
      </rPr>
      <t>TEMP</t>
    </r>
  </si>
  <si>
    <t>Szmanda, Eric</t>
  </si>
  <si>
    <t>Guilfoyle, Paul</t>
  </si>
  <si>
    <t>Fishburne, Laurence</t>
  </si>
  <si>
    <t>Simms, Wendy</t>
  </si>
  <si>
    <t>Russell, D.B.</t>
  </si>
  <si>
    <t>Finley, Julie</t>
  </si>
  <si>
    <t>Phillips, David</t>
  </si>
  <si>
    <t>Andrews, Henry</t>
  </si>
  <si>
    <t>Brody, Morgan</t>
  </si>
  <si>
    <r>
      <t xml:space="preserve">IST - </t>
    </r>
    <r>
      <rPr>
        <b/>
        <i/>
        <sz val="11"/>
        <color rgb="FFFF0000"/>
        <rFont val="Calibri"/>
        <family val="2"/>
        <scheme val="minor"/>
      </rPr>
      <t>vacant starting P4</t>
    </r>
  </si>
  <si>
    <r>
      <t xml:space="preserve">Vassey, Liz </t>
    </r>
    <r>
      <rPr>
        <b/>
        <sz val="11"/>
        <color rgb="FFFF0000"/>
        <rFont val="Calibri"/>
        <family val="2"/>
        <scheme val="minor"/>
      </rPr>
      <t>TEMP</t>
    </r>
  </si>
  <si>
    <t>Shue, Elizabeth</t>
  </si>
  <si>
    <t>Berman, David</t>
  </si>
  <si>
    <t>Wellner, Jon</t>
  </si>
  <si>
    <t>Harnois, Elisabeth</t>
  </si>
  <si>
    <t>Taylor, Mac</t>
  </si>
  <si>
    <t>Messer, Danny</t>
  </si>
  <si>
    <t>Flack, Donald</t>
  </si>
  <si>
    <r>
      <t xml:space="preserve">Hawk, Sheldon  - </t>
    </r>
    <r>
      <rPr>
        <b/>
        <i/>
        <sz val="11"/>
        <color rgb="FF0070C0"/>
        <rFont val="Calibri"/>
        <family val="2"/>
        <scheme val="minor"/>
      </rPr>
      <t xml:space="preserve">FERP </t>
    </r>
  </si>
  <si>
    <t>Monroe-Messer, Lindsay</t>
  </si>
  <si>
    <t>Hammerback, Sid</t>
  </si>
  <si>
    <t>Ross, Adam</t>
  </si>
  <si>
    <t>Bonasera, Stella</t>
  </si>
  <si>
    <t>Burn, Aiden</t>
  </si>
  <si>
    <t>Driscoll, Peyton</t>
  </si>
  <si>
    <t>Lovato, Jamie</t>
  </si>
  <si>
    <t>Sinise, Gary</t>
  </si>
  <si>
    <t>Giovinazzo, Carmine</t>
  </si>
  <si>
    <t>Cahill,  Eddie</t>
  </si>
  <si>
    <r>
      <t xml:space="preserve">Harper, Hill </t>
    </r>
    <r>
      <rPr>
        <b/>
        <i/>
        <sz val="11"/>
        <color rgb="FF0070C0"/>
        <rFont val="Calibri"/>
        <family val="2"/>
        <scheme val="minor"/>
      </rPr>
      <t>- Retreat Line</t>
    </r>
  </si>
  <si>
    <t>Belknap, Anna</t>
  </si>
  <si>
    <t>Joy, Robert</t>
  </si>
  <si>
    <t>Buckley, AJ</t>
  </si>
  <si>
    <t>Kanakaredes, Melina</t>
  </si>
  <si>
    <t>Ferlito, Vanessa</t>
  </si>
  <si>
    <t>Forlani, Claire</t>
  </si>
  <si>
    <t>Martinez, Natalie</t>
  </si>
  <si>
    <t>Caine, Horatio</t>
  </si>
  <si>
    <t>Delko, Eric</t>
  </si>
  <si>
    <t>Tripp, Frank</t>
  </si>
  <si>
    <t>Boa Vista, Natalia</t>
  </si>
  <si>
    <t>Wolfe, Ryan</t>
  </si>
  <si>
    <t>Woods, Alexx</t>
  </si>
  <si>
    <t>Speedle, Tim</t>
  </si>
  <si>
    <t>Simms, Walter</t>
  </si>
  <si>
    <t>Salas, Yelina</t>
  </si>
  <si>
    <r>
      <t xml:space="preserve">Valera, Maxine- </t>
    </r>
    <r>
      <rPr>
        <b/>
        <sz val="11"/>
        <color rgb="FFFF0000"/>
        <rFont val="Calibri"/>
        <family val="2"/>
        <scheme val="minor"/>
      </rPr>
      <t>TEMP</t>
    </r>
  </si>
  <si>
    <t>Delko, Marisol</t>
  </si>
  <si>
    <t>Caruso, David</t>
  </si>
  <si>
    <t>MPP SAL</t>
  </si>
  <si>
    <t>Rodriguez, Adam</t>
  </si>
  <si>
    <t>LaRue, Eva</t>
  </si>
  <si>
    <t>Duquesne, Calleigh</t>
  </si>
  <si>
    <t>Alexander, Khandi</t>
  </si>
  <si>
    <t>Proctor, Emily</t>
  </si>
  <si>
    <t>Cochrane, Rory</t>
  </si>
  <si>
    <t>19/20 TTF Faculty Reconciliation Pivot</t>
  </si>
  <si>
    <t>Data Source: SAL LDGR TT &amp; Staff</t>
  </si>
  <si>
    <t xml:space="preserve">As of Payroll Period: </t>
  </si>
  <si>
    <t>Sum of 19/20 Proj Actuals Total</t>
  </si>
  <si>
    <t>Sum of 20/21 BBR Projection Based on P12 Actuals</t>
  </si>
  <si>
    <t>Sum of 20/21 BBR Starting Base (BBB + BBT)</t>
  </si>
  <si>
    <t>Sum of 20/21 Net Base Needs To CSM</t>
  </si>
  <si>
    <t>Fox, Jorja  .50 (share with EL)</t>
  </si>
  <si>
    <t>Petersen, William TEMP</t>
  </si>
  <si>
    <t>1013 Total</t>
  </si>
  <si>
    <t>IST - vacant starting P4</t>
  </si>
  <si>
    <t>Vassey, Liz TEMP</t>
  </si>
  <si>
    <t>1014 Total</t>
  </si>
  <si>
    <t>1016 Total</t>
  </si>
  <si>
    <t>1023 Total</t>
  </si>
  <si>
    <t>Valera, Maxine- TEMP</t>
  </si>
  <si>
    <t>1026 Total</t>
  </si>
  <si>
    <t>1174 Total</t>
  </si>
  <si>
    <t>1282 Total</t>
  </si>
  <si>
    <t>1 semester - FALL Only</t>
  </si>
  <si>
    <t>1 Semester - SPRING Only</t>
  </si>
  <si>
    <t>BTB 1 Sem; 1 YR &amp; 3 YR</t>
  </si>
  <si>
    <t>TA -FALL Semester</t>
  </si>
  <si>
    <t>TA - SPRING Semester</t>
  </si>
  <si>
    <t>September - P3</t>
  </si>
  <si>
    <t>February - P8</t>
  </si>
  <si>
    <t>September-P3</t>
  </si>
  <si>
    <t>February-P8</t>
  </si>
  <si>
    <t>October - P4</t>
  </si>
  <si>
    <t>March - P9</t>
  </si>
  <si>
    <t>October-P4</t>
  </si>
  <si>
    <t>March-P9</t>
  </si>
  <si>
    <t>Novemeber- P5</t>
  </si>
  <si>
    <t>April - P10</t>
  </si>
  <si>
    <t>Novemeber-P5</t>
  </si>
  <si>
    <t>April-P10</t>
  </si>
  <si>
    <t>November - P5</t>
  </si>
  <si>
    <t>December - P6</t>
  </si>
  <si>
    <t>May - P11</t>
  </si>
  <si>
    <t>December-P6</t>
  </si>
  <si>
    <t>May-P11</t>
  </si>
  <si>
    <t>December - P6 (3 x P3)</t>
  </si>
  <si>
    <t>May - P11 (3 x P8)</t>
  </si>
  <si>
    <t>January - P7</t>
  </si>
  <si>
    <t>June - P12</t>
  </si>
  <si>
    <t>January-P7</t>
  </si>
  <si>
    <t>June-P12</t>
  </si>
  <si>
    <t>July - Next P1</t>
  </si>
  <si>
    <t>August - Next P2</t>
  </si>
  <si>
    <t>July-Next P1</t>
  </si>
  <si>
    <t>CSM Salary Ledger</t>
  </si>
  <si>
    <t>Starting Base Salary</t>
  </si>
  <si>
    <t>GSI $ Identified by Faculty Affairs</t>
  </si>
  <si>
    <t xml:space="preserve">Base Salary after GSI </t>
  </si>
  <si>
    <t>Difference between Base and Funded Base Salary</t>
  </si>
  <si>
    <t>Fall Transfers</t>
  </si>
  <si>
    <t>Spring Transfers</t>
  </si>
  <si>
    <t>Total Budget</t>
  </si>
  <si>
    <r>
      <t xml:space="preserve">P1&amp;P2 Actuals </t>
    </r>
    <r>
      <rPr>
        <sz val="11"/>
        <color rgb="FFFFC000"/>
        <rFont val="Calibri"/>
        <family val="2"/>
        <scheme val="minor"/>
      </rPr>
      <t>(last AY final payments)</t>
    </r>
  </si>
  <si>
    <t>Fall 5 Month Proj Actuals (P3-P7)</t>
  </si>
  <si>
    <t>Spring 2019 5 Mo. Proj. Actuals (P8-P12)</t>
  </si>
  <si>
    <r>
      <t xml:space="preserve">YTD Date Actuals </t>
    </r>
    <r>
      <rPr>
        <b/>
        <i/>
        <sz val="12"/>
        <color theme="3"/>
        <rFont val="Calibri"/>
        <family val="2"/>
        <scheme val="minor"/>
      </rPr>
      <t>*  Add New Period @ Payroll Reconciliation</t>
    </r>
  </si>
  <si>
    <t xml:space="preserve"> Remaining Available for FY 18/19</t>
  </si>
  <si>
    <t>Mid Year Report - Jul-Dec YTD</t>
  </si>
  <si>
    <t>Mid Year Report Projections</t>
  </si>
  <si>
    <t>Proj Next FY P1&amp;P2 Costs</t>
  </si>
  <si>
    <t>Fall 5 Mo. Projections</t>
  </si>
  <si>
    <t>Spring 5 Mo. Projections</t>
  </si>
  <si>
    <t>Fall Additional Costs Due to Contract GSI</t>
  </si>
  <si>
    <t xml:space="preserve">ADJUNCT  </t>
  </si>
  <si>
    <t>Sciuto, Abby</t>
  </si>
  <si>
    <t>Gibbs, Leroy Jethro</t>
  </si>
  <si>
    <t>McGee, Tim</t>
  </si>
  <si>
    <t>Mallard, Donald</t>
  </si>
  <si>
    <t>DiNozzo, Anthony</t>
  </si>
  <si>
    <t>Vance, Leon</t>
  </si>
  <si>
    <t>Palmer, Jimmy</t>
  </si>
  <si>
    <t>David, Ziva</t>
  </si>
  <si>
    <t>BIOL ADJ TRANSFERS</t>
  </si>
  <si>
    <t>BIOL TA TRANSFERS</t>
  </si>
  <si>
    <t>Hotchner, Aaron</t>
  </si>
  <si>
    <t>Moore, Derek</t>
  </si>
  <si>
    <t>Reid, Spencer</t>
  </si>
  <si>
    <t>Prentiss, Emily</t>
  </si>
  <si>
    <t>Cook, A.J.</t>
  </si>
  <si>
    <t>Bishop, Eleanor</t>
  </si>
  <si>
    <t>Torres, Nick</t>
  </si>
  <si>
    <t>Sloane, Jacqueline</t>
  </si>
  <si>
    <t>Todd, Caitlin</t>
  </si>
  <si>
    <t>Hines, Kasie</t>
  </si>
  <si>
    <t>Reeves, Clayton</t>
  </si>
  <si>
    <t>CHEM ADJ TRANSFERS</t>
  </si>
  <si>
    <t>Shepard, Jenny</t>
  </si>
  <si>
    <t>Perrette, Pauley</t>
  </si>
  <si>
    <t>Harmon, Mark</t>
  </si>
  <si>
    <t>CS ADJ TRANSFERS</t>
  </si>
  <si>
    <t>Murray, Sean</t>
  </si>
  <si>
    <t>McCallum, David</t>
  </si>
  <si>
    <t>Weatherly, Michael</t>
  </si>
  <si>
    <t>Carroll, Rocky</t>
  </si>
  <si>
    <t>Dietzen, Brian</t>
  </si>
  <si>
    <t>de Pablo, Cote</t>
  </si>
  <si>
    <t>Wickersham, Emily</t>
  </si>
  <si>
    <t>Valderrama, Wilmer</t>
  </si>
  <si>
    <t>Bello, Maria</t>
  </si>
  <si>
    <t>Alexander, Sasha</t>
  </si>
  <si>
    <t>Reasonover, Diona</t>
  </si>
  <si>
    <t>Henry, Duane</t>
  </si>
  <si>
    <t>Holly, Lauren</t>
  </si>
  <si>
    <t>Pride, Dwayne</t>
  </si>
  <si>
    <t>LaSalle, Christopher</t>
  </si>
  <si>
    <t>Gregorio, Tammy</t>
  </si>
  <si>
    <t>Wade, Loretta</t>
  </si>
  <si>
    <t>Lund, Sebastian</t>
  </si>
  <si>
    <t>MATH ADJ TRANSFERS</t>
  </si>
  <si>
    <t>Garcia, Penelope</t>
  </si>
  <si>
    <t>Gibson, Thomas</t>
  </si>
  <si>
    <t>Moore, Shemar</t>
  </si>
  <si>
    <t>Gubler, Matthew Gray</t>
  </si>
  <si>
    <t>Brewster, Paget</t>
  </si>
  <si>
    <t>MATH TA TRANSFERS</t>
  </si>
  <si>
    <t>Bakula, Scott</t>
  </si>
  <si>
    <t>Black, Lucas</t>
  </si>
  <si>
    <t>Kerkovich, Rob</t>
  </si>
  <si>
    <t>Pounder, CCH</t>
  </si>
  <si>
    <t>PHYS ADJ TRANSFERS</t>
  </si>
  <si>
    <t>EL SALARY ADJUSTMENTS</t>
  </si>
  <si>
    <t>Jareau, Jennifer (J.J.)</t>
  </si>
  <si>
    <t>BIOT ADJ TRANSFERS</t>
  </si>
  <si>
    <t>18/19 CSM TA &amp; ADJ Salary Line Reconciliation to HR Actuals</t>
  </si>
  <si>
    <t>Data Source: SAL LDGR ADJ &amp; TA</t>
  </si>
  <si>
    <t>Sum of P1</t>
  </si>
  <si>
    <t>Sum of P2</t>
  </si>
  <si>
    <t>Sum of P3</t>
  </si>
  <si>
    <t>Sum of P4</t>
  </si>
  <si>
    <t>Sum of P5</t>
  </si>
  <si>
    <t>Sum of P6</t>
  </si>
  <si>
    <t>19/20 Approximate Projections for DC additional salary cost</t>
  </si>
  <si>
    <t>Tracking Red lines only to Use for Projections in 1269 Ledger</t>
  </si>
  <si>
    <t>Blue lines are tracked on department level reconciliations</t>
  </si>
  <si>
    <t>Account Ledger</t>
  </si>
  <si>
    <t>601100 - Salaries Acad - Serialized</t>
  </si>
  <si>
    <t>601103 - Salaries Graduate Assistant</t>
  </si>
  <si>
    <t>601201 - Salaries MPP</t>
  </si>
  <si>
    <t>601300 - Salaries Support Staff</t>
  </si>
  <si>
    <t>601301 - Salaries SupStf Overtime</t>
  </si>
  <si>
    <t>601302 - Salaries Special Consultants</t>
  </si>
  <si>
    <t>601303 - Salaries SupStf Student Assist</t>
  </si>
  <si>
    <t>601801 - Salaries Pres Bonus/Allow/Stip</t>
  </si>
  <si>
    <t>601802 - Salaries Acad Adjunct 12 Month</t>
  </si>
  <si>
    <t>Semester Tracking from ES  - Removing from this projection</t>
  </si>
  <si>
    <t>601803 - Salaries Acad Adjunct Acad Yr</t>
  </si>
  <si>
    <t>601805 - Salaries Acad Extension</t>
  </si>
  <si>
    <t>601806 - Salaries Acad Special Session</t>
  </si>
  <si>
    <t>601807 - Salaries Acad Substitute</t>
  </si>
  <si>
    <t>601808 - Salaries Acad Summer</t>
  </si>
  <si>
    <t>601811 - Salaries SupStf Dpt Chair Stip</t>
  </si>
  <si>
    <t>601814 - Salaries SupStf Shift Diff</t>
  </si>
  <si>
    <t>601815 - Salaries SupStf Unall Salary</t>
  </si>
  <si>
    <t>601817 - Salaries Temp Help/Casual Wrkr</t>
  </si>
  <si>
    <t>601820 - Salaries Acad Bonus/Allow/Stip</t>
  </si>
  <si>
    <t>601821 - Salaries SupStf Bonus/All/Stip</t>
  </si>
  <si>
    <t>601822 - Salaries Instr Teaching Assoc</t>
  </si>
  <si>
    <t>601823 - Salaries SupStf NWS ISA</t>
  </si>
  <si>
    <t>Employee Name</t>
  </si>
  <si>
    <t>Empl ID</t>
  </si>
  <si>
    <t>Rec#</t>
  </si>
  <si>
    <t>Report to Dept</t>
  </si>
  <si>
    <t>Position</t>
  </si>
  <si>
    <t>Amount</t>
  </si>
  <si>
    <t>Appt End Dt</t>
  </si>
  <si>
    <t>Fiscal Yr</t>
  </si>
  <si>
    <t>Accout Period</t>
  </si>
  <si>
    <t>Charged Dept</t>
  </si>
  <si>
    <t>Program</t>
  </si>
  <si>
    <t>Class</t>
  </si>
  <si>
    <t>Project</t>
  </si>
  <si>
    <t>Jrnl Ln</t>
  </si>
  <si>
    <t>Check#</t>
  </si>
  <si>
    <t>Cost of Student Employees FY 18/19</t>
  </si>
  <si>
    <t>Note:</t>
  </si>
  <si>
    <t>601103 - Graduate Associates</t>
  </si>
  <si>
    <t>Sum of Amount</t>
  </si>
  <si>
    <t>601303 - Student Assistant</t>
  </si>
  <si>
    <t>Total</t>
  </si>
  <si>
    <t>601823 - ISAs</t>
  </si>
  <si>
    <t>Fiscal Year</t>
  </si>
  <si>
    <t>SCO Fund Fdescr</t>
  </si>
  <si>
    <t>CSU Fund Fdescr</t>
  </si>
  <si>
    <t>Dept Fdescr</t>
  </si>
  <si>
    <t>Acct Fdescr</t>
  </si>
  <si>
    <t>FIRMS Obj Cd Fdescr</t>
  </si>
  <si>
    <t>Month to Date Encumbrance</t>
  </si>
  <si>
    <t>Month to Date Actuals</t>
  </si>
  <si>
    <t>Current Budget</t>
  </si>
  <si>
    <t>Total Pre-Encumbrances</t>
  </si>
  <si>
    <t>Year to Date Actuals</t>
  </si>
  <si>
    <t>Prior Year(s) Actuals</t>
  </si>
  <si>
    <t>Balance Available</t>
  </si>
  <si>
    <t>%  Used Fiscal Year</t>
  </si>
  <si>
    <t>Encumbrances</t>
  </si>
  <si>
    <t>Original Budget</t>
  </si>
  <si>
    <t>Actuals Period</t>
  </si>
  <si>
    <t>Balance Available w/Pre-Encumbrances</t>
  </si>
  <si>
    <t xml:space="preserve">Upload date: </t>
  </si>
  <si>
    <t>CSM Fund Balance by Department - YTD</t>
  </si>
  <si>
    <t xml:space="preserve">CSM Dept OE&amp;E </t>
  </si>
  <si>
    <t>YTD - Period 4</t>
  </si>
  <si>
    <t>603012 Included for Benefits Check</t>
  </si>
  <si>
    <t>FY 18/19</t>
  </si>
  <si>
    <t>Sum of Total Pre-Encumbrances</t>
  </si>
  <si>
    <t>All Pivots from Data Warehouse CSV Data Reports</t>
  </si>
  <si>
    <t>Unit Pivot by Scenerio - YTD</t>
  </si>
  <si>
    <t>As of Period: 6</t>
  </si>
  <si>
    <t>Unit Pivot by Fund - YTD</t>
  </si>
  <si>
    <t>Unit Pivot by Account -  YTD</t>
  </si>
  <si>
    <t xml:space="preserve">CSM All Accounts Pivotable by Dept - YTD </t>
  </si>
  <si>
    <t>As of Period: 4</t>
  </si>
  <si>
    <t>CSM Salary Master Comparison - Data Warehouse - Salary Ledger Shadow Budget - HR Actuals</t>
  </si>
  <si>
    <t>Notes: Salary Ledger &amp; HR Actuals Pivot will match at close of Payroll; If salary adjustments are processed same pay period as close; all 3 will match with the additional add of any Reassigned time credit to actuals.  If salary adj are done after, CSV &amp; Sal Ledger should match at G/L close</t>
  </si>
  <si>
    <t>CSV Data - Data Warehouse</t>
  </si>
  <si>
    <t>Salary Ledger</t>
  </si>
  <si>
    <t>HR Actuals</t>
  </si>
  <si>
    <t>Detail Comparison on 601100 - Internal Funded Reassigned Time Transfers</t>
  </si>
  <si>
    <t>Data Source: SAL LDGR TT &amp; STAFF</t>
  </si>
  <si>
    <t>Data Source: HR Actuals</t>
  </si>
  <si>
    <t>Comparison on Budget for 601100 - Looking for Internal Reassigned Time Transfers</t>
  </si>
  <si>
    <t>CSM Salaries by Account</t>
  </si>
  <si>
    <t>Data Source:SAL LEDGER</t>
  </si>
  <si>
    <t>Sum of YTD Date Actuals *  Add New Period @ Payroll Reconciliation</t>
  </si>
  <si>
    <t>Difference</t>
  </si>
  <si>
    <t>Diff by Dept</t>
  </si>
  <si>
    <t>Comparison on 601100 -External Funded Reassigned Time Credit to Actuals</t>
  </si>
  <si>
    <t>Difference:</t>
  </si>
  <si>
    <t>Salary Ledger and HR Actualsmust match at the close of each Payroll period</t>
  </si>
  <si>
    <t>Salary Ledgers Combined by Department</t>
  </si>
  <si>
    <t>HR Actuals Total for Comparison</t>
  </si>
  <si>
    <t>This will match at the close of each payroll period</t>
  </si>
  <si>
    <t>Comparison on 601803 &amp; 601301 (Looking for Salary Adjustments)</t>
  </si>
  <si>
    <t>DEPT</t>
  </si>
  <si>
    <t xml:space="preserve">Dept total </t>
  </si>
  <si>
    <t>Column1</t>
  </si>
  <si>
    <t>BIOL</t>
  </si>
  <si>
    <t>OK</t>
  </si>
  <si>
    <t>CHEM</t>
  </si>
  <si>
    <t>CS</t>
  </si>
  <si>
    <t>(All)</t>
  </si>
  <si>
    <t>MATH</t>
  </si>
  <si>
    <t>PHYS</t>
  </si>
  <si>
    <t>BIOT</t>
  </si>
  <si>
    <t>Dean</t>
  </si>
  <si>
    <t>Data Source: EL Billings</t>
  </si>
  <si>
    <t>DW &amp; Salary Ledger must match at the close of each accounting period.</t>
  </si>
  <si>
    <t>Difference HR Actuals - DW</t>
  </si>
  <si>
    <t>DW CSV Data Comparison</t>
  </si>
  <si>
    <t>Dept Total</t>
  </si>
  <si>
    <t>DEAN</t>
  </si>
  <si>
    <t>Grand Total Pivot HR Actuals for specific period</t>
  </si>
  <si>
    <t xml:space="preserve">Difference </t>
  </si>
  <si>
    <t>Data Source: EL &amp; SalAdj Billings</t>
  </si>
  <si>
    <t>CSM Dept O&amp;E Fund Available Balances to $0 out by June 30</t>
  </si>
  <si>
    <t>CSM Auto Carry-Forward to FY 19/20</t>
  </si>
  <si>
    <t>CSM Unit Fund Balance by Fund - YTD</t>
  </si>
  <si>
    <t>Sum of Actuals Period</t>
  </si>
  <si>
    <t>Acct for in Dept Submission</t>
  </si>
  <si>
    <t>-</t>
  </si>
  <si>
    <t>FY 19/20 Department ID/Budget Manager Reconciliation Check-In</t>
  </si>
  <si>
    <t>July</t>
  </si>
  <si>
    <t>August</t>
  </si>
  <si>
    <t>September</t>
  </si>
  <si>
    <t>October</t>
  </si>
  <si>
    <t>November</t>
  </si>
  <si>
    <t>December</t>
  </si>
  <si>
    <t>January</t>
  </si>
  <si>
    <t>February</t>
  </si>
  <si>
    <t>March</t>
  </si>
  <si>
    <t xml:space="preserve">April </t>
  </si>
  <si>
    <t xml:space="preserve">May </t>
  </si>
  <si>
    <t>June</t>
  </si>
  <si>
    <t>Budget Manager</t>
  </si>
  <si>
    <t>Dept ID</t>
  </si>
  <si>
    <t>Dept Name</t>
  </si>
  <si>
    <t>8/31/2019</t>
  </si>
  <si>
    <t>9/30/2019</t>
  </si>
  <si>
    <t>10/31/2019</t>
  </si>
  <si>
    <t>11/29/2019</t>
  </si>
  <si>
    <t>12/20/2019</t>
  </si>
  <si>
    <t>1/20/2020</t>
  </si>
  <si>
    <t>2/28/2020</t>
  </si>
  <si>
    <t>3/31/2020</t>
  </si>
  <si>
    <t>4/30/2020</t>
  </si>
  <si>
    <t>5/29/2020</t>
  </si>
  <si>
    <t>6/19/2020</t>
  </si>
  <si>
    <t>7/17/2020</t>
  </si>
  <si>
    <t>6/30/2019</t>
  </si>
  <si>
    <t>CSM Biology Program</t>
  </si>
  <si>
    <t>CSM Biology I Lab</t>
  </si>
  <si>
    <t>CSM Biotech</t>
  </si>
  <si>
    <t>CSM Biology I Course Fees</t>
  </si>
  <si>
    <t>CSM Inst - Math &amp; Sciences</t>
  </si>
  <si>
    <t>CSM Biology II Lab</t>
  </si>
  <si>
    <t>Numerical value</t>
  </si>
  <si>
    <t>Peoplesoft Account Codes - Expenditures (6000 series)</t>
  </si>
  <si>
    <t>ACCOUNT CODES to choose from, add to table if needed</t>
  </si>
  <si>
    <t>Validation Tables</t>
  </si>
  <si>
    <t>101100 - Cash Short Term Investments</t>
  </si>
  <si>
    <t>Category</t>
  </si>
  <si>
    <t>Tag</t>
  </si>
  <si>
    <t>Acct#</t>
  </si>
  <si>
    <t>Notes</t>
  </si>
  <si>
    <t>205836 - Adv Coll EL Non-Credit</t>
  </si>
  <si>
    <t>Allocation</t>
  </si>
  <si>
    <t>Bdgt Transfer</t>
  </si>
  <si>
    <t>501842 - Study Abroad Program Fee</t>
  </si>
  <si>
    <t>CPO</t>
  </si>
  <si>
    <t>Bonus</t>
  </si>
  <si>
    <t>Chargeback</t>
  </si>
  <si>
    <t>Salaries President</t>
  </si>
  <si>
    <t>502101 - Cont Ed Spec Sessions Degree</t>
  </si>
  <si>
    <t>BBR2</t>
  </si>
  <si>
    <t>Advertising</t>
  </si>
  <si>
    <t>Spec Consult</t>
  </si>
  <si>
    <t>Salaries Acad - Serialized</t>
  </si>
  <si>
    <t>502103 - Cont Ed Spec Sessions Contract</t>
  </si>
  <si>
    <t>EL</t>
  </si>
  <si>
    <t>AY 18/19</t>
  </si>
  <si>
    <t>Salaries Department Chair</t>
  </si>
  <si>
    <t>502104 - Cont Ed Open University</t>
  </si>
  <si>
    <t>Growth</t>
  </si>
  <si>
    <t>ProCard</t>
  </si>
  <si>
    <t>Salaries Graduate Assistant</t>
  </si>
  <si>
    <t>502105 - Cont Ed Spec Sessions Other</t>
  </si>
  <si>
    <t>Labs</t>
  </si>
  <si>
    <t>Salaries MPP</t>
  </si>
  <si>
    <t>502201 - Cont Ed Regular Extension</t>
  </si>
  <si>
    <t>Memberships</t>
  </si>
  <si>
    <t>Dean's Office</t>
  </si>
  <si>
    <t>Exp Transfer</t>
  </si>
  <si>
    <t>Salaries Support Staff</t>
  </si>
  <si>
    <t>502202 - Cont Ed Contract Extension</t>
  </si>
  <si>
    <t>Offsets</t>
  </si>
  <si>
    <t xml:space="preserve">Dept   </t>
  </si>
  <si>
    <t>Sal Transfer</t>
  </si>
  <si>
    <t>Salaries SupStf Overtime</t>
  </si>
  <si>
    <t>502301 - Cont Ed Non-Credit</t>
  </si>
  <si>
    <t>ORV</t>
  </si>
  <si>
    <t>ProfDev</t>
  </si>
  <si>
    <t>Dept Chair</t>
  </si>
  <si>
    <t>Payroll</t>
  </si>
  <si>
    <t>Salaries Special Consultants</t>
  </si>
  <si>
    <t>502400 - Cont Ed Contra Rev</t>
  </si>
  <si>
    <t>External</t>
  </si>
  <si>
    <t>Tax accrual</t>
  </si>
  <si>
    <t>Salaries SupStf Student Assist</t>
  </si>
  <si>
    <t>502801 - Cont Ed Extension Refund</t>
  </si>
  <si>
    <t>Reno</t>
  </si>
  <si>
    <t>Faculty</t>
  </si>
  <si>
    <t>Salaries Teaching Associates</t>
  </si>
  <si>
    <t>502803 - Cont Ed Spec Sess Deg Summer</t>
  </si>
  <si>
    <t>Salaries</t>
  </si>
  <si>
    <t>Fall</t>
  </si>
  <si>
    <t>Salaries Pres Bonus/Allow/Stip</t>
  </si>
  <si>
    <t>502804 - Cont Ed Spec Sessions Waiver</t>
  </si>
  <si>
    <t>Startup</t>
  </si>
  <si>
    <t>Grad Coordinator</t>
  </si>
  <si>
    <t>Salaries Acad Adjunct 12 Month</t>
  </si>
  <si>
    <t>502805 - Cont Ed Spec Sess Deg Interses</t>
  </si>
  <si>
    <t>Strategic</t>
  </si>
  <si>
    <t>GRIF</t>
  </si>
  <si>
    <t>ClassCode</t>
  </si>
  <si>
    <t>Salaries Acad Adjunct Acad Yr</t>
  </si>
  <si>
    <t>502806 - Cont Ed Non-Credit Discounts</t>
  </si>
  <si>
    <t>CF</t>
  </si>
  <si>
    <t>IITS</t>
  </si>
  <si>
    <t>Salaries Acad Extension</t>
  </si>
  <si>
    <t>502807 - Cont Ed Spec Sess Other Waiver</t>
  </si>
  <si>
    <t>IMP</t>
  </si>
  <si>
    <t xml:space="preserve">Internal </t>
  </si>
  <si>
    <t>Salaries Acad Special Session</t>
  </si>
  <si>
    <t>502808 - Cont Ed Non-Cred 100% Discount</t>
  </si>
  <si>
    <t>BAL</t>
  </si>
  <si>
    <t>PAR Categories</t>
  </si>
  <si>
    <t xml:space="preserve">Lab </t>
  </si>
  <si>
    <t>Salaries Acad Substitute</t>
  </si>
  <si>
    <t>503819 - Priv Cont Auxiliary Projects</t>
  </si>
  <si>
    <t>FLAG</t>
  </si>
  <si>
    <t>Base - Active Sal</t>
  </si>
  <si>
    <t>Medical</t>
  </si>
  <si>
    <t>Salaries Acad Summer</t>
  </si>
  <si>
    <t>570000 - Tr In - same CSU Fund 0948</t>
  </si>
  <si>
    <t>NOTE</t>
  </si>
  <si>
    <t>Base  - Lab</t>
  </si>
  <si>
    <t>MPP</t>
  </si>
  <si>
    <t>Salaries Acad Visiting</t>
  </si>
  <si>
    <t>570441 - Tr In - 441 - Extended Learn</t>
  </si>
  <si>
    <t>MAN</t>
  </si>
  <si>
    <t>Base - OE</t>
  </si>
  <si>
    <t>New</t>
  </si>
  <si>
    <t>Salaries SupStf Dpt Chair Stip</t>
  </si>
  <si>
    <t>570491 - Tr In - 491 - Spec Proj Trust</t>
  </si>
  <si>
    <t>New TT Setup</t>
  </si>
  <si>
    <t>Salaries SupStf Ind Disab Sick</t>
  </si>
  <si>
    <t>571000 - Tr In CO same CSU fund in 0948</t>
  </si>
  <si>
    <t>Base - Stdt Fees</t>
  </si>
  <si>
    <t>Open Univ</t>
  </si>
  <si>
    <t>Salaries SupStf Post Certific</t>
  </si>
  <si>
    <t>580090 - Rev Other Miscellaneous</t>
  </si>
  <si>
    <t>Rev - Adj Base</t>
  </si>
  <si>
    <t>Overtime</t>
  </si>
  <si>
    <t>Salaries SupStf Shift Diff</t>
  </si>
  <si>
    <t>580093 - Other Non-Operating Revenue</t>
  </si>
  <si>
    <t>Rev - Offsets</t>
  </si>
  <si>
    <t>Regular</t>
  </si>
  <si>
    <t>Salaries SupStf Unall Salary</t>
  </si>
  <si>
    <t>580094 - Cost Recovery - fund 0948</t>
  </si>
  <si>
    <t>OT - CF</t>
  </si>
  <si>
    <t>Relocation</t>
  </si>
  <si>
    <t>Salaries SupStf Temp Help Abat</t>
  </si>
  <si>
    <t>CASUAL WORKERS as of 10/24/2017</t>
  </si>
  <si>
    <t>580095 - Cost Recovery - Aux Orgs</t>
  </si>
  <si>
    <t>OT - Lab</t>
  </si>
  <si>
    <t>Replace</t>
  </si>
  <si>
    <t>Salaries SupStf Std Asst w/Ben</t>
  </si>
  <si>
    <t>580194 - Cost Recov From CSUFunds 0948</t>
  </si>
  <si>
    <t>OT - Strategic</t>
  </si>
  <si>
    <t>Salary Savings 17/18</t>
  </si>
  <si>
    <t>Salaries MPP Bonus/Allow/Stip</t>
  </si>
  <si>
    <t>580410 - Contr-Rev Other Op Rev</t>
  </si>
  <si>
    <t>OT - Subs/Mbmshp</t>
  </si>
  <si>
    <t>Salary Savings 18/19</t>
  </si>
  <si>
    <t>Salaries Acad Bonus/Allow/Stip</t>
  </si>
  <si>
    <t>580807 - Rev Other Catalog Sales</t>
  </si>
  <si>
    <t xml:space="preserve">Personnel Dept </t>
  </si>
  <si>
    <t>Personnel Dept ID#</t>
  </si>
  <si>
    <t>OT - Stdt Salaries</t>
  </si>
  <si>
    <t>Special Sessions</t>
  </si>
  <si>
    <t>Salaries SupStf Bonus/All/Stip</t>
  </si>
  <si>
    <t>580829 - Rev Other Nursing Test TEAS</t>
  </si>
  <si>
    <t>OT - Travel</t>
  </si>
  <si>
    <t>Spring</t>
  </si>
  <si>
    <t>Salaries Instr Teaching Assoc</t>
  </si>
  <si>
    <t>580830 - Rev Other Ext Ed App Fee</t>
  </si>
  <si>
    <t>OT - Hosp/Events</t>
  </si>
  <si>
    <t>Salaries SupStf NWS ISA</t>
  </si>
  <si>
    <t>580831 - Rev Other Pay to Print</t>
  </si>
  <si>
    <t>Summer</t>
  </si>
  <si>
    <t>Work Study On Campus</t>
  </si>
  <si>
    <t>580832 - Rev Other Large Format Plotter</t>
  </si>
  <si>
    <t>OT - CPO</t>
  </si>
  <si>
    <t>Work Study Off Campus</t>
  </si>
  <si>
    <t>580833 - Rev Other Ext. Ed EMS App Fees</t>
  </si>
  <si>
    <t>CS/PHYS</t>
  </si>
  <si>
    <t>OT - Lottery</t>
  </si>
  <si>
    <t>Work Study Institutional</t>
  </si>
  <si>
    <t>580839 - Rev Other EL Acad Tech Fee</t>
  </si>
  <si>
    <t>Benefits</t>
  </si>
  <si>
    <t>No longer being used as of 1/5/12</t>
  </si>
  <si>
    <t>580843 - Rev Other Forfeit Enroll Dep</t>
  </si>
  <si>
    <t>Benefits OASDI</t>
  </si>
  <si>
    <t>580850 - RevOther EL Facilities/OperFee</t>
  </si>
  <si>
    <t>Benefits Dental Insurance</t>
  </si>
  <si>
    <t>580851 - Rev Other Arts Ticket Sales</t>
  </si>
  <si>
    <t>Benefits Health &amp; Welfare</t>
  </si>
  <si>
    <t>580858 - Rev Other Intra Campus Revenue</t>
  </si>
  <si>
    <t>Benefits Retirement</t>
  </si>
  <si>
    <t>590001 - Prior Year Revenue Adjustment</t>
  </si>
  <si>
    <t>Benefits Insurance Work Comp</t>
  </si>
  <si>
    <t>Benefits Industrial Disability</t>
  </si>
  <si>
    <t>Benefits Non-Indust Disability</t>
  </si>
  <si>
    <t>Benefits Unemployment Comp</t>
  </si>
  <si>
    <t>1016/1026</t>
  </si>
  <si>
    <t>Benefits Life Insurance</t>
  </si>
  <si>
    <t>Benefits Medicare</t>
  </si>
  <si>
    <t>Benefits Vision Care</t>
  </si>
  <si>
    <t>Benefits LT Disability Insur</t>
  </si>
  <si>
    <t>Benefits Flex Cash</t>
  </si>
  <si>
    <t>Benefits Early Retirement Prog</t>
  </si>
  <si>
    <t>Benefits - Other</t>
  </si>
  <si>
    <t>Replaces 603000 as of 1/5/12</t>
  </si>
  <si>
    <t>Benefits Interagency non-CSU</t>
  </si>
  <si>
    <t>Benefits Exec Housing Allowan</t>
  </si>
  <si>
    <t>Benefits Protective Clothing</t>
  </si>
  <si>
    <t>Benefits Uniform Allowances</t>
  </si>
  <si>
    <t>Telephone Usage</t>
  </si>
  <si>
    <t>Other Communications &lt; $5000</t>
  </si>
  <si>
    <t>Telephone CB Reimbursement</t>
  </si>
  <si>
    <t>Other Communications &gt; $5000</t>
  </si>
  <si>
    <t>Telephone FOR FUTURE USE</t>
  </si>
  <si>
    <t>Utilities</t>
  </si>
  <si>
    <t>Electricity</t>
  </si>
  <si>
    <t>Gas</t>
  </si>
  <si>
    <t>602001 - Work Study On Campus</t>
  </si>
  <si>
    <t>Oil</t>
  </si>
  <si>
    <t>603001 - Benefits OASDI</t>
  </si>
  <si>
    <t>Water</t>
  </si>
  <si>
    <t>603003 - Benefits Dental Insurance</t>
  </si>
  <si>
    <t>Sewage</t>
  </si>
  <si>
    <t>603004 - Benefits Health &amp; Welfare</t>
  </si>
  <si>
    <t>Waste Removal Hazardous</t>
  </si>
  <si>
    <t>603005 - Benefits Retirement</t>
  </si>
  <si>
    <t>Waste Removal Non-Hazardous</t>
  </si>
  <si>
    <t>603008 - Benefits Industrial Disability</t>
  </si>
  <si>
    <t>Electricity - Rebate</t>
  </si>
  <si>
    <t>603009 - Benefits Non-Indust Disability</t>
  </si>
  <si>
    <t>Travel-In State</t>
  </si>
  <si>
    <t>603011 - Benefits Life Insurance</t>
  </si>
  <si>
    <t>Travel-Out of State</t>
  </si>
  <si>
    <t>603012 - Benefits Medicare</t>
  </si>
  <si>
    <t>Travel-In State Faculty</t>
  </si>
  <si>
    <t>See 660009 and 660858 for Registration Codes</t>
  </si>
  <si>
    <t>603013 - Benefits Vision Care</t>
  </si>
  <si>
    <t>Travel-Out of State Faculty</t>
  </si>
  <si>
    <t>603014 - Benefits LT Disability Insur</t>
  </si>
  <si>
    <t>Travel-In State Student</t>
  </si>
  <si>
    <t>603015 - Benefits Flex Cash</t>
  </si>
  <si>
    <t>Travel-Out of State Student</t>
  </si>
  <si>
    <t>603090 - Benefits - Other</t>
  </si>
  <si>
    <t>Cap Outlay Construct Contracts</t>
  </si>
  <si>
    <t>603091 - Dental Care Annuitants</t>
  </si>
  <si>
    <t>Cap Outlay Equipment &gt; $5000</t>
  </si>
  <si>
    <t>604001 - Telephone Usage</t>
  </si>
  <si>
    <t>Cap Outlay Equip Lease Purch</t>
  </si>
  <si>
    <t>604090 - Other Communications &lt; $5000</t>
  </si>
  <si>
    <t>Cap Outlay Minor Cap</t>
  </si>
  <si>
    <t>604801 - Telephone CB Reimbursement</t>
  </si>
  <si>
    <t>Cap Outlay Design Other</t>
  </si>
  <si>
    <t>605001 - Electricity</t>
  </si>
  <si>
    <t>Cap Outlay Design Arch Fees</t>
  </si>
  <si>
    <t>605002 - Gas</t>
  </si>
  <si>
    <t>Cap Outlay Dsgn Arch Extra Srv</t>
  </si>
  <si>
    <t>605004 - Water</t>
  </si>
  <si>
    <t>Cap Outlay Dsg Arch ExSrv Cont</t>
  </si>
  <si>
    <t>605005 - Sewage</t>
  </si>
  <si>
    <t>Cap Outlay Design Reimbursable</t>
  </si>
  <si>
    <t>606001 - Travel-In State</t>
  </si>
  <si>
    <t>Cap Outlay Construction Contr</t>
  </si>
  <si>
    <t>606002 - Travel-Out of State</t>
  </si>
  <si>
    <t>Cap Outlay Construction Mgmt</t>
  </si>
  <si>
    <t>606801 - Travel-In State Faculty</t>
  </si>
  <si>
    <t>Cap Outlay Construction Other</t>
  </si>
  <si>
    <t>606802 - Travel-Out of State Faculty</t>
  </si>
  <si>
    <t>Cap Outlay C-Arch Fees</t>
  </si>
  <si>
    <t>606803 - Travel-In State Student</t>
  </si>
  <si>
    <t>Cap Outlay C-Arch Extra Serv</t>
  </si>
  <si>
    <t>606804 - Travel-Out of State Student</t>
  </si>
  <si>
    <t>Cap Outlay C-Arch Reimbursable</t>
  </si>
  <si>
    <t>606805 - Travel Summer Research</t>
  </si>
  <si>
    <t>Cap Outlay Contingency</t>
  </si>
  <si>
    <t>606806 - TravelTransportation-Aux</t>
  </si>
  <si>
    <t>Cap Outlay Construction Reserv</t>
  </si>
  <si>
    <t>607033 - Cap Outlay Construction Other</t>
  </si>
  <si>
    <t>Cap Outlay - Exp Adj GAAP</t>
  </si>
  <si>
    <t>608001 - Library Books</t>
  </si>
  <si>
    <t>Cap Outlay Feasibility Study</t>
  </si>
  <si>
    <t>608003 - Library Serials</t>
  </si>
  <si>
    <t>Cap Outlay Equip $2500 - $4999</t>
  </si>
  <si>
    <t>608004 - Library Periodicals</t>
  </si>
  <si>
    <t>Cap Outlay Equip &lt; $2500</t>
  </si>
  <si>
    <t>608005 - Library Subsciptions</t>
  </si>
  <si>
    <t>Cap Outlay Design Other-Rebate</t>
  </si>
  <si>
    <t>609008 - Fin Aid Student Scholarships</t>
  </si>
  <si>
    <t>Library Books</t>
  </si>
  <si>
    <t>609814 - Fin Aid EL Scholarship</t>
  </si>
  <si>
    <t>Library Book Binding</t>
  </si>
  <si>
    <t>612001 - State Pro Rata Charges</t>
  </si>
  <si>
    <t>Library Serials</t>
  </si>
  <si>
    <t>613001 - Contractual Services</t>
  </si>
  <si>
    <t>Library Periodicals</t>
  </si>
  <si>
    <t>613803 - Cont Serv Master Teacher Cont</t>
  </si>
  <si>
    <t>Library Subsciptions</t>
  </si>
  <si>
    <t>613807 - Cont Serv Legal</t>
  </si>
  <si>
    <t>Library Audiovisual &amp; Document</t>
  </si>
  <si>
    <t>613812 - Cont Serv Janitorial</t>
  </si>
  <si>
    <t>Fin Aid State EOP Grant</t>
  </si>
  <si>
    <t>613813 - Cont Serv Disposal</t>
  </si>
  <si>
    <t>Fin Aid State University Grant</t>
  </si>
  <si>
    <t>613815 - Cont Serv Maintenance Contract</t>
  </si>
  <si>
    <t>Fin Aid State Grad Fellowship</t>
  </si>
  <si>
    <t>613822 - Cont Serv Sub Contr &amp; Agree</t>
  </si>
  <si>
    <t>Fin Aid ASI Local Fee Grant</t>
  </si>
  <si>
    <t>613823 - Cont Serv IndependentContractr</t>
  </si>
  <si>
    <t>Fin Aid State Fed Match Grant</t>
  </si>
  <si>
    <t>616002 - Info Tech Hrdwre $2500 - $4999</t>
  </si>
  <si>
    <t>Fin Aid Student Scholarships</t>
  </si>
  <si>
    <t>616003 - Info Tech Software &lt; $5000</t>
  </si>
  <si>
    <t>Fin Aid ASI Childcare Scholar</t>
  </si>
  <si>
    <t>616005 - Info Tech Misc &lt; $2500</t>
  </si>
  <si>
    <t>Fin Aid Athletic Scholar Pr Yr</t>
  </si>
  <si>
    <t>616802 - Info Tech Software &gt; $5000</t>
  </si>
  <si>
    <t>Fin Aid Athletic Scholarships</t>
  </si>
  <si>
    <t>616805 - Info Tech Refresh Prg CB Reimb</t>
  </si>
  <si>
    <t>Fin Aid Phi Theta Kappa Scholr</t>
  </si>
  <si>
    <t>616809 - Info Tech Misc CB Reimb</t>
  </si>
  <si>
    <t>Fin Aid SSS Grants</t>
  </si>
  <si>
    <t>616810 - Info Tech Hardware &gt; $5000</t>
  </si>
  <si>
    <t>Fin Aid Student Grants Award</t>
  </si>
  <si>
    <t>616812 - Info Tech Repairs &amp; Maint</t>
  </si>
  <si>
    <t>Fin Aid Student Grt Awrd Pr Yr</t>
  </si>
  <si>
    <t>617001 - Serv from Other Funds/Agencies</t>
  </si>
  <si>
    <t>Fin Aid State EOP Grant PR Yr</t>
  </si>
  <si>
    <t>617101 - Serv From between Campuses/CO</t>
  </si>
  <si>
    <t>Fin Aid State Unv Grant Pr Yr</t>
  </si>
  <si>
    <t>619001 - Equip Other $2500 - $4999</t>
  </si>
  <si>
    <t>Fin Aid SSS Grants Prior Year</t>
  </si>
  <si>
    <t>619002 - Equip Instructional &lt; $5000</t>
  </si>
  <si>
    <t>Fin Aid Future Scholarships</t>
  </si>
  <si>
    <t>619801 - Equip Other &gt; $5000</t>
  </si>
  <si>
    <t>Fin Aid Hispanic Scholarship</t>
  </si>
  <si>
    <t>619804 - Equip Instructional &gt; $5000</t>
  </si>
  <si>
    <t>Fin Aid Student Schol Pr Yr</t>
  </si>
  <si>
    <t>619808 - Equip Course Instruction &gt; $5k</t>
  </si>
  <si>
    <t>Federal Financial Aid</t>
  </si>
  <si>
    <t>660001 - Postage &amp; Freight</t>
  </si>
  <si>
    <t>Federal Fin Aid Loan Disb</t>
  </si>
  <si>
    <t>660002 - Printing</t>
  </si>
  <si>
    <t>Federal Financial Aid Prior Yr</t>
  </si>
  <si>
    <t>660003 - SupSrv Other</t>
  </si>
  <si>
    <t>Federal Fin Aid Loan Disb PrYr</t>
  </si>
  <si>
    <t>660004 - Interfund Interest Expense</t>
  </si>
  <si>
    <t>State Pro Rata Charges</t>
  </si>
  <si>
    <t>660006 - Interest on Bonds &amp; Notes</t>
  </si>
  <si>
    <t>Contractual Services</t>
  </si>
  <si>
    <t>660009 - Professional Development</t>
  </si>
  <si>
    <t>Cont Serv Construction Admin</t>
  </si>
  <si>
    <t>660017 - Advertising &amp; Promo Publicat</t>
  </si>
  <si>
    <t>Cont Serv Geotechnical</t>
  </si>
  <si>
    <t>660025 - Overhead Chancellor's Office</t>
  </si>
  <si>
    <t>Cont Serv Master Teacher Cont</t>
  </si>
  <si>
    <t>660041 - Space Rental</t>
  </si>
  <si>
    <t>Cont Serv Annual Physical Exam</t>
  </si>
  <si>
    <t>660042 - RelocationEmployee(NonFaculty)</t>
  </si>
  <si>
    <t>Cont Serv Special Physic Exam</t>
  </si>
  <si>
    <t>660090 - Other Expense</t>
  </si>
  <si>
    <t>Cont Serv Contractual Services</t>
  </si>
  <si>
    <t>660803 - SupSrv Furniture &lt; $5000</t>
  </si>
  <si>
    <t>Cont Serv Legal</t>
  </si>
  <si>
    <t>660805 - SupSrv Member/Subscrip/Sponsor</t>
  </si>
  <si>
    <t>Cont Serv Payroll Processing</t>
  </si>
  <si>
    <t>660806 - SupSrv Mini Grants</t>
  </si>
  <si>
    <t>Cont Serv Landscaping</t>
  </si>
  <si>
    <t>660810 - SupSrv Unalloc OE&amp;E</t>
  </si>
  <si>
    <t>Cont Serv Auditing</t>
  </si>
  <si>
    <t>660818 - RecruitmentEmployee(NonFacult)</t>
  </si>
  <si>
    <t>Cont Serv Independent Contract</t>
  </si>
  <si>
    <t>660819 - Relocation Faculty</t>
  </si>
  <si>
    <t>Cont Serv Janitorial</t>
  </si>
  <si>
    <t>660820 - Other Hospitality</t>
  </si>
  <si>
    <t>Cont Serv Disposal</t>
  </si>
  <si>
    <t>660822 - Other Office Moving</t>
  </si>
  <si>
    <t>Cont Serv Accounting</t>
  </si>
  <si>
    <t>660823 - Other Perkins Cancel 20%</t>
  </si>
  <si>
    <t>Cont Serv Maintenance Contract</t>
  </si>
  <si>
    <t>660832 - Recruitment Faculty</t>
  </si>
  <si>
    <t>Conf Serv Administration Fee</t>
  </si>
  <si>
    <t>660834 - Other Vehicle Usage</t>
  </si>
  <si>
    <t>Info Tech Communications</t>
  </si>
  <si>
    <t>IT Communications</t>
  </si>
  <si>
    <t>660835 - Other Rental/Lease Equipment</t>
  </si>
  <si>
    <t>Info Tech Hrdwre $2500 - $4999</t>
  </si>
  <si>
    <t>IT Hardware</t>
  </si>
  <si>
    <t>660836 - SupSrv Classroom</t>
  </si>
  <si>
    <t>Info Tech Software &lt; $5000</t>
  </si>
  <si>
    <t xml:space="preserve">IT Software  </t>
  </si>
  <si>
    <t>660838 - SupSrv Non-Facility Rep&amp;Maint</t>
  </si>
  <si>
    <t>IT Infrastructure</t>
  </si>
  <si>
    <t>660846 - SupSrv Gifts &amp; Acknowledgement</t>
  </si>
  <si>
    <t>Info Tech Misc &lt; $2500</t>
  </si>
  <si>
    <t>660850 - Other Depreciation</t>
  </si>
  <si>
    <t>Info Tech Software &gt; $5000</t>
  </si>
  <si>
    <t>660851 - Other Bank Charges</t>
  </si>
  <si>
    <t>Info Tech Smart Classrooms</t>
  </si>
  <si>
    <t>660858 - Other Professional Development</t>
  </si>
  <si>
    <t>Info Tech Comp Hrdwre CB Reimb</t>
  </si>
  <si>
    <t>660859 - Other Events</t>
  </si>
  <si>
    <t>Info Tech Refresh Prg CB Reimb</t>
  </si>
  <si>
    <t>660860 - Other Food and Entertainment</t>
  </si>
  <si>
    <t>Info Tech Software CB Reimb</t>
  </si>
  <si>
    <t>660862 - Ins Prem Liab Deduct Recovery</t>
  </si>
  <si>
    <t>Info Tech CSULB MSW CB Reimb</t>
  </si>
  <si>
    <t>660864 - Ins Prem IDL/NDI/UI</t>
  </si>
  <si>
    <t>Info Tech Smart Clssr CB Reimb</t>
  </si>
  <si>
    <t>660866 - Ins Prem Unemployment</t>
  </si>
  <si>
    <t>Info Tech Misc CB Reimb</t>
  </si>
  <si>
    <t>660868 - Postage &amp; Freight - UPS</t>
  </si>
  <si>
    <t>Info Tech Hardware &gt; $5000</t>
  </si>
  <si>
    <t>660869 - Postage &amp; Freight - Fed Ex</t>
  </si>
  <si>
    <t>Info Tech DARS Program Reimb</t>
  </si>
  <si>
    <t>660870 - SupSrv Central Stores</t>
  </si>
  <si>
    <t>Info Tech Repairs &amp; Maint</t>
  </si>
  <si>
    <t>660883 - SupSrv Other for Courses</t>
  </si>
  <si>
    <t>Serv from Other Funds/Agencies</t>
  </si>
  <si>
    <t>660884 - Ins Prem Workers' Comp</t>
  </si>
  <si>
    <t>Equip Other $2500 - $4999</t>
  </si>
  <si>
    <t>660892 - SupSrv Chem Lab Breakage</t>
  </si>
  <si>
    <t>Equip Instructional &lt; $5000</t>
  </si>
  <si>
    <t>660896 - SupSrv Event Conf Svcs CB</t>
  </si>
  <si>
    <t>Equip Other &gt; $5000</t>
  </si>
  <si>
    <t>660903 - Budget - PY Balance</t>
  </si>
  <si>
    <t>Equip Instructional &gt; $5000</t>
  </si>
  <si>
    <t>660919 - Other Intra Campus Expense</t>
  </si>
  <si>
    <t>Equip Other Vehicles</t>
  </si>
  <si>
    <t>660920 - SupSrv Facilities Services</t>
  </si>
  <si>
    <t>Equip Course Instruction &lt; $5k</t>
  </si>
  <si>
    <t>Dedicated for Course-Based Fee Expenses Only</t>
  </si>
  <si>
    <t>660927 - Other Catering</t>
  </si>
  <si>
    <t>Equip Course Instruction &gt; $5k</t>
  </si>
  <si>
    <t>660928 - Other Non-Catering Food</t>
  </si>
  <si>
    <t>Postage &amp; Freight</t>
  </si>
  <si>
    <t>660944 - OtherAwards/Honors</t>
  </si>
  <si>
    <t>Printing</t>
  </si>
  <si>
    <t>660948 - SupSrv - Supplies Aux</t>
  </si>
  <si>
    <t>SupSrv Other</t>
  </si>
  <si>
    <t>660949 - SupServ - Services Aux</t>
  </si>
  <si>
    <t>Interest on Bonds &amp; Notes</t>
  </si>
  <si>
    <t>660962 - Promotional Items</t>
  </si>
  <si>
    <t>Interest Charges</t>
  </si>
  <si>
    <t>670000 - Tr Out same CSU fund in 0948</t>
  </si>
  <si>
    <t>Training &amp; Prof Development</t>
  </si>
  <si>
    <t>Use for Registration Fees WITH Training Component</t>
  </si>
  <si>
    <t>670435 - Tr Out - 435 - Misc Fin Aid</t>
  </si>
  <si>
    <t>Insurance Premiums</t>
  </si>
  <si>
    <t>670441 - Tr Out - 441 - Extended Learn</t>
  </si>
  <si>
    <t>Insurance Claims NDI/IDL</t>
  </si>
  <si>
    <t>670444 - Tr Out - 444 - Ext Lrn Spc Ses</t>
  </si>
  <si>
    <t>Insurance Claim Deductible</t>
  </si>
  <si>
    <t>671000 - Tr Out same CSU fund in 0948CO</t>
  </si>
  <si>
    <t>CSURMA Dividend</t>
  </si>
  <si>
    <t>690002 - Prior Year Expenditure Adjust</t>
  </si>
  <si>
    <t>Advertising &amp; Promo Publicat</t>
  </si>
  <si>
    <t>Use for TT Faculty Recruitment Advertising</t>
  </si>
  <si>
    <t>Litigation Costs</t>
  </si>
  <si>
    <t>Interest Penalty Fee</t>
  </si>
  <si>
    <t>Repairs &amp; Maintenance</t>
  </si>
  <si>
    <t>Buildings and Grounds Repairs and Maintenance</t>
  </si>
  <si>
    <t>Overhead Contracts &amp; Grants</t>
  </si>
  <si>
    <t>Overhead Chancellor's Office</t>
  </si>
  <si>
    <t>Teale Data Center</t>
  </si>
  <si>
    <t>Perkins State Matching</t>
  </si>
  <si>
    <t>FSEOG - State Matching</t>
  </si>
  <si>
    <t>Bad Debt Expense</t>
  </si>
  <si>
    <t>Space Rental</t>
  </si>
  <si>
    <t>RelocationEmployee(NonFaculty)</t>
  </si>
  <si>
    <t>Also use for Employee Background Checks</t>
  </si>
  <si>
    <t>Wells Fargo Bank Charges</t>
  </si>
  <si>
    <t>CO Cash Management Overhead</t>
  </si>
  <si>
    <t>Interest Payback to the State</t>
  </si>
  <si>
    <t>Investment Service Charges</t>
  </si>
  <si>
    <t>Other Expense</t>
  </si>
  <si>
    <t>Depreciation Bldg &amp; Bldg Impr</t>
  </si>
  <si>
    <t>Depreciation Other Improvement</t>
  </si>
  <si>
    <t>Depreciation Infrastructure</t>
  </si>
  <si>
    <t>Depreciation Leasehold Improve</t>
  </si>
  <si>
    <t>Depreciation Equipment</t>
  </si>
  <si>
    <t>Depreciation Library Books</t>
  </si>
  <si>
    <t>Depreciation Works of Art</t>
  </si>
  <si>
    <t>Depreciation Intangible Assets</t>
  </si>
  <si>
    <t>SupSrv Furniture &lt; $5000</t>
  </si>
  <si>
    <t>SupSrv Honorariums</t>
  </si>
  <si>
    <t>Rarely Used - Call Accounting First</t>
  </si>
  <si>
    <t>SupSrv Member/Subscrip/Sponsor</t>
  </si>
  <si>
    <t>SupSrv Mini Grants</t>
  </si>
  <si>
    <t>SupSrv Permit/License</t>
  </si>
  <si>
    <t>SupSrv Protective Clothing</t>
  </si>
  <si>
    <t>SupSrv Prior Year Budget Dist</t>
  </si>
  <si>
    <t>SupSrv Unalloc OE&amp;E</t>
  </si>
  <si>
    <t>RecruitmentEmployee(NonFacult)</t>
  </si>
  <si>
    <t>Was Faculty Recruitment</t>
  </si>
  <si>
    <t>Relocation Faculty</t>
  </si>
  <si>
    <t>Other Hospitality</t>
  </si>
  <si>
    <t>Other Office Moving</t>
  </si>
  <si>
    <t>Other Perkins Cancel 20%</t>
  </si>
  <si>
    <t>Other Perkins Cancel 30%</t>
  </si>
  <si>
    <t>Other Refresh Smart Classrooms</t>
  </si>
  <si>
    <t>Other Teach Princ 15% 7/72</t>
  </si>
  <si>
    <t>Other Teach Short Princ 15%</t>
  </si>
  <si>
    <t>Other Teach Short Princ 20%</t>
  </si>
  <si>
    <t>Other Vehicle Lease</t>
  </si>
  <si>
    <t>Recruitment Faculty</t>
  </si>
  <si>
    <t>Was Employee Recruitment</t>
  </si>
  <si>
    <t>Other Collection Costs</t>
  </si>
  <si>
    <t>Other Vehicle Usage</t>
  </si>
  <si>
    <t>Other Rental/Lease Equipment</t>
  </si>
  <si>
    <t>SupSrv Classroom</t>
  </si>
  <si>
    <t>SupSrv Program</t>
  </si>
  <si>
    <t>SupSrv Kitchen</t>
  </si>
  <si>
    <t>SupSrv Other Rep&amp;Maint</t>
  </si>
  <si>
    <t>SupSrv Other Dome Food Program</t>
  </si>
  <si>
    <t>SupSrv Other Forums</t>
  </si>
  <si>
    <t>SupSrv Board of Direct Retreat</t>
  </si>
  <si>
    <t>SupSrv Other Prog Student Act</t>
  </si>
  <si>
    <t>SupSrv Other Parent Functions</t>
  </si>
  <si>
    <t>SupSrv Student Awards Banq ICC</t>
  </si>
  <si>
    <t>SupSrv Gifts &amp; Acknowledgement</t>
  </si>
  <si>
    <t>SupSrv Field Trips</t>
  </si>
  <si>
    <t>Other Taxes &amp; Licenses</t>
  </si>
  <si>
    <t>Other Payroll Taxes</t>
  </si>
  <si>
    <t>Other Depreciation</t>
  </si>
  <si>
    <t>Other Bank Charges</t>
  </si>
  <si>
    <t>Other Cash Over/Short</t>
  </si>
  <si>
    <t>Other Club Sport</t>
  </si>
  <si>
    <t>Other Staff Parking</t>
  </si>
  <si>
    <t>Other Teach Princ 30%</t>
  </si>
  <si>
    <t>SupSrv Current Yr Budget Dist</t>
  </si>
  <si>
    <t>Other Professional Development</t>
  </si>
  <si>
    <t>Use for Registration Fees WITHOUT Training Component</t>
  </si>
  <si>
    <t>SupSrv Events</t>
  </si>
  <si>
    <t>Other Food and Entertainment</t>
  </si>
  <si>
    <t>Ins Prem Miscellaneous</t>
  </si>
  <si>
    <t>Ins Prem Liab Deduct Recovery</t>
  </si>
  <si>
    <t>Ins Prem Workers Comp</t>
  </si>
  <si>
    <t>Ins Prem IDL/NDI/UI</t>
  </si>
  <si>
    <t>Ins Prem Unemployment</t>
  </si>
  <si>
    <t>Other Perkins Cancel Death</t>
  </si>
  <si>
    <t>Postage &amp; Freight - UPS</t>
  </si>
  <si>
    <t>Postage &amp; Freight - Fed Ex</t>
  </si>
  <si>
    <t>SupSrv Central Stores</t>
  </si>
  <si>
    <t>Postage &amp; Freight CB</t>
  </si>
  <si>
    <t>SupSrv Central Stores CB</t>
  </si>
  <si>
    <t>Budget - Encumbrances</t>
  </si>
  <si>
    <t>Budget - Dept Commitments</t>
  </si>
  <si>
    <t>Budget - Univ Fiscal Reserve</t>
  </si>
  <si>
    <t>SupSrv SOC Programming</t>
  </si>
  <si>
    <t>SupSrv SOC Leadership Develop</t>
  </si>
  <si>
    <t>SupSrv Leadership Dev &amp; Train</t>
  </si>
  <si>
    <t>Printing CB Reimb</t>
  </si>
  <si>
    <t>SupSrv Parking CB Reimb</t>
  </si>
  <si>
    <t>Other Universal Studios</t>
  </si>
  <si>
    <t>Cougar Bazaar</t>
  </si>
  <si>
    <t>SupSrv Other for Courses</t>
  </si>
  <si>
    <t>Ins Prem Workers' Comp</t>
  </si>
  <si>
    <t>Ins Prem Deductible Recovery</t>
  </si>
  <si>
    <t>Ins Prem Auto</t>
  </si>
  <si>
    <t>Ins Prem Foreign Travel</t>
  </si>
  <si>
    <t>Ins Prem Inland Marine</t>
  </si>
  <si>
    <t>Ins Prem Special Event</t>
  </si>
  <si>
    <t>Ins Prem - Property</t>
  </si>
  <si>
    <t>Ins Prem - AIME</t>
  </si>
  <si>
    <t>SupSrv Chem Lab Breakage</t>
  </si>
  <si>
    <t>SupSrv ProCard Unclaimed Charg</t>
  </si>
  <si>
    <t>Other Copier Lease CB Reimb</t>
  </si>
  <si>
    <t>SupSrv CPR/First-Aid Expenses</t>
  </si>
  <si>
    <t>SupSrv Event Conf Svcs CB</t>
  </si>
  <si>
    <t>SupSrv Facilities Chargeback</t>
  </si>
  <si>
    <t>Ins Prem Auto Phys Damage</t>
  </si>
  <si>
    <t>Other Nursing Perkins Cancel</t>
  </si>
  <si>
    <t>Ins Prem Participant Accident</t>
  </si>
  <si>
    <t>Postage&amp;Freight-UPS CB Reimb</t>
  </si>
  <si>
    <t>Postage&amp;Freight-FedExCB Reimb</t>
  </si>
  <si>
    <t>Budget - PY Balance</t>
  </si>
  <si>
    <t>SupSrv Facilities Services</t>
  </si>
  <si>
    <t>Other Catering</t>
  </si>
  <si>
    <t>Budget Offset</t>
  </si>
  <si>
    <t>Tr Out same CSU fund in 0948</t>
  </si>
  <si>
    <t>Tr Out - 401 - Federal SEOG</t>
  </si>
  <si>
    <t>Tr Out - 403 - Perkins</t>
  </si>
  <si>
    <t>Tr Out - 409 - Fed Work Study</t>
  </si>
  <si>
    <t>Tr Out - 435 - Misc Fin Aid</t>
  </si>
  <si>
    <t>Tr Out - 441 - Extended Learn</t>
  </si>
  <si>
    <t>Tr Out - 462 - Stu Un Op Rev</t>
  </si>
  <si>
    <t>Tr Out - 463 - IRA Trust</t>
  </si>
  <si>
    <t>Tr Out - 464 - Intl Prog Trust</t>
  </si>
  <si>
    <t>Tr Out - 471 - Parking Fines</t>
  </si>
  <si>
    <t>Tr Out - 472 - Parking Fees</t>
  </si>
  <si>
    <t>Tr Out - 473 - Parking Constru</t>
  </si>
  <si>
    <t>Tr Out - 485 - Operating Fund</t>
  </si>
  <si>
    <t>Tr Out - 491 - Special Project</t>
  </si>
  <si>
    <t>Tr Out - 496 - Misc Trust</t>
  </si>
  <si>
    <t>Tr Out - 499 - Revolving Fund</t>
  </si>
  <si>
    <t>Tr Out - 534 Campus Union Fund</t>
  </si>
  <si>
    <t>Tr Out - 542 - Cap Proj Mgmt</t>
  </si>
  <si>
    <t>Tr Out - 543 - IntSvc</t>
  </si>
  <si>
    <t>Tr Out - 544 - Cost Recov 3rd</t>
  </si>
  <si>
    <t>Tr Out same CSU fund in 0948CO</t>
  </si>
  <si>
    <t>Tran-Out to General Fund</t>
  </si>
  <si>
    <t>Tran-Out Higher Ed Fees</t>
  </si>
  <si>
    <t>Tran-Out Dorm Rev Fund</t>
  </si>
  <si>
    <t>Tran-Out Facilities Rev Fund</t>
  </si>
  <si>
    <t>Tran-Out Special Projects Fund</t>
  </si>
  <si>
    <t>Tran-Out Trust Fund</t>
  </si>
  <si>
    <t>Tran-Out Approp,Accts,SubFunds</t>
  </si>
  <si>
    <t>Tran-Out Campus Inv Earnings</t>
  </si>
  <si>
    <t>Transfers Out to Fixed Asset A</t>
  </si>
  <si>
    <t>Tran-Out Syswide Alloc Trans</t>
  </si>
  <si>
    <t>Tran-Out Dorm Int &amp; Redemp</t>
  </si>
  <si>
    <t>Tran-Out CSU Trust Fund</t>
  </si>
  <si>
    <t>Tran-Out w/in Same State Fund</t>
  </si>
  <si>
    <t>Tran-Out Inv Earn Inter-Agency</t>
  </si>
  <si>
    <t>Refunds to Reverted Approp</t>
  </si>
  <si>
    <t>Prior Year Expenditure Adjust</t>
  </si>
  <si>
    <t>RMP Expenditure Offset from GF</t>
  </si>
  <si>
    <t>ARRA Grants Expenditure Offset</t>
  </si>
  <si>
    <t>GF Apprortn Refnd to the State</t>
  </si>
  <si>
    <t>State Appropriation Adjustment</t>
  </si>
  <si>
    <t>GF Exp Adj Other Revenue</t>
  </si>
  <si>
    <t>App Exp Trans from Prior Year</t>
  </si>
  <si>
    <t>App Exp Trans to Current Year</t>
  </si>
  <si>
    <t>GF Exp Adj Trans BS to 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</si>
</sst>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0000000"/>
  </numFmts>
  <fonts count="103">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8"/>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8"/>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Calibri"/>
      <family val="2"/>
      <scheme val="minor"/>
    </font>
    <font>
      <b/>
      <sz val="14"/>
      <color theme="1"/>
      <name val="Calibri"/>
      <family val="2"/>
      <scheme val="minor"/>
    </font>
    <font>
      <sz val="11"/>
      <name val="Times New Roman"/>
      <family val="1"/>
    </font>
    <font>
      <sz val="11"/>
      <name val="Times New Roman"/>
      <family val="1"/>
    </font>
    <font>
      <sz val="10"/>
      <name val="Times New Roman"/>
      <family val="1"/>
      <charset val="204"/>
    </font>
    <font>
      <sz val="11"/>
      <color indexed="8"/>
      <name val="Calibri"/>
      <family val="2"/>
    </font>
    <font>
      <sz val="10"/>
      <name val="Arial"/>
      <family val="2"/>
      <charset val="204"/>
    </font>
    <font>
      <u/>
      <sz val="11"/>
      <color theme="11"/>
      <name val="Times New Roman"/>
      <family val="1"/>
      <charset val="204"/>
    </font>
    <font>
      <u/>
      <sz val="11"/>
      <color theme="10"/>
      <name val="Times New Roman"/>
      <family val="1"/>
      <charset val="204"/>
    </font>
    <font>
      <b/>
      <sz val="12"/>
      <color theme="1"/>
      <name val="Calibri"/>
      <family val="2"/>
      <scheme val="minor"/>
    </font>
    <font>
      <sz val="11"/>
      <name val="Times New Roman"/>
      <family val="1"/>
    </font>
    <font>
      <sz val="10"/>
      <name val="Times New Roman"/>
      <family val="1"/>
    </font>
    <font>
      <sz val="10"/>
      <name val="Arial"/>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52"/>
      <name val="Calibri"/>
      <family val="2"/>
      <scheme val="minor"/>
    </font>
    <font>
      <sz val="11"/>
      <color indexed="60"/>
      <name val="Calibri"/>
      <family val="2"/>
      <scheme val="minor"/>
    </font>
    <font>
      <sz val="11"/>
      <name val="Times New Roman"/>
      <family val="1"/>
    </font>
    <font>
      <sz val="10"/>
      <name val="Arial Unicode MS"/>
      <family val="2"/>
    </font>
    <font>
      <b/>
      <sz val="10"/>
      <name val="Arial Unicode MS"/>
      <family val="2"/>
    </font>
    <font>
      <u/>
      <sz val="11"/>
      <color theme="10"/>
      <name val="Calibri"/>
      <family val="2"/>
    </font>
    <font>
      <b/>
      <sz val="18"/>
      <color theme="1"/>
      <name val="Calibri"/>
      <family val="2"/>
      <scheme val="minor"/>
    </font>
    <font>
      <b/>
      <sz val="14"/>
      <color theme="0"/>
      <name val="Calibri"/>
      <family val="2"/>
      <scheme val="minor"/>
    </font>
    <font>
      <sz val="11"/>
      <color theme="1"/>
      <name val="Calibri"/>
      <family val="2"/>
    </font>
    <font>
      <sz val="11"/>
      <color theme="1"/>
      <name val="Calibri"/>
      <family val="2"/>
    </font>
    <font>
      <sz val="10"/>
      <color theme="1"/>
      <name val="Calibri"/>
      <family val="2"/>
      <scheme val="minor"/>
    </font>
    <font>
      <b/>
      <sz val="22"/>
      <color theme="1"/>
      <name val="Calibri"/>
      <family val="2"/>
      <scheme val="minor"/>
    </font>
    <font>
      <b/>
      <sz val="12"/>
      <name val="Calibri"/>
      <family val="2"/>
      <scheme val="minor"/>
    </font>
    <font>
      <sz val="10"/>
      <name val="Calibri"/>
      <family val="2"/>
      <scheme val="minor"/>
    </font>
    <font>
      <sz val="11"/>
      <name val="Calibri"/>
      <family val="2"/>
      <scheme val="minor"/>
    </font>
    <font>
      <b/>
      <sz val="11"/>
      <name val="Calibri"/>
      <family val="2"/>
      <scheme val="minor"/>
    </font>
    <font>
      <sz val="10"/>
      <name val="Arial"/>
      <family val="2"/>
    </font>
    <font>
      <b/>
      <sz val="16"/>
      <name val="Calibri"/>
      <family val="2"/>
      <scheme val="minor"/>
    </font>
    <font>
      <sz val="11"/>
      <color theme="1"/>
      <name val="Calibri"/>
      <family val="2"/>
    </font>
    <font>
      <sz val="11"/>
      <color theme="1"/>
      <name val="Calibri"/>
      <family val="2"/>
    </font>
    <font>
      <sz val="12"/>
      <name val="Calibri"/>
      <family val="2"/>
      <scheme val="minor"/>
    </font>
    <font>
      <sz val="10"/>
      <color theme="1"/>
      <name val="Calibri"/>
      <family val="2"/>
    </font>
    <font>
      <b/>
      <sz val="16"/>
      <color theme="1"/>
      <name val="Calibri"/>
      <family val="2"/>
      <scheme val="minor"/>
    </font>
    <font>
      <b/>
      <sz val="11"/>
      <color rgb="FFFF0000"/>
      <name val="Calibri"/>
      <family val="2"/>
      <scheme val="minor"/>
    </font>
    <font>
      <b/>
      <sz val="10"/>
      <color theme="1"/>
      <name val="Calibri"/>
      <family val="2"/>
      <scheme val="minor"/>
    </font>
    <font>
      <b/>
      <sz val="10"/>
      <color theme="0"/>
      <name val="Calibri"/>
      <family val="2"/>
      <scheme val="minor"/>
    </font>
    <font>
      <b/>
      <sz val="10"/>
      <color theme="1"/>
      <name val="Times New Roman"/>
      <family val="1"/>
    </font>
    <font>
      <sz val="10"/>
      <color rgb="FFFF0000"/>
      <name val="Calibri"/>
      <family val="2"/>
      <scheme val="minor"/>
    </font>
    <font>
      <strike/>
      <sz val="10"/>
      <name val="Times New Roman"/>
      <family val="1"/>
    </font>
    <font>
      <b/>
      <sz val="12"/>
      <color theme="0"/>
      <name val="Calibri"/>
      <family val="2"/>
      <scheme val="minor"/>
    </font>
    <font>
      <sz val="14"/>
      <color theme="0"/>
      <name val="Calibri"/>
      <family val="2"/>
      <scheme val="minor"/>
    </font>
    <font>
      <b/>
      <sz val="11"/>
      <color rgb="FF0070C0"/>
      <name val="Calibri"/>
      <family val="2"/>
      <scheme val="minor"/>
    </font>
    <font>
      <b/>
      <i/>
      <sz val="11"/>
      <color rgb="FF0070C0"/>
      <name val="Calibri"/>
      <family val="2"/>
      <scheme val="minor"/>
    </font>
    <font>
      <b/>
      <i/>
      <sz val="11"/>
      <color theme="1"/>
      <name val="Calibri"/>
      <family val="2"/>
      <scheme val="minor"/>
    </font>
    <font>
      <b/>
      <i/>
      <sz val="11"/>
      <name val="Calibri"/>
      <family val="2"/>
      <scheme val="minor"/>
    </font>
    <font>
      <b/>
      <sz val="16"/>
      <color rgb="FF7030A0"/>
      <name val="Calibri"/>
      <family val="2"/>
      <scheme val="minor"/>
    </font>
    <font>
      <b/>
      <i/>
      <sz val="11"/>
      <color rgb="FFFF0000"/>
      <name val="Calibri"/>
      <family val="2"/>
      <scheme val="minor"/>
    </font>
    <font>
      <b/>
      <sz val="10"/>
      <name val="Calibri"/>
      <family val="2"/>
      <scheme val="minor"/>
    </font>
    <font>
      <sz val="16"/>
      <color theme="1"/>
      <name val="Calibri"/>
      <family val="2"/>
      <scheme val="minor"/>
    </font>
    <font>
      <i/>
      <sz val="12"/>
      <color theme="1"/>
      <name val="Calibri"/>
      <family val="2"/>
      <scheme val="minor"/>
    </font>
    <font>
      <sz val="14"/>
      <color theme="1"/>
      <name val="Calibri"/>
      <family val="2"/>
      <scheme val="minor"/>
    </font>
    <font>
      <b/>
      <sz val="20"/>
      <color theme="1"/>
      <name val="Calibri"/>
      <family val="2"/>
      <scheme val="minor"/>
    </font>
    <font>
      <b/>
      <sz val="11"/>
      <color rgb="FFC00000"/>
      <name val="Calibri"/>
      <family val="2"/>
      <scheme val="minor"/>
    </font>
    <font>
      <i/>
      <sz val="11"/>
      <color theme="1"/>
      <name val="Calibri"/>
      <family val="2"/>
      <scheme val="minor"/>
    </font>
    <font>
      <b/>
      <i/>
      <sz val="12"/>
      <color theme="1"/>
      <name val="Calibri"/>
      <family val="2"/>
      <scheme val="minor"/>
    </font>
    <font>
      <b/>
      <sz val="22"/>
      <name val="Calibri"/>
      <family val="2"/>
      <scheme val="minor"/>
    </font>
    <font>
      <b/>
      <i/>
      <sz val="14"/>
      <color theme="1"/>
      <name val="Calibri"/>
      <family val="2"/>
      <scheme val="minor"/>
    </font>
    <font>
      <b/>
      <sz val="11"/>
      <color rgb="FFAD1D8E"/>
      <name val="Calibri"/>
      <family val="2"/>
      <scheme val="minor"/>
    </font>
    <font>
      <i/>
      <sz val="8"/>
      <color theme="1"/>
      <name val="Calibri"/>
      <family val="2"/>
      <scheme val="minor"/>
    </font>
    <font>
      <sz val="11"/>
      <color rgb="FFAD1D8E"/>
      <name val="Calibri"/>
      <family val="2"/>
      <scheme val="minor"/>
    </font>
    <font>
      <i/>
      <sz val="11"/>
      <color rgb="FFAD1D8E"/>
      <name val="Calibri"/>
      <family val="2"/>
      <scheme val="minor"/>
    </font>
    <font>
      <i/>
      <sz val="9"/>
      <color theme="1"/>
      <name val="Calibri"/>
      <family val="2"/>
      <scheme val="minor"/>
    </font>
    <font>
      <b/>
      <sz val="9"/>
      <name val="Calibri"/>
      <family val="2"/>
      <scheme val="minor"/>
    </font>
    <font>
      <b/>
      <sz val="12"/>
      <color rgb="FFFF0000"/>
      <name val="Calibri"/>
      <family val="2"/>
      <scheme val="minor"/>
    </font>
    <font>
      <b/>
      <sz val="12"/>
      <color rgb="FFFFCCFF"/>
      <name val="Calibri"/>
      <family val="2"/>
      <scheme val="minor"/>
    </font>
    <font>
      <b/>
      <i/>
      <sz val="11"/>
      <color rgb="FFFFFF00"/>
      <name val="Calibri"/>
      <family val="2"/>
      <scheme val="minor"/>
    </font>
    <font>
      <sz val="11"/>
      <color rgb="FFFFC000"/>
      <name val="Calibri"/>
      <family val="2"/>
      <scheme val="minor"/>
    </font>
    <font>
      <b/>
      <i/>
      <sz val="12"/>
      <color theme="3"/>
      <name val="Calibri"/>
      <family val="2"/>
      <scheme val="minor"/>
    </font>
    <font>
      <b/>
      <sz val="12"/>
      <color theme="1"/>
      <name val="Calibri"/>
      <scheme val="minor"/>
    </font>
    <font>
      <sz val="12"/>
      <color theme="1"/>
      <name val="Calibri"/>
      <scheme val="minor"/>
    </font>
    <font>
      <b/>
      <sz val="12"/>
      <name val="Calibri"/>
      <scheme val="minor"/>
    </font>
    <font>
      <b/>
      <sz val="12"/>
      <color theme="0"/>
      <name val="Calibri"/>
      <scheme val="minor"/>
    </font>
    <font>
      <sz val="12"/>
      <color theme="0"/>
      <name val="Calibri"/>
      <scheme val="minor"/>
    </font>
  </fonts>
  <fills count="9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9F9F9"/>
      </patternFill>
    </fill>
    <fill>
      <patternFill patternType="solid">
        <fgColor rgb="FFFFCCCC"/>
        <bgColor indexed="64"/>
      </patternFill>
    </fill>
    <fill>
      <patternFill patternType="solid">
        <fgColor rgb="FFFF9900"/>
        <bgColor indexed="64"/>
      </patternFill>
    </fill>
    <fill>
      <patternFill patternType="solid">
        <fgColor rgb="FFFFCCFF"/>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CCFFCC"/>
        <bgColor indexed="64"/>
      </patternFill>
    </fill>
    <fill>
      <patternFill patternType="solid">
        <fgColor theme="5"/>
        <bgColor theme="5"/>
      </patternFill>
    </fill>
    <fill>
      <patternFill patternType="solid">
        <fgColor theme="7"/>
        <bgColor theme="7"/>
      </patternFill>
    </fill>
    <fill>
      <patternFill patternType="solid">
        <fgColor theme="4" tint="-0.249977111117893"/>
        <bgColor theme="7"/>
      </patternFill>
    </fill>
    <fill>
      <patternFill patternType="solid">
        <fgColor theme="8"/>
        <bgColor indexed="64"/>
      </patternFill>
    </fill>
    <fill>
      <patternFill patternType="solid">
        <fgColor rgb="FFC20872"/>
        <bgColor indexed="64"/>
      </patternFill>
    </fill>
    <fill>
      <patternFill patternType="solid">
        <fgColor theme="4"/>
        <bgColor indexed="64"/>
      </patternFill>
    </fill>
    <fill>
      <patternFill patternType="solid">
        <fgColor theme="8" tint="0.79998168889431442"/>
        <bgColor indexed="64"/>
      </patternFill>
    </fill>
    <fill>
      <patternFill patternType="solid">
        <fgColor theme="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medium">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theme="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rgb="FF959595"/>
      </left>
      <right/>
      <top style="thin">
        <color rgb="FF959595"/>
      </top>
      <bottom/>
      <diagonal/>
    </border>
    <border>
      <left style="thin">
        <color theme="4"/>
      </left>
      <right/>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5"/>
      </left>
      <right/>
      <top style="thin">
        <color indexed="65"/>
      </top>
      <bottom/>
      <diagonal/>
    </border>
    <border>
      <left/>
      <right style="thin">
        <color theme="7" tint="0.39997558519241921"/>
      </right>
      <top/>
      <bottom style="thin">
        <color theme="7"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5457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2" applyNumberFormat="0" applyAlignment="0" applyProtection="0"/>
    <xf numFmtId="0" fontId="7" fillId="28"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0" borderId="2" applyNumberFormat="0" applyAlignment="0" applyProtection="0"/>
    <xf numFmtId="0" fontId="16" fillId="0" borderId="7" applyNumberFormat="0" applyFill="0" applyAlignment="0" applyProtection="0"/>
    <xf numFmtId="0" fontId="17" fillId="31" borderId="0" applyNumberFormat="0" applyBorder="0" applyAlignment="0" applyProtection="0"/>
    <xf numFmtId="0" fontId="3" fillId="0" borderId="0"/>
    <xf numFmtId="0" fontId="3" fillId="32" borderId="8" applyNumberFormat="0" applyFont="0" applyAlignment="0" applyProtection="0"/>
    <xf numFmtId="0" fontId="18" fillId="27"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24" fillId="0" borderId="0"/>
    <xf numFmtId="43" fontId="24"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32" fillId="0" borderId="0"/>
    <xf numFmtId="43"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3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4"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3" fillId="0" borderId="0" applyFont="0" applyFill="0" applyBorder="0" applyAlignment="0" applyProtection="0"/>
    <xf numFmtId="0" fontId="33" fillId="0" borderId="0"/>
    <xf numFmtId="0" fontId="3" fillId="0" borderId="0"/>
    <xf numFmtId="0" fontId="3" fillId="0" borderId="0"/>
    <xf numFmtId="0" fontId="34"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4" fillId="50"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1" borderId="0" applyNumberFormat="0" applyBorder="0" applyAlignment="0" applyProtection="0"/>
    <xf numFmtId="0" fontId="4" fillId="56" borderId="0" applyNumberFormat="0" applyBorder="0" applyAlignment="0" applyProtection="0"/>
    <xf numFmtId="0" fontId="5" fillId="41" borderId="0" applyNumberFormat="0" applyBorder="0" applyAlignment="0" applyProtection="0"/>
    <xf numFmtId="0" fontId="40" fillId="44" borderId="2" applyNumberFormat="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7" fillId="0" borderId="0" applyFont="0" applyFill="0" applyBorder="0" applyAlignment="0" applyProtection="0"/>
    <xf numFmtId="0" fontId="10" fillId="42" borderId="0" applyNumberFormat="0" applyBorder="0" applyAlignment="0" applyProtection="0"/>
    <xf numFmtId="0" fontId="36" fillId="0" borderId="11"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15" fillId="44" borderId="2" applyNumberFormat="0" applyAlignment="0" applyProtection="0"/>
    <xf numFmtId="0" fontId="35" fillId="0" borderId="14" applyNumberFormat="0" applyFill="0" applyAlignment="0" applyProtection="0"/>
    <xf numFmtId="0" fontId="41" fillId="31"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 fillId="0" borderId="0"/>
    <xf numFmtId="0" fontId="3" fillId="0" borderId="0"/>
    <xf numFmtId="0" fontId="3" fillId="0" borderId="0"/>
    <xf numFmtId="0" fontId="3" fillId="0" borderId="0"/>
    <xf numFmtId="0" fontId="34" fillId="0" borderId="0"/>
    <xf numFmtId="0" fontId="34" fillId="0" borderId="0"/>
    <xf numFmtId="0" fontId="3" fillId="0" borderId="0"/>
    <xf numFmtId="0" fontId="27" fillId="32" borderId="8" applyNumberFormat="0" applyFont="0" applyAlignment="0" applyProtection="0"/>
    <xf numFmtId="0" fontId="18" fillId="44" borderId="9" applyNumberFormat="0" applyAlignment="0" applyProtection="0"/>
    <xf numFmtId="0" fontId="39" fillId="0" borderId="0" applyNumberFormat="0" applyFill="0" applyBorder="0" applyAlignment="0" applyProtection="0"/>
    <xf numFmtId="0" fontId="20" fillId="0" borderId="15" applyNumberFormat="0" applyFill="0" applyAlignment="0" applyProtection="0"/>
    <xf numFmtId="0" fontId="4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 fillId="0" borderId="0"/>
    <xf numFmtId="0" fontId="24" fillId="0" borderId="0"/>
    <xf numFmtId="0" fontId="3" fillId="0" borderId="0"/>
    <xf numFmtId="0" fontId="3" fillId="0" borderId="0"/>
    <xf numFmtId="0" fontId="3" fillId="0" borderId="0"/>
    <xf numFmtId="0" fontId="3" fillId="0" borderId="0"/>
    <xf numFmtId="0" fontId="3"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4" fillId="0" borderId="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43" fillId="0" borderId="0"/>
    <xf numFmtId="43" fontId="44" fillId="0" borderId="0" applyFont="0" applyFill="0" applyBorder="0" applyAlignment="0" applyProtection="0"/>
    <xf numFmtId="0" fontId="3" fillId="0" borderId="0"/>
    <xf numFmtId="0" fontId="43" fillId="0" borderId="0"/>
    <xf numFmtId="0" fontId="43" fillId="0" borderId="0"/>
    <xf numFmtId="9" fontId="44" fillId="0" borderId="0" applyFont="0" applyFill="0" applyBorder="0" applyAlignment="0" applyProtection="0"/>
    <xf numFmtId="0" fontId="43" fillId="0" borderId="0"/>
    <xf numFmtId="44" fontId="43" fillId="0" borderId="0" applyFont="0" applyFill="0" applyBorder="0" applyAlignment="0" applyProtection="0"/>
    <xf numFmtId="44" fontId="43" fillId="0" borderId="0" applyFont="0" applyFill="0" applyBorder="0" applyAlignment="0" applyProtection="0"/>
    <xf numFmtId="0" fontId="43" fillId="0" borderId="0"/>
    <xf numFmtId="0" fontId="43" fillId="0" borderId="0"/>
    <xf numFmtId="0" fontId="43" fillId="0" borderId="0"/>
    <xf numFmtId="0" fontId="3" fillId="0" borderId="0"/>
    <xf numFmtId="0" fontId="3" fillId="0" borderId="0"/>
    <xf numFmtId="9" fontId="44" fillId="0" borderId="0" applyFont="0" applyFill="0" applyBorder="0" applyAlignment="0" applyProtection="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6" borderId="0" applyNumberFormat="0" applyBorder="0" applyAlignment="0" applyProtection="0"/>
    <xf numFmtId="0" fontId="3" fillId="0" borderId="0"/>
    <xf numFmtId="0" fontId="3" fillId="0" borderId="0"/>
    <xf numFmtId="0" fontId="34"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4" fillId="0" borderId="0"/>
    <xf numFmtId="44" fontId="3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6"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9"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4" fillId="0" borderId="0"/>
    <xf numFmtId="0" fontId="33" fillId="0" borderId="0"/>
    <xf numFmtId="0" fontId="3" fillId="0" borderId="0"/>
    <xf numFmtId="0" fontId="24" fillId="0" borderId="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8" applyNumberFormat="0" applyFont="0" applyAlignment="0" applyProtection="0"/>
    <xf numFmtId="0" fontId="2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0"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4"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27"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29" fillId="0" borderId="0" applyNumberFormat="0" applyFill="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6" borderId="0" applyNumberFormat="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6"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9"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0" fillId="0" borderId="0" applyNumberFormat="0" applyFill="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29" fillId="0" borderId="0" applyNumberFormat="0" applyFill="0" applyBorder="0" applyAlignment="0" applyProtection="0"/>
    <xf numFmtId="0" fontId="3" fillId="7"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9" fillId="0" borderId="0" applyNumberForma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6" borderId="0" applyNumberFormat="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6"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9"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43" fillId="0" borderId="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2" borderId="8" applyNumberFormat="0" applyFont="0" applyAlignment="0" applyProtection="0"/>
    <xf numFmtId="0" fontId="2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0" fontId="30"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0"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29" fillId="0" borderId="0" applyNumberFormat="0" applyFill="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6" borderId="0" applyNumberFormat="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6"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9"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0" fillId="0" borderId="1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4"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32" borderId="8"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29" fillId="0" borderId="0" applyNumberFormat="0" applyFill="0" applyBorder="0" applyAlignment="0" applyProtection="0"/>
    <xf numFmtId="0" fontId="3" fillId="0" borderId="0"/>
    <xf numFmtId="0" fontId="3"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6" borderId="0" applyNumberFormat="0" applyBorder="0" applyAlignment="0" applyProtection="0"/>
    <xf numFmtId="0" fontId="3" fillId="0" borderId="0"/>
    <xf numFmtId="0" fontId="3" fillId="0" borderId="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6"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9" borderId="0" applyNumberFormat="0" applyBorder="0" applyAlignment="0" applyProtection="0"/>
    <xf numFmtId="0" fontId="3" fillId="47" borderId="0" applyNumberFormat="0" applyBorder="0" applyAlignment="0" applyProtection="0"/>
    <xf numFmtId="0" fontId="3" fillId="43"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43" fontId="2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 fillId="0" borderId="0"/>
    <xf numFmtId="0" fontId="34" fillId="0" borderId="0"/>
    <xf numFmtId="0" fontId="34" fillId="0" borderId="0"/>
    <xf numFmtId="0" fontId="24" fillId="0" borderId="0"/>
    <xf numFmtId="9" fontId="34" fillId="0" borderId="0" applyFont="0" applyFill="0" applyBorder="0" applyAlignment="0" applyProtection="0"/>
    <xf numFmtId="9" fontId="34" fillId="0" borderId="0" applyFont="0" applyFill="0" applyBorder="0" applyAlignment="0" applyProtection="0"/>
    <xf numFmtId="0" fontId="45" fillId="0" borderId="0" applyNumberFormat="0" applyFill="0" applyBorder="0" applyAlignment="0" applyProtection="0">
      <alignment vertical="top"/>
      <protection locked="0"/>
    </xf>
    <xf numFmtId="43" fontId="34" fillId="0" borderId="0" applyFont="0" applyFill="0" applyBorder="0" applyAlignment="0" applyProtection="0"/>
    <xf numFmtId="0" fontId="14" fillId="0" borderId="0" applyNumberFormat="0" applyFill="0" applyBorder="0" applyAlignment="0" applyProtection="0"/>
    <xf numFmtId="0" fontId="48" fillId="0" borderId="0"/>
    <xf numFmtId="0" fontId="49" fillId="0" borderId="0"/>
    <xf numFmtId="0" fontId="49" fillId="0" borderId="0"/>
    <xf numFmtId="0" fontId="56" fillId="0" borderId="0"/>
    <xf numFmtId="44" fontId="56" fillId="0" borderId="0" applyFont="0" applyFill="0" applyBorder="0" applyAlignment="0" applyProtection="0"/>
    <xf numFmtId="9" fontId="56" fillId="0" borderId="0" applyFont="0" applyFill="0" applyBorder="0" applyAlignment="0" applyProtection="0"/>
    <xf numFmtId="0" fontId="58" fillId="0" borderId="0"/>
    <xf numFmtId="0" fontId="59" fillId="0" borderId="0"/>
    <xf numFmtId="44" fontId="3" fillId="0" borderId="0" applyFont="0" applyFill="0" applyBorder="0" applyAlignment="0" applyProtection="0"/>
  </cellStyleXfs>
  <cellXfs count="471">
    <xf numFmtId="0" fontId="0" fillId="0" borderId="0" xfId="0"/>
    <xf numFmtId="0" fontId="0" fillId="0" borderId="0" xfId="0" pivotButton="1"/>
    <xf numFmtId="0" fontId="22" fillId="0" borderId="0" xfId="0" applyFont="1"/>
    <xf numFmtId="0" fontId="31" fillId="0" borderId="0" xfId="0" applyFont="1"/>
    <xf numFmtId="8" fontId="0" fillId="0" borderId="0" xfId="0" applyNumberFormat="1"/>
    <xf numFmtId="0" fontId="0" fillId="0" borderId="0" xfId="0" applyAlignment="1">
      <alignment wrapText="1"/>
    </xf>
    <xf numFmtId="0" fontId="0" fillId="0" borderId="0" xfId="0" applyAlignment="1">
      <alignment horizontal="left"/>
    </xf>
    <xf numFmtId="0" fontId="0" fillId="38" borderId="0" xfId="0" applyFill="1" applyAlignment="1">
      <alignment horizontal="left"/>
    </xf>
    <xf numFmtId="44" fontId="0" fillId="0" borderId="0" xfId="0" applyNumberFormat="1"/>
    <xf numFmtId="164" fontId="22" fillId="0" borderId="0" xfId="0" applyNumberFormat="1" applyFont="1"/>
    <xf numFmtId="0" fontId="20" fillId="0" borderId="0" xfId="0" applyFont="1"/>
    <xf numFmtId="40" fontId="0" fillId="0" borderId="0" xfId="0" applyNumberFormat="1"/>
    <xf numFmtId="40" fontId="0" fillId="0" borderId="0" xfId="0" applyNumberFormat="1" applyAlignment="1">
      <alignment wrapText="1"/>
    </xf>
    <xf numFmtId="0" fontId="50" fillId="0" borderId="0" xfId="0" applyFont="1" applyAlignment="1">
      <alignment wrapText="1"/>
    </xf>
    <xf numFmtId="0" fontId="50" fillId="0" borderId="0" xfId="0" applyFont="1"/>
    <xf numFmtId="40" fontId="50" fillId="0" borderId="0" xfId="0" applyNumberFormat="1" applyFont="1"/>
    <xf numFmtId="0" fontId="50" fillId="0" borderId="0" xfId="0" applyFont="1" applyAlignment="1">
      <alignment horizontal="left" wrapText="1"/>
    </xf>
    <xf numFmtId="0" fontId="50" fillId="0" borderId="0" xfId="0" applyFont="1" applyAlignment="1">
      <alignment horizontal="left" wrapText="1" indent="1"/>
    </xf>
    <xf numFmtId="17" fontId="46" fillId="0" borderId="0" xfId="0" quotePrefix="1" applyNumberFormat="1" applyFont="1"/>
    <xf numFmtId="40" fontId="51" fillId="0" borderId="0" xfId="0" applyNumberFormat="1" applyFont="1" applyAlignment="1">
      <alignment horizontal="center"/>
    </xf>
    <xf numFmtId="0" fontId="51" fillId="0" borderId="0" xfId="0" applyFont="1" applyAlignment="1">
      <alignment horizontal="center"/>
    </xf>
    <xf numFmtId="40" fontId="0" fillId="38" borderId="0" xfId="0" applyNumberFormat="1" applyFill="1"/>
    <xf numFmtId="40" fontId="23" fillId="0" borderId="0" xfId="0" applyNumberFormat="1" applyFont="1"/>
    <xf numFmtId="40" fontId="22" fillId="0" borderId="0" xfId="0" applyNumberFormat="1" applyFont="1"/>
    <xf numFmtId="0" fontId="31" fillId="0" borderId="0" xfId="0" applyFont="1" applyAlignment="1">
      <alignment horizontal="center" wrapText="1"/>
    </xf>
    <xf numFmtId="0" fontId="0" fillId="34" borderId="0" xfId="0" applyFill="1"/>
    <xf numFmtId="0" fontId="54" fillId="0" borderId="0" xfId="7705" applyFont="1" applyAlignment="1" applyProtection="1">
      <alignment wrapText="1"/>
      <protection locked="0"/>
    </xf>
    <xf numFmtId="40" fontId="54" fillId="0" borderId="0" xfId="7705" applyNumberFormat="1" applyFont="1" applyAlignment="1" applyProtection="1">
      <alignment wrapText="1"/>
      <protection locked="0"/>
    </xf>
    <xf numFmtId="0" fontId="0" fillId="0" borderId="0" xfId="0" applyAlignment="1">
      <alignment horizontal="center"/>
    </xf>
    <xf numFmtId="0" fontId="0" fillId="0" borderId="0" xfId="0" applyAlignment="1">
      <alignment horizontal="center" wrapText="1"/>
    </xf>
    <xf numFmtId="0" fontId="0" fillId="39" borderId="0" xfId="0" applyFill="1"/>
    <xf numFmtId="0" fontId="20" fillId="35" borderId="0" xfId="0" applyFont="1" applyFill="1"/>
    <xf numFmtId="0" fontId="0" fillId="33" borderId="0" xfId="0" applyFill="1"/>
    <xf numFmtId="0" fontId="60" fillId="0" borderId="1" xfId="7705" applyFont="1" applyBorder="1" applyAlignment="1" applyProtection="1">
      <alignment wrapText="1"/>
      <protection locked="0"/>
    </xf>
    <xf numFmtId="0" fontId="0" fillId="65" borderId="0" xfId="0" applyFill="1"/>
    <xf numFmtId="0" fontId="22" fillId="0" borderId="1" xfId="0" applyFont="1" applyBorder="1"/>
    <xf numFmtId="0" fontId="22" fillId="0" borderId="20" xfId="0" applyFont="1" applyBorder="1"/>
    <xf numFmtId="0" fontId="31" fillId="0" borderId="23" xfId="0" applyFont="1" applyBorder="1"/>
    <xf numFmtId="0" fontId="31" fillId="0" borderId="18" xfId="0" applyFont="1" applyBorder="1"/>
    <xf numFmtId="0" fontId="31" fillId="0" borderId="18" xfId="0" applyFont="1" applyBorder="1" applyAlignment="1">
      <alignment wrapText="1"/>
    </xf>
    <xf numFmtId="44" fontId="22" fillId="0" borderId="0" xfId="0" applyNumberFormat="1" applyFont="1"/>
    <xf numFmtId="0" fontId="50" fillId="0" borderId="0" xfId="0" applyFont="1" applyProtection="1">
      <protection locked="0"/>
    </xf>
    <xf numFmtId="0" fontId="50" fillId="0" borderId="0" xfId="0" applyFont="1" applyAlignment="1">
      <alignment horizontal="center"/>
    </xf>
    <xf numFmtId="0" fontId="50" fillId="0" borderId="0" xfId="0" applyFont="1" applyAlignment="1">
      <alignment horizontal="left"/>
    </xf>
    <xf numFmtId="0" fontId="61" fillId="35" borderId="26" xfId="0" applyFont="1" applyFill="1" applyBorder="1" applyAlignment="1">
      <alignment horizontal="center" vertical="top" wrapText="1"/>
    </xf>
    <xf numFmtId="0" fontId="61" fillId="67" borderId="26" xfId="0" applyFont="1" applyFill="1" applyBorder="1" applyAlignment="1">
      <alignment horizontal="left" vertical="top" wrapText="1"/>
    </xf>
    <xf numFmtId="0" fontId="66" fillId="0" borderId="1" xfId="0" applyFont="1" applyBorder="1" applyAlignment="1" applyProtection="1">
      <alignment horizontal="left"/>
      <protection locked="0"/>
    </xf>
    <xf numFmtId="0" fontId="64" fillId="0" borderId="1" xfId="0" applyFont="1" applyBorder="1" applyAlignment="1" applyProtection="1">
      <alignment horizontal="center"/>
      <protection locked="0"/>
    </xf>
    <xf numFmtId="0" fontId="66" fillId="34" borderId="1" xfId="0" applyFont="1" applyFill="1" applyBorder="1" applyAlignment="1" applyProtection="1">
      <alignment horizontal="left"/>
      <protection locked="0"/>
    </xf>
    <xf numFmtId="0" fontId="64" fillId="34" borderId="1" xfId="0" applyFont="1" applyFill="1" applyBorder="1" applyAlignment="1" applyProtection="1">
      <alignment horizontal="center"/>
      <protection locked="0"/>
    </xf>
    <xf numFmtId="0" fontId="33" fillId="0" borderId="1" xfId="35" applyFont="1" applyBorder="1" applyAlignment="1" applyProtection="1">
      <alignment horizontal="left"/>
      <protection locked="0"/>
    </xf>
    <xf numFmtId="0" fontId="50" fillId="0" borderId="1" xfId="0" applyFont="1" applyBorder="1" applyProtection="1">
      <protection locked="0"/>
    </xf>
    <xf numFmtId="0" fontId="33" fillId="35" borderId="1" xfId="35" applyFont="1" applyFill="1" applyBorder="1" applyAlignment="1" applyProtection="1">
      <alignment horizontal="left"/>
      <protection locked="0"/>
    </xf>
    <xf numFmtId="0" fontId="50" fillId="35" borderId="1" xfId="0" applyFont="1" applyFill="1" applyBorder="1" applyProtection="1">
      <protection locked="0"/>
    </xf>
    <xf numFmtId="0" fontId="67" fillId="0" borderId="1" xfId="0" applyFont="1" applyBorder="1" applyProtection="1">
      <protection locked="0"/>
    </xf>
    <xf numFmtId="0" fontId="68" fillId="35" borderId="1" xfId="35" applyFont="1" applyFill="1" applyBorder="1" applyAlignment="1" applyProtection="1">
      <alignment horizontal="left"/>
      <protection locked="0"/>
    </xf>
    <xf numFmtId="0" fontId="50" fillId="35" borderId="0" xfId="0" applyFont="1" applyFill="1" applyProtection="1">
      <protection locked="0"/>
    </xf>
    <xf numFmtId="0" fontId="64" fillId="35" borderId="1" xfId="0" applyFont="1" applyFill="1" applyBorder="1" applyProtection="1">
      <protection locked="0"/>
    </xf>
    <xf numFmtId="0" fontId="62" fillId="0" borderId="0" xfId="0" applyFont="1"/>
    <xf numFmtId="40" fontId="20" fillId="35" borderId="0" xfId="0" applyNumberFormat="1" applyFont="1" applyFill="1"/>
    <xf numFmtId="49" fontId="55" fillId="62" borderId="22" xfId="0" applyNumberFormat="1" applyFont="1" applyFill="1" applyBorder="1" applyAlignment="1">
      <alignment horizontal="left" wrapText="1"/>
    </xf>
    <xf numFmtId="0" fontId="55" fillId="62" borderId="22" xfId="0" applyFont="1" applyFill="1" applyBorder="1" applyAlignment="1">
      <alignment horizontal="center" wrapText="1"/>
    </xf>
    <xf numFmtId="2" fontId="55" fillId="62" borderId="22" xfId="0" applyNumberFormat="1" applyFont="1" applyFill="1" applyBorder="1" applyAlignment="1">
      <alignment horizontal="center" wrapText="1"/>
    </xf>
    <xf numFmtId="0" fontId="55" fillId="62" borderId="22" xfId="0" applyFont="1" applyFill="1" applyBorder="1" applyAlignment="1">
      <alignment horizontal="left" wrapText="1"/>
    </xf>
    <xf numFmtId="0" fontId="55" fillId="62" borderId="22" xfId="0" applyFont="1" applyFill="1" applyBorder="1" applyAlignment="1">
      <alignment horizontal="center"/>
    </xf>
    <xf numFmtId="49" fontId="55" fillId="62" borderId="22" xfId="0" applyNumberFormat="1" applyFont="1" applyFill="1" applyBorder="1" applyAlignment="1">
      <alignment horizontal="center" wrapText="1"/>
    </xf>
    <xf numFmtId="40" fontId="55" fillId="62" borderId="22" xfId="0" applyNumberFormat="1" applyFont="1" applyFill="1" applyBorder="1" applyAlignment="1">
      <alignment horizontal="center" wrapText="1"/>
    </xf>
    <xf numFmtId="49" fontId="0" fillId="0" borderId="0" xfId="0" applyNumberFormat="1" applyAlignment="1">
      <alignment horizontal="left"/>
    </xf>
    <xf numFmtId="2" fontId="0" fillId="0" borderId="0" xfId="0" applyNumberFormat="1" applyAlignment="1">
      <alignment horizontal="left"/>
    </xf>
    <xf numFmtId="49" fontId="0" fillId="0" borderId="0" xfId="0" applyNumberFormat="1"/>
    <xf numFmtId="0" fontId="55" fillId="0" borderId="16" xfId="0" applyFont="1" applyBorder="1" applyAlignment="1">
      <alignment horizontal="left"/>
    </xf>
    <xf numFmtId="0" fontId="55" fillId="0" borderId="16" xfId="0" applyFont="1" applyBorder="1"/>
    <xf numFmtId="0" fontId="55" fillId="0" borderId="0" xfId="0" applyFont="1"/>
    <xf numFmtId="1" fontId="0" fillId="0" borderId="0" xfId="0" applyNumberFormat="1" applyAlignment="1">
      <alignment horizontal="left"/>
    </xf>
    <xf numFmtId="49" fontId="55" fillId="64" borderId="22" xfId="0" applyNumberFormat="1" applyFont="1" applyFill="1" applyBorder="1" applyAlignment="1">
      <alignment horizontal="center" wrapText="1"/>
    </xf>
    <xf numFmtId="0" fontId="55" fillId="0" borderId="0" xfId="0" applyFont="1" applyAlignment="1">
      <alignment horizontal="left"/>
    </xf>
    <xf numFmtId="0" fontId="20" fillId="0" borderId="0" xfId="0" applyFont="1" applyAlignment="1">
      <alignment horizontal="left"/>
    </xf>
    <xf numFmtId="165" fontId="0" fillId="0" borderId="0" xfId="0" applyNumberFormat="1"/>
    <xf numFmtId="0" fontId="55" fillId="35" borderId="0" xfId="0" applyFont="1" applyFill="1"/>
    <xf numFmtId="2" fontId="0" fillId="0" borderId="0" xfId="0" applyNumberFormat="1"/>
    <xf numFmtId="40" fontId="54" fillId="0" borderId="0" xfId="0" applyNumberFormat="1" applyFont="1"/>
    <xf numFmtId="40" fontId="55" fillId="36" borderId="28" xfId="0" applyNumberFormat="1" applyFont="1" applyFill="1" applyBorder="1" applyAlignment="1">
      <alignment horizontal="center" wrapText="1"/>
    </xf>
    <xf numFmtId="0" fontId="0" fillId="68" borderId="0" xfId="0" applyFill="1"/>
    <xf numFmtId="0" fontId="0" fillId="0" borderId="0" xfId="0" quotePrefix="1" applyAlignment="1">
      <alignment horizontal="center"/>
    </xf>
    <xf numFmtId="40" fontId="55" fillId="62" borderId="28" xfId="0" applyNumberFormat="1" applyFont="1" applyFill="1" applyBorder="1" applyAlignment="1">
      <alignment horizontal="center" wrapText="1"/>
    </xf>
    <xf numFmtId="40" fontId="55" fillId="62" borderId="30" xfId="0" applyNumberFormat="1" applyFont="1" applyFill="1" applyBorder="1" applyAlignment="1">
      <alignment horizontal="center" wrapText="1"/>
    </xf>
    <xf numFmtId="40" fontId="0" fillId="36" borderId="29" xfId="0" applyNumberFormat="1" applyFill="1" applyBorder="1"/>
    <xf numFmtId="8" fontId="0" fillId="0" borderId="0" xfId="0" pivotButton="1" applyNumberFormat="1"/>
    <xf numFmtId="2" fontId="75" fillId="0" borderId="0" xfId="0" applyNumberFormat="1" applyFont="1"/>
    <xf numFmtId="40" fontId="52" fillId="35" borderId="0" xfId="0" applyNumberFormat="1" applyFont="1" applyFill="1"/>
    <xf numFmtId="2" fontId="23" fillId="0" borderId="0" xfId="0" applyNumberFormat="1" applyFont="1" applyAlignment="1">
      <alignment wrapText="1"/>
    </xf>
    <xf numFmtId="49" fontId="23" fillId="0" borderId="0" xfId="0" applyNumberFormat="1" applyFont="1" applyAlignment="1">
      <alignment horizontal="center" wrapText="1"/>
    </xf>
    <xf numFmtId="40" fontId="47" fillId="0" borderId="0" xfId="0" applyNumberFormat="1" applyFont="1" applyAlignment="1">
      <alignment horizontal="center" wrapText="1"/>
    </xf>
    <xf numFmtId="40" fontId="70" fillId="0" borderId="0" xfId="0" applyNumberFormat="1" applyFont="1" applyAlignment="1">
      <alignment horizontal="center" wrapText="1"/>
    </xf>
    <xf numFmtId="40" fontId="20" fillId="0" borderId="0" xfId="0" applyNumberFormat="1" applyFont="1" applyAlignment="1">
      <alignment wrapText="1"/>
    </xf>
    <xf numFmtId="1" fontId="54" fillId="0" borderId="0" xfId="0" applyNumberFormat="1" applyFont="1"/>
    <xf numFmtId="49" fontId="54" fillId="0" borderId="0" xfId="0" applyNumberFormat="1" applyFont="1" applyAlignment="1">
      <alignment horizontal="left"/>
    </xf>
    <xf numFmtId="49" fontId="54" fillId="0" borderId="0" xfId="0" applyNumberFormat="1" applyFont="1" applyAlignment="1">
      <alignment horizontal="left" vertical="top"/>
    </xf>
    <xf numFmtId="40" fontId="0" fillId="0" borderId="0" xfId="0" applyNumberFormat="1" applyAlignment="1">
      <alignment horizontal="right" wrapText="1"/>
    </xf>
    <xf numFmtId="40" fontId="0" fillId="37" borderId="0" xfId="0" applyNumberFormat="1" applyFill="1" applyAlignment="1">
      <alignment horizontal="right" wrapText="1"/>
    </xf>
    <xf numFmtId="40" fontId="0" fillId="36" borderId="0" xfId="0" applyNumberFormat="1" applyFill="1" applyAlignment="1">
      <alignment horizontal="right" wrapText="1"/>
    </xf>
    <xf numFmtId="40" fontId="54" fillId="36" borderId="0" xfId="0" applyNumberFormat="1" applyFont="1" applyFill="1"/>
    <xf numFmtId="40" fontId="0" fillId="66" borderId="0" xfId="0" applyNumberFormat="1" applyFill="1" applyAlignment="1">
      <alignment horizontal="right" wrapText="1"/>
    </xf>
    <xf numFmtId="40" fontId="0" fillId="59" borderId="0" xfId="0" applyNumberFormat="1" applyFill="1" applyAlignment="1">
      <alignment horizontal="right" wrapText="1"/>
    </xf>
    <xf numFmtId="40" fontId="54" fillId="60" borderId="0" xfId="0" applyNumberFormat="1" applyFont="1" applyFill="1"/>
    <xf numFmtId="40" fontId="54" fillId="64" borderId="0" xfId="0" applyNumberFormat="1" applyFont="1" applyFill="1"/>
    <xf numFmtId="0" fontId="54" fillId="0" borderId="0" xfId="7705" applyFont="1" applyProtection="1">
      <protection locked="0"/>
    </xf>
    <xf numFmtId="40" fontId="54" fillId="33" borderId="0" xfId="0" applyNumberFormat="1" applyFont="1" applyFill="1" applyAlignment="1">
      <alignment horizontal="right" wrapText="1"/>
    </xf>
    <xf numFmtId="40" fontId="47" fillId="75" borderId="0" xfId="0" applyNumberFormat="1" applyFont="1" applyFill="1" applyAlignment="1">
      <alignment horizontal="center" vertical="center" wrapText="1"/>
    </xf>
    <xf numFmtId="40" fontId="47" fillId="69" borderId="0" xfId="0" applyNumberFormat="1" applyFont="1" applyFill="1" applyAlignment="1">
      <alignment wrapText="1"/>
    </xf>
    <xf numFmtId="40" fontId="47" fillId="69" borderId="0" xfId="0" applyNumberFormat="1" applyFont="1" applyFill="1" applyAlignment="1">
      <alignment horizontal="center" vertical="center" wrapText="1"/>
    </xf>
    <xf numFmtId="40" fontId="47" fillId="73" borderId="0" xfId="0" applyNumberFormat="1" applyFont="1" applyFill="1" applyAlignment="1">
      <alignment horizontal="center" vertical="center" wrapText="1"/>
    </xf>
    <xf numFmtId="40" fontId="47" fillId="74" borderId="0" xfId="0" applyNumberFormat="1" applyFont="1" applyFill="1" applyAlignment="1">
      <alignment vertical="center" wrapText="1"/>
    </xf>
    <xf numFmtId="40" fontId="47" fillId="0" borderId="0" xfId="0" applyNumberFormat="1" applyFont="1" applyAlignment="1">
      <alignment vertical="center" wrapText="1"/>
    </xf>
    <xf numFmtId="40" fontId="47" fillId="72" borderId="0" xfId="0" applyNumberFormat="1" applyFont="1" applyFill="1" applyAlignment="1">
      <alignment vertical="center" wrapText="1"/>
    </xf>
    <xf numFmtId="14" fontId="50" fillId="0" borderId="1" xfId="0" applyNumberFormat="1" applyFont="1" applyBorder="1" applyAlignment="1">
      <alignment horizontal="center"/>
    </xf>
    <xf numFmtId="0" fontId="0" fillId="0" borderId="0" xfId="0" applyNumberFormat="1"/>
    <xf numFmtId="40" fontId="54" fillId="0" borderId="0" xfId="0" applyNumberFormat="1" applyFont="1" applyFill="1"/>
    <xf numFmtId="8" fontId="0" fillId="0" borderId="0" xfId="0" applyNumberFormat="1" applyFill="1"/>
    <xf numFmtId="0" fontId="0" fillId="0" borderId="0" xfId="0" pivotButton="1" applyAlignment="1"/>
    <xf numFmtId="0" fontId="0" fillId="0" borderId="0" xfId="0" applyFill="1"/>
    <xf numFmtId="8" fontId="0" fillId="0" borderId="0" xfId="54569" applyNumberFormat="1" applyFont="1"/>
    <xf numFmtId="0" fontId="50" fillId="0" borderId="0" xfId="0" applyFont="1" applyFill="1"/>
    <xf numFmtId="49" fontId="0" fillId="0" borderId="0" xfId="0" applyNumberFormat="1" applyFont="1" applyAlignment="1">
      <alignment horizontal="left"/>
    </xf>
    <xf numFmtId="0" fontId="0" fillId="0" borderId="0" xfId="0" applyNumberFormat="1" applyFont="1" applyFill="1" applyAlignment="1">
      <alignment horizontal="center"/>
    </xf>
    <xf numFmtId="49" fontId="0" fillId="0" borderId="0" xfId="0" applyNumberFormat="1" applyFont="1" applyFill="1" applyAlignment="1">
      <alignment horizontal="left"/>
    </xf>
    <xf numFmtId="1" fontId="0" fillId="0" borderId="0" xfId="0" applyNumberFormat="1" applyFont="1" applyFill="1" applyAlignment="1">
      <alignment horizontal="center"/>
    </xf>
    <xf numFmtId="49" fontId="0" fillId="0" borderId="0" xfId="0" applyNumberFormat="1" applyFont="1" applyFill="1" applyAlignment="1"/>
    <xf numFmtId="1" fontId="0" fillId="0" borderId="0" xfId="0" applyNumberFormat="1" applyFont="1" applyFill="1" applyAlignment="1">
      <alignment horizontal="left"/>
    </xf>
    <xf numFmtId="40" fontId="0" fillId="0" borderId="28" xfId="0" applyNumberFormat="1" applyFont="1" applyBorder="1"/>
    <xf numFmtId="40" fontId="0" fillId="0" borderId="28" xfId="0" applyNumberFormat="1" applyFont="1" applyFill="1" applyBorder="1"/>
    <xf numFmtId="40" fontId="0" fillId="36" borderId="28" xfId="0" applyNumberFormat="1" applyFont="1" applyFill="1" applyBorder="1"/>
    <xf numFmtId="40" fontId="0" fillId="62" borderId="28" xfId="0" applyNumberFormat="1" applyFont="1" applyFill="1" applyBorder="1"/>
    <xf numFmtId="40" fontId="0" fillId="0" borderId="0" xfId="0" applyNumberFormat="1" applyFont="1"/>
    <xf numFmtId="14" fontId="69" fillId="0" borderId="18" xfId="0" applyNumberFormat="1" applyFont="1" applyBorder="1" applyAlignment="1">
      <alignment horizontal="center" wrapText="1"/>
    </xf>
    <xf numFmtId="14" fontId="50" fillId="0" borderId="1" xfId="0" applyNumberFormat="1" applyFont="1" applyFill="1" applyBorder="1" applyAlignment="1">
      <alignment horizontal="left"/>
    </xf>
    <xf numFmtId="14" fontId="50" fillId="0" borderId="18" xfId="0" applyNumberFormat="1" applyFont="1" applyFill="1" applyBorder="1" applyAlignment="1">
      <alignment horizontal="left"/>
    </xf>
    <xf numFmtId="14" fontId="69" fillId="0" borderId="18" xfId="0" applyNumberFormat="1" applyFont="1" applyFill="1" applyBorder="1" applyAlignment="1">
      <alignment horizontal="center" wrapText="1"/>
    </xf>
    <xf numFmtId="0" fontId="31" fillId="0" borderId="16" xfId="0" applyFont="1" applyBorder="1"/>
    <xf numFmtId="0" fontId="22" fillId="0" borderId="16" xfId="0" applyFont="1" applyBorder="1"/>
    <xf numFmtId="40" fontId="31" fillId="0" borderId="16" xfId="0" applyNumberFormat="1" applyFont="1" applyBorder="1"/>
    <xf numFmtId="0" fontId="79" fillId="0" borderId="0" xfId="0" applyFont="1"/>
    <xf numFmtId="0" fontId="46" fillId="0" borderId="0" xfId="0" applyFont="1"/>
    <xf numFmtId="0" fontId="78" fillId="0" borderId="0" xfId="0" applyFont="1"/>
    <xf numFmtId="40" fontId="80" fillId="0" borderId="0" xfId="0" applyNumberFormat="1" applyFont="1"/>
    <xf numFmtId="164" fontId="22" fillId="0" borderId="16" xfId="0" applyNumberFormat="1" applyFont="1" applyBorder="1"/>
    <xf numFmtId="0" fontId="62" fillId="0" borderId="16" xfId="0" applyFont="1" applyBorder="1"/>
    <xf numFmtId="0" fontId="78" fillId="0" borderId="16" xfId="0" applyFont="1" applyBorder="1"/>
    <xf numFmtId="40" fontId="22" fillId="0" borderId="0" xfId="0" applyNumberFormat="1" applyFont="1" applyBorder="1"/>
    <xf numFmtId="0" fontId="82" fillId="0" borderId="0" xfId="0" applyFont="1"/>
    <xf numFmtId="0" fontId="71" fillId="0" borderId="0" xfId="0" applyFont="1"/>
    <xf numFmtId="8" fontId="50" fillId="0" borderId="0" xfId="0" applyNumberFormat="1" applyFont="1"/>
    <xf numFmtId="17" fontId="62" fillId="0" borderId="0" xfId="0" quotePrefix="1" applyNumberFormat="1" applyFont="1"/>
    <xf numFmtId="0" fontId="64" fillId="68" borderId="0" xfId="0" applyFont="1" applyFill="1" applyAlignment="1">
      <alignment horizontal="left" wrapText="1"/>
    </xf>
    <xf numFmtId="40" fontId="64" fillId="68" borderId="0" xfId="0" applyNumberFormat="1" applyFont="1" applyFill="1"/>
    <xf numFmtId="0" fontId="22" fillId="0" borderId="0" xfId="0" applyFont="1" applyAlignment="1">
      <alignment wrapText="1"/>
    </xf>
    <xf numFmtId="0" fontId="31" fillId="0" borderId="0" xfId="0" applyFont="1" applyAlignment="1"/>
    <xf numFmtId="8" fontId="22" fillId="0" borderId="0" xfId="0" applyNumberFormat="1" applyFont="1"/>
    <xf numFmtId="8" fontId="22" fillId="0" borderId="0" xfId="0" applyNumberFormat="1" applyFont="1" applyAlignment="1">
      <alignment wrapText="1"/>
    </xf>
    <xf numFmtId="40" fontId="0" fillId="0" borderId="0" xfId="0" applyNumberFormat="1" applyFill="1"/>
    <xf numFmtId="8" fontId="4" fillId="0" borderId="0" xfId="0" applyNumberFormat="1" applyFont="1"/>
    <xf numFmtId="40" fontId="0" fillId="0" borderId="0" xfId="0" applyNumberFormat="1" applyBorder="1" applyAlignment="1">
      <alignment horizontal="right" wrapText="1"/>
    </xf>
    <xf numFmtId="40" fontId="0" fillId="36" borderId="0" xfId="0" applyNumberFormat="1" applyFill="1" applyBorder="1"/>
    <xf numFmtId="0" fontId="83" fillId="0" borderId="0" xfId="0" applyFont="1"/>
    <xf numFmtId="0" fontId="22" fillId="0" borderId="0" xfId="0" applyFont="1" applyFill="1"/>
    <xf numFmtId="49" fontId="0" fillId="0" borderId="0" xfId="0" applyNumberFormat="1" applyAlignment="1"/>
    <xf numFmtId="0" fontId="0" fillId="0" borderId="0" xfId="0" applyFont="1" applyFill="1" applyAlignment="1">
      <alignment horizontal="left"/>
    </xf>
    <xf numFmtId="0" fontId="0" fillId="0" borderId="0" xfId="0" applyFont="1"/>
    <xf numFmtId="14" fontId="64" fillId="0" borderId="1" xfId="0" applyNumberFormat="1" applyFont="1" applyBorder="1" applyAlignment="1">
      <alignment horizontal="center"/>
    </xf>
    <xf numFmtId="14" fontId="77" fillId="0" borderId="1" xfId="0" quotePrefix="1" applyNumberFormat="1" applyFont="1" applyBorder="1" applyAlignment="1">
      <alignment horizontal="center"/>
    </xf>
    <xf numFmtId="14" fontId="64" fillId="0" borderId="1" xfId="0" applyNumberFormat="1" applyFont="1" applyFill="1" applyBorder="1" applyAlignment="1">
      <alignment horizontal="center"/>
    </xf>
    <xf numFmtId="0" fontId="22" fillId="39" borderId="0" xfId="0" applyFont="1" applyFill="1"/>
    <xf numFmtId="0" fontId="0" fillId="39" borderId="0" xfId="0" applyFill="1" applyAlignment="1">
      <alignment horizontal="left"/>
    </xf>
    <xf numFmtId="0" fontId="0" fillId="0" borderId="0" xfId="0" applyFill="1" applyAlignment="1">
      <alignment horizontal="left"/>
    </xf>
    <xf numFmtId="0" fontId="20" fillId="0" borderId="0" xfId="0" applyFont="1" applyFill="1" applyAlignment="1"/>
    <xf numFmtId="0" fontId="0" fillId="58" borderId="0" xfId="0" applyFill="1"/>
    <xf numFmtId="0" fontId="0" fillId="66" borderId="0" xfId="0" applyFill="1"/>
    <xf numFmtId="0" fontId="0" fillId="38" borderId="0" xfId="0" applyFill="1"/>
    <xf numFmtId="14" fontId="20" fillId="35" borderId="0" xfId="0" applyNumberFormat="1" applyFont="1" applyFill="1"/>
    <xf numFmtId="40" fontId="54" fillId="0" borderId="0" xfId="7705" applyNumberFormat="1" applyFont="1" applyFill="1" applyAlignment="1" applyProtection="1">
      <alignment wrapText="1"/>
      <protection locked="0"/>
    </xf>
    <xf numFmtId="1" fontId="54" fillId="0" borderId="0" xfId="0" applyNumberFormat="1" applyFont="1" applyFill="1" applyAlignment="1"/>
    <xf numFmtId="0" fontId="55" fillId="0" borderId="0" xfId="0" applyNumberFormat="1" applyFont="1" applyFill="1" applyAlignment="1">
      <alignment horizontal="left"/>
    </xf>
    <xf numFmtId="49" fontId="54" fillId="0" borderId="0" xfId="0" applyNumberFormat="1" applyFont="1" applyFill="1" applyAlignment="1">
      <alignment horizontal="left"/>
    </xf>
    <xf numFmtId="49" fontId="54" fillId="0" borderId="0" xfId="0" applyNumberFormat="1" applyFont="1" applyFill="1" applyAlignment="1">
      <alignment horizontal="left" vertical="top"/>
    </xf>
    <xf numFmtId="40" fontId="0" fillId="0" borderId="0" xfId="0" applyNumberFormat="1" applyFont="1" applyFill="1" applyAlignment="1">
      <alignment horizontal="right" wrapText="1"/>
    </xf>
    <xf numFmtId="40" fontId="0" fillId="37" borderId="0" xfId="0" applyNumberFormat="1" applyFont="1" applyFill="1" applyAlignment="1">
      <alignment horizontal="right" wrapText="1"/>
    </xf>
    <xf numFmtId="40" fontId="0" fillId="36" borderId="0" xfId="0" applyNumberFormat="1" applyFont="1" applyFill="1" applyAlignment="1">
      <alignment horizontal="right" wrapText="1"/>
    </xf>
    <xf numFmtId="40" fontId="0" fillId="66" borderId="0" xfId="0" applyNumberFormat="1" applyFont="1" applyFill="1" applyAlignment="1">
      <alignment horizontal="right" wrapText="1"/>
    </xf>
    <xf numFmtId="40" fontId="0" fillId="59" borderId="0" xfId="0" applyNumberFormat="1" applyFont="1" applyFill="1" applyAlignment="1">
      <alignment horizontal="right" wrapText="1"/>
    </xf>
    <xf numFmtId="0" fontId="73" fillId="66" borderId="0" xfId="0" applyFont="1" applyFill="1" applyAlignment="1"/>
    <xf numFmtId="0" fontId="20" fillId="66" borderId="0" xfId="0" applyFont="1" applyFill="1"/>
    <xf numFmtId="0" fontId="73" fillId="66" borderId="0" xfId="0" applyFont="1" applyFill="1" applyAlignment="1">
      <alignment wrapText="1"/>
    </xf>
    <xf numFmtId="0" fontId="62" fillId="38" borderId="0" xfId="0" applyFont="1" applyFill="1"/>
    <xf numFmtId="0" fontId="20" fillId="38" borderId="0" xfId="0" applyFont="1" applyFill="1"/>
    <xf numFmtId="0" fontId="83" fillId="38" borderId="0" xfId="0" applyFont="1" applyFill="1" applyAlignment="1"/>
    <xf numFmtId="0" fontId="50" fillId="34" borderId="0" xfId="0" applyFont="1" applyFill="1"/>
    <xf numFmtId="0" fontId="73" fillId="34" borderId="0" xfId="0" applyFont="1" applyFill="1" applyAlignment="1"/>
    <xf numFmtId="0" fontId="73" fillId="34" borderId="0" xfId="0" applyFont="1" applyFill="1" applyAlignment="1">
      <alignment wrapText="1"/>
    </xf>
    <xf numFmtId="0" fontId="22" fillId="57" borderId="0" xfId="0" applyFont="1" applyFill="1"/>
    <xf numFmtId="0" fontId="84" fillId="57" borderId="0" xfId="0" applyFont="1" applyFill="1" applyAlignment="1"/>
    <xf numFmtId="0" fontId="84" fillId="57" borderId="0" xfId="0" applyFont="1" applyFill="1" applyAlignment="1">
      <alignment wrapText="1"/>
    </xf>
    <xf numFmtId="0" fontId="31" fillId="57" borderId="0" xfId="0" applyFont="1" applyFill="1"/>
    <xf numFmtId="0" fontId="62" fillId="59" borderId="0" xfId="0" applyFont="1" applyFill="1"/>
    <xf numFmtId="0" fontId="0" fillId="59" borderId="0" xfId="0" applyFill="1"/>
    <xf numFmtId="8" fontId="0" fillId="59" borderId="0" xfId="0" applyNumberFormat="1" applyFill="1"/>
    <xf numFmtId="0" fontId="73" fillId="59" borderId="0" xfId="0" applyFont="1" applyFill="1" applyAlignment="1"/>
    <xf numFmtId="0" fontId="20" fillId="59" borderId="0" xfId="0" applyFont="1" applyFill="1"/>
    <xf numFmtId="0" fontId="62" fillId="58" borderId="0" xfId="0" applyFont="1" applyFill="1"/>
    <xf numFmtId="8" fontId="0" fillId="58" borderId="0" xfId="0" applyNumberFormat="1" applyFill="1"/>
    <xf numFmtId="0" fontId="73" fillId="58" borderId="0" xfId="0" applyFont="1" applyFill="1" applyAlignment="1"/>
    <xf numFmtId="0" fontId="20" fillId="58" borderId="0" xfId="0" applyFont="1" applyFill="1"/>
    <xf numFmtId="17" fontId="57" fillId="38" borderId="0" xfId="0" quotePrefix="1" applyNumberFormat="1" applyFont="1" applyFill="1"/>
    <xf numFmtId="49" fontId="85" fillId="38" borderId="0" xfId="0" applyNumberFormat="1" applyFont="1" applyFill="1" applyAlignment="1">
      <alignment horizontal="center"/>
    </xf>
    <xf numFmtId="0" fontId="85" fillId="38" borderId="0" xfId="0" applyFont="1" applyFill="1" applyAlignment="1">
      <alignment horizontal="center"/>
    </xf>
    <xf numFmtId="8" fontId="54" fillId="38" borderId="0" xfId="0" applyNumberFormat="1" applyFont="1" applyFill="1"/>
    <xf numFmtId="0" fontId="74" fillId="38" borderId="0" xfId="0" applyFont="1" applyFill="1" applyAlignment="1">
      <alignment wrapText="1"/>
    </xf>
    <xf numFmtId="40" fontId="55" fillId="38" borderId="0" xfId="0" applyNumberFormat="1" applyFont="1" applyFill="1" applyAlignment="1">
      <alignment wrapText="1"/>
    </xf>
    <xf numFmtId="40" fontId="54" fillId="38" borderId="0" xfId="0" applyNumberFormat="1" applyFont="1" applyFill="1" applyAlignment="1">
      <alignment wrapText="1"/>
    </xf>
    <xf numFmtId="38" fontId="55" fillId="38" borderId="0" xfId="0" applyNumberFormat="1" applyFont="1" applyFill="1" applyAlignment="1">
      <alignment wrapText="1"/>
    </xf>
    <xf numFmtId="0" fontId="86" fillId="0" borderId="0" xfId="0" applyFont="1" applyAlignment="1"/>
    <xf numFmtId="0" fontId="31" fillId="0" borderId="0" xfId="0" applyNumberFormat="1" applyFont="1"/>
    <xf numFmtId="0" fontId="23" fillId="64" borderId="0" xfId="0" applyFont="1" applyFill="1"/>
    <xf numFmtId="44" fontId="22" fillId="0" borderId="0" xfId="0" applyNumberFormat="1" applyFont="1" applyFill="1"/>
    <xf numFmtId="0" fontId="22" fillId="66" borderId="0" xfId="0" applyFont="1" applyFill="1"/>
    <xf numFmtId="0" fontId="31" fillId="66" borderId="0" xfId="0" applyFont="1" applyFill="1"/>
    <xf numFmtId="44" fontId="31" fillId="66" borderId="0" xfId="0" applyNumberFormat="1" applyFont="1" applyFill="1"/>
    <xf numFmtId="0" fontId="31" fillId="80" borderId="0" xfId="0" applyFont="1" applyFill="1"/>
    <xf numFmtId="44" fontId="31" fillId="80" borderId="0" xfId="0" applyNumberFormat="1" applyFont="1" applyFill="1"/>
    <xf numFmtId="0" fontId="77" fillId="0" borderId="0" xfId="0" applyFont="1" applyAlignment="1">
      <alignment horizontal="center"/>
    </xf>
    <xf numFmtId="0" fontId="0" fillId="0" borderId="0" xfId="0" applyFont="1" applyAlignment="1">
      <alignment wrapText="1"/>
    </xf>
    <xf numFmtId="0" fontId="55" fillId="0" borderId="0" xfId="0" applyFont="1" applyAlignment="1">
      <alignment horizontal="center"/>
    </xf>
    <xf numFmtId="0" fontId="79" fillId="66" borderId="0" xfId="0" applyFont="1" applyFill="1"/>
    <xf numFmtId="0" fontId="79" fillId="61" borderId="0" xfId="0" applyFont="1" applyFill="1"/>
    <xf numFmtId="0" fontId="84" fillId="61" borderId="0" xfId="0" applyFont="1" applyFill="1"/>
    <xf numFmtId="0" fontId="84" fillId="66" borderId="0" xfId="0" applyFont="1" applyFill="1"/>
    <xf numFmtId="0" fontId="87" fillId="70" borderId="0" xfId="0" applyFont="1" applyFill="1"/>
    <xf numFmtId="0" fontId="89" fillId="70" borderId="0" xfId="0" applyFont="1" applyFill="1"/>
    <xf numFmtId="0" fontId="90" fillId="70" borderId="0" xfId="0" applyFont="1" applyFill="1"/>
    <xf numFmtId="0" fontId="0" fillId="70" borderId="0" xfId="0" applyFill="1"/>
    <xf numFmtId="0" fontId="20" fillId="60" borderId="0" xfId="0" applyFont="1" applyFill="1"/>
    <xf numFmtId="0" fontId="0" fillId="62" borderId="0" xfId="0" applyFill="1"/>
    <xf numFmtId="8" fontId="20" fillId="0" borderId="0" xfId="0" applyNumberFormat="1" applyFont="1"/>
    <xf numFmtId="0" fontId="62" fillId="65" borderId="0" xfId="0" applyFont="1" applyFill="1"/>
    <xf numFmtId="0" fontId="20" fillId="65" borderId="0" xfId="0" applyFont="1" applyFill="1"/>
    <xf numFmtId="0" fontId="62" fillId="81" borderId="0" xfId="0" applyFont="1" applyFill="1"/>
    <xf numFmtId="0" fontId="0" fillId="81" borderId="0" xfId="0" applyFill="1"/>
    <xf numFmtId="0" fontId="20" fillId="81" borderId="0" xfId="0" applyFont="1" applyFill="1"/>
    <xf numFmtId="8" fontId="0" fillId="0" borderId="0" xfId="0" applyNumberFormat="1" applyAlignment="1">
      <alignment wrapText="1"/>
    </xf>
    <xf numFmtId="0" fontId="62" fillId="62" borderId="0" xfId="0" applyFont="1" applyFill="1"/>
    <xf numFmtId="0" fontId="20" fillId="62" borderId="0" xfId="0" applyFont="1" applyFill="1"/>
    <xf numFmtId="0" fontId="20" fillId="0" borderId="0" xfId="0" pivotButton="1" applyFont="1" applyAlignment="1"/>
    <xf numFmtId="8" fontId="91" fillId="0" borderId="0" xfId="0" applyNumberFormat="1" applyFont="1"/>
    <xf numFmtId="17" fontId="62" fillId="66" borderId="0" xfId="0" quotePrefix="1" applyNumberFormat="1" applyFont="1" applyFill="1"/>
    <xf numFmtId="8" fontId="7" fillId="0" borderId="0" xfId="0" applyNumberFormat="1" applyFont="1"/>
    <xf numFmtId="8" fontId="7" fillId="0" borderId="0" xfId="0" pivotButton="1" applyNumberFormat="1" applyFont="1"/>
    <xf numFmtId="0" fontId="50" fillId="0" borderId="0" xfId="0" applyFont="1" applyFill="1" applyAlignment="1">
      <alignment horizontal="center"/>
    </xf>
    <xf numFmtId="0" fontId="20" fillId="63" borderId="0" xfId="0" applyFont="1" applyFill="1"/>
    <xf numFmtId="1" fontId="54" fillId="0" borderId="0" xfId="0" applyNumberFormat="1" applyFont="1" applyFill="1" applyBorder="1" applyAlignment="1"/>
    <xf numFmtId="0" fontId="55" fillId="0" borderId="0" xfId="0" applyNumberFormat="1" applyFont="1" applyFill="1" applyBorder="1" applyAlignment="1">
      <alignment horizontal="left"/>
    </xf>
    <xf numFmtId="49" fontId="54" fillId="0" borderId="0" xfId="0" applyNumberFormat="1" applyFont="1" applyFill="1" applyBorder="1" applyAlignment="1">
      <alignment horizontal="left"/>
    </xf>
    <xf numFmtId="49" fontId="54" fillId="0" borderId="0" xfId="0" applyNumberFormat="1" applyFont="1" applyFill="1" applyBorder="1" applyAlignment="1">
      <alignment horizontal="left" vertical="top"/>
    </xf>
    <xf numFmtId="40" fontId="54" fillId="0" borderId="0" xfId="7705" applyNumberFormat="1" applyFont="1" applyFill="1" applyBorder="1" applyAlignment="1" applyProtection="1">
      <alignment wrapText="1"/>
      <protection locked="0"/>
    </xf>
    <xf numFmtId="40" fontId="0" fillId="66" borderId="0" xfId="0" applyNumberFormat="1" applyFill="1"/>
    <xf numFmtId="40" fontId="50" fillId="0" borderId="0" xfId="0" applyNumberFormat="1" applyFont="1" applyFill="1"/>
    <xf numFmtId="40" fontId="22" fillId="0" borderId="0" xfId="0" applyNumberFormat="1" applyFont="1" applyFill="1"/>
    <xf numFmtId="0" fontId="23" fillId="0" borderId="0" xfId="0" applyFont="1" applyFill="1" applyAlignment="1"/>
    <xf numFmtId="0" fontId="23" fillId="66" borderId="0" xfId="0" applyFont="1" applyFill="1" applyAlignment="1"/>
    <xf numFmtId="0" fontId="83" fillId="66" borderId="0" xfId="0" applyFont="1" applyFill="1" applyAlignment="1"/>
    <xf numFmtId="0" fontId="23" fillId="66" borderId="0" xfId="0" applyFont="1" applyFill="1" applyAlignment="1">
      <alignment horizontal="center" wrapText="1"/>
    </xf>
    <xf numFmtId="40" fontId="23" fillId="66" borderId="0" xfId="0" applyNumberFormat="1" applyFont="1" applyFill="1" applyAlignment="1">
      <alignment horizontal="center" wrapText="1"/>
    </xf>
    <xf numFmtId="0" fontId="31" fillId="66" borderId="0" xfId="0" applyFont="1" applyFill="1" applyAlignment="1">
      <alignment horizontal="center" wrapText="1"/>
    </xf>
    <xf numFmtId="40" fontId="92" fillId="38" borderId="0" xfId="0" applyNumberFormat="1" applyFont="1" applyFill="1" applyAlignment="1">
      <alignment wrapText="1"/>
    </xf>
    <xf numFmtId="40" fontId="92" fillId="58" borderId="0" xfId="0" applyNumberFormat="1" applyFont="1" applyFill="1" applyAlignment="1">
      <alignment wrapText="1"/>
    </xf>
    <xf numFmtId="0" fontId="65" fillId="0" borderId="0" xfId="0" applyFont="1" applyFill="1" applyBorder="1" applyAlignment="1"/>
    <xf numFmtId="8" fontId="50" fillId="0" borderId="0" xfId="0" applyNumberFormat="1" applyFont="1" applyAlignment="1">
      <alignment horizontal="left"/>
    </xf>
    <xf numFmtId="8" fontId="65" fillId="84" borderId="31" xfId="0" applyNumberFormat="1" applyFont="1" applyFill="1" applyBorder="1" applyAlignment="1">
      <alignment horizontal="left"/>
    </xf>
    <xf numFmtId="8" fontId="65" fillId="85" borderId="31" xfId="0" applyNumberFormat="1" applyFont="1" applyFill="1" applyBorder="1" applyAlignment="1">
      <alignment horizontal="left"/>
    </xf>
    <xf numFmtId="0" fontId="50" fillId="58" borderId="0" xfId="0" applyFont="1" applyFill="1"/>
    <xf numFmtId="0" fontId="64" fillId="58" borderId="0" xfId="0" applyFont="1" applyFill="1"/>
    <xf numFmtId="8" fontId="50" fillId="0" borderId="0" xfId="0" applyNumberFormat="1" applyFont="1" applyAlignment="1">
      <alignment horizontal="center"/>
    </xf>
    <xf numFmtId="8" fontId="50" fillId="78" borderId="0" xfId="0" applyNumberFormat="1" applyFont="1" applyFill="1" applyAlignment="1">
      <alignment horizontal="center"/>
    </xf>
    <xf numFmtId="8" fontId="64" fillId="78" borderId="17" xfId="0" applyNumberFormat="1" applyFont="1" applyFill="1" applyBorder="1" applyAlignment="1">
      <alignment horizontal="center"/>
    </xf>
    <xf numFmtId="8" fontId="53" fillId="78" borderId="17" xfId="0" applyNumberFormat="1" applyFont="1" applyFill="1" applyBorder="1" applyAlignment="1">
      <alignment horizontal="center"/>
    </xf>
    <xf numFmtId="44" fontId="0" fillId="78" borderId="0" xfId="0" applyNumberFormat="1" applyFill="1" applyAlignment="1">
      <alignment horizontal="center"/>
    </xf>
    <xf numFmtId="0" fontId="20" fillId="78" borderId="17" xfId="0" applyFont="1" applyFill="1" applyBorder="1" applyAlignment="1">
      <alignment horizontal="center"/>
    </xf>
    <xf numFmtId="8" fontId="20" fillId="33" borderId="0" xfId="0" applyNumberFormat="1" applyFont="1" applyFill="1"/>
    <xf numFmtId="0" fontId="20" fillId="66" borderId="0" xfId="0" applyFont="1" applyFill="1" applyAlignment="1">
      <alignment horizontal="center"/>
    </xf>
    <xf numFmtId="40" fontId="70" fillId="0" borderId="0" xfId="0" applyNumberFormat="1" applyFont="1" applyFill="1" applyAlignment="1">
      <alignment horizontal="center" wrapText="1"/>
    </xf>
    <xf numFmtId="0" fontId="0" fillId="0" borderId="33" xfId="0" applyBorder="1"/>
    <xf numFmtId="8" fontId="50" fillId="0" borderId="0" xfId="0" applyNumberFormat="1" applyFont="1" applyBorder="1" applyAlignment="1">
      <alignment horizontal="left"/>
    </xf>
    <xf numFmtId="8" fontId="50" fillId="78" borderId="0" xfId="0" applyNumberFormat="1" applyFont="1" applyFill="1" applyBorder="1" applyAlignment="1">
      <alignment horizontal="center"/>
    </xf>
    <xf numFmtId="8" fontId="64" fillId="0" borderId="34" xfId="0" applyNumberFormat="1" applyFont="1" applyBorder="1" applyAlignment="1">
      <alignment horizontal="center"/>
    </xf>
    <xf numFmtId="0" fontId="50" fillId="78" borderId="0" xfId="0" applyFont="1" applyFill="1"/>
    <xf numFmtId="40" fontId="50" fillId="0" borderId="0" xfId="0" applyNumberFormat="1" applyFont="1" applyAlignment="1">
      <alignment horizontal="center"/>
    </xf>
    <xf numFmtId="8" fontId="64" fillId="0" borderId="0" xfId="0" applyNumberFormat="1" applyFont="1" applyAlignment="1">
      <alignment horizontal="center"/>
    </xf>
    <xf numFmtId="0" fontId="50" fillId="0" borderId="0" xfId="0" applyFont="1" applyAlignment="1">
      <alignment horizontal="right"/>
    </xf>
    <xf numFmtId="0" fontId="23" fillId="59" borderId="0" xfId="0" applyFont="1" applyFill="1" applyAlignment="1"/>
    <xf numFmtId="0" fontId="83" fillId="59" borderId="0" xfId="0" applyFont="1" applyFill="1" applyAlignment="1"/>
    <xf numFmtId="0" fontId="23" fillId="59" borderId="0" xfId="0" applyFont="1" applyFill="1" applyAlignment="1">
      <alignment horizontal="center" wrapText="1"/>
    </xf>
    <xf numFmtId="0" fontId="31" fillId="59" borderId="0" xfId="0" applyFont="1" applyFill="1" applyAlignment="1">
      <alignment horizontal="center" wrapText="1"/>
    </xf>
    <xf numFmtId="40" fontId="0" fillId="0" borderId="0" xfId="0" applyNumberFormat="1" applyBorder="1"/>
    <xf numFmtId="40" fontId="54" fillId="0" borderId="0" xfId="0" applyNumberFormat="1" applyFont="1" applyFill="1" applyBorder="1"/>
    <xf numFmtId="40" fontId="50" fillId="0" borderId="32" xfId="0" applyNumberFormat="1" applyFont="1" applyFill="1" applyBorder="1" applyAlignment="1">
      <alignment horizontal="center"/>
    </xf>
    <xf numFmtId="0" fontId="77" fillId="82" borderId="0" xfId="0" applyFont="1" applyFill="1" applyBorder="1" applyAlignment="1"/>
    <xf numFmtId="0" fontId="64" fillId="82" borderId="0" xfId="0" applyFont="1" applyFill="1"/>
    <xf numFmtId="0" fontId="50" fillId="82" borderId="0" xfId="0" applyFont="1" applyFill="1"/>
    <xf numFmtId="40" fontId="0" fillId="0" borderId="0" xfId="0" applyNumberFormat="1" applyFont="1" applyFill="1" applyBorder="1" applyAlignment="1">
      <alignment horizontal="right" wrapText="1"/>
    </xf>
    <xf numFmtId="40" fontId="70" fillId="75" borderId="0" xfId="0" applyNumberFormat="1" applyFont="1" applyFill="1" applyAlignment="1">
      <alignment horizontal="center" wrapText="1"/>
    </xf>
    <xf numFmtId="1" fontId="54" fillId="0" borderId="0" xfId="0" applyNumberFormat="1" applyFont="1" applyBorder="1"/>
    <xf numFmtId="0" fontId="55" fillId="0" borderId="0" xfId="0" applyFont="1" applyBorder="1" applyAlignment="1">
      <alignment horizontal="left"/>
    </xf>
    <xf numFmtId="49" fontId="54" fillId="0" borderId="0" xfId="0" applyNumberFormat="1" applyFont="1" applyBorder="1" applyAlignment="1">
      <alignment horizontal="left"/>
    </xf>
    <xf numFmtId="40" fontId="54" fillId="0" borderId="0" xfId="0" applyNumberFormat="1" applyFont="1" applyBorder="1"/>
    <xf numFmtId="40" fontId="54" fillId="0" borderId="0" xfId="0" applyNumberFormat="1" applyFont="1" applyFill="1" applyBorder="1" applyAlignment="1">
      <alignment horizontal="right" wrapText="1"/>
    </xf>
    <xf numFmtId="40" fontId="47" fillId="73" borderId="0" xfId="0" applyNumberFormat="1" applyFont="1" applyFill="1" applyBorder="1" applyAlignment="1">
      <alignment horizontal="center" vertical="center" wrapText="1"/>
    </xf>
    <xf numFmtId="0" fontId="62" fillId="37" borderId="0" xfId="0" applyFont="1" applyFill="1"/>
    <xf numFmtId="0" fontId="22" fillId="37" borderId="0" xfId="0" applyFont="1" applyFill="1"/>
    <xf numFmtId="0" fontId="62" fillId="80" borderId="0" xfId="0" applyFont="1" applyFill="1"/>
    <xf numFmtId="8" fontId="22" fillId="80" borderId="0" xfId="0" applyNumberFormat="1" applyFont="1" applyFill="1"/>
    <xf numFmtId="40" fontId="0" fillId="0" borderId="0" xfId="0" applyNumberFormat="1" applyFill="1" applyBorder="1" applyAlignment="1">
      <alignment horizontal="right" wrapText="1"/>
    </xf>
    <xf numFmtId="14" fontId="50" fillId="0" borderId="1" xfId="0" quotePrefix="1" applyNumberFormat="1" applyFont="1" applyBorder="1" applyAlignment="1">
      <alignment horizontal="center"/>
    </xf>
    <xf numFmtId="164" fontId="81" fillId="0" borderId="0" xfId="0" applyNumberFormat="1" applyFont="1" applyAlignment="1">
      <alignment horizontal="left"/>
    </xf>
    <xf numFmtId="0" fontId="31" fillId="0" borderId="0" xfId="0" applyFont="1" applyFill="1" applyAlignment="1"/>
    <xf numFmtId="8" fontId="0" fillId="62" borderId="0" xfId="0" applyNumberFormat="1" applyFill="1"/>
    <xf numFmtId="0" fontId="23" fillId="0" borderId="0" xfId="0" applyFont="1" applyAlignment="1">
      <alignment horizontal="center" wrapText="1"/>
    </xf>
    <xf numFmtId="2" fontId="55" fillId="86" borderId="22" xfId="0" applyNumberFormat="1" applyFont="1" applyFill="1" applyBorder="1" applyAlignment="1">
      <alignment horizontal="center" wrapText="1"/>
    </xf>
    <xf numFmtId="164" fontId="23" fillId="0" borderId="0" xfId="0" applyNumberFormat="1" applyFont="1" applyAlignment="1">
      <alignment horizontal="left"/>
    </xf>
    <xf numFmtId="164" fontId="62" fillId="0" borderId="0" xfId="0" applyNumberFormat="1" applyFont="1" applyAlignment="1">
      <alignment horizontal="left"/>
    </xf>
    <xf numFmtId="0" fontId="31" fillId="61" borderId="0" xfId="0" applyFont="1" applyFill="1" applyAlignment="1"/>
    <xf numFmtId="0" fontId="31" fillId="61" borderId="0" xfId="0" applyFont="1" applyFill="1"/>
    <xf numFmtId="0" fontId="22" fillId="61" borderId="0" xfId="0" applyFont="1" applyFill="1"/>
    <xf numFmtId="0" fontId="52" fillId="61" borderId="0" xfId="0" applyFont="1" applyFill="1" applyAlignment="1">
      <alignment horizontal="center"/>
    </xf>
    <xf numFmtId="0" fontId="52" fillId="66" borderId="0" xfId="0" applyFont="1" applyFill="1" applyAlignment="1">
      <alignment horizontal="center"/>
    </xf>
    <xf numFmtId="164" fontId="23" fillId="0" borderId="0" xfId="0" applyNumberFormat="1" applyFont="1" applyAlignment="1">
      <alignment horizontal="right"/>
    </xf>
    <xf numFmtId="164" fontId="23" fillId="78" borderId="36" xfId="0" applyNumberFormat="1" applyFont="1" applyFill="1" applyBorder="1" applyAlignment="1">
      <alignment horizontal="left"/>
    </xf>
    <xf numFmtId="164" fontId="23" fillId="78" borderId="37" xfId="0" applyNumberFormat="1" applyFont="1" applyFill="1" applyBorder="1" applyAlignment="1">
      <alignment horizontal="left"/>
    </xf>
    <xf numFmtId="0" fontId="23" fillId="65" borderId="0" xfId="0" applyFont="1" applyFill="1"/>
    <xf numFmtId="0" fontId="79" fillId="65" borderId="0" xfId="0" applyFont="1" applyFill="1"/>
    <xf numFmtId="8" fontId="0" fillId="65" borderId="0" xfId="0" applyNumberFormat="1" applyFill="1"/>
    <xf numFmtId="8" fontId="88" fillId="65" borderId="0" xfId="0" applyNumberFormat="1" applyFont="1" applyFill="1"/>
    <xf numFmtId="0" fontId="73" fillId="65" borderId="0" xfId="0" applyFont="1" applyFill="1"/>
    <xf numFmtId="14" fontId="69" fillId="87" borderId="18" xfId="0" applyNumberFormat="1" applyFont="1" applyFill="1" applyBorder="1" applyAlignment="1">
      <alignment horizontal="center" wrapText="1"/>
    </xf>
    <xf numFmtId="14" fontId="69" fillId="87" borderId="24" xfId="0" applyNumberFormat="1" applyFont="1" applyFill="1" applyBorder="1" applyAlignment="1">
      <alignment horizontal="center" wrapText="1"/>
    </xf>
    <xf numFmtId="0" fontId="47" fillId="88" borderId="17" xfId="0" applyFont="1" applyFill="1" applyBorder="1" applyAlignment="1">
      <alignment horizontal="center"/>
    </xf>
    <xf numFmtId="0" fontId="47" fillId="88" borderId="0" xfId="0" applyFont="1" applyFill="1" applyBorder="1" applyAlignment="1">
      <alignment horizontal="center"/>
    </xf>
    <xf numFmtId="0" fontId="23" fillId="0" borderId="17" xfId="0" applyFont="1" applyBorder="1" applyAlignment="1">
      <alignment horizontal="left"/>
    </xf>
    <xf numFmtId="0" fontId="31" fillId="89" borderId="0" xfId="0" applyFont="1" applyFill="1" applyAlignment="1"/>
    <xf numFmtId="0" fontId="79" fillId="89" borderId="0" xfId="0" applyFont="1" applyFill="1"/>
    <xf numFmtId="0" fontId="22" fillId="89" borderId="0" xfId="0" applyFont="1" applyFill="1"/>
    <xf numFmtId="0" fontId="84" fillId="89" borderId="0" xfId="0" applyFont="1" applyFill="1"/>
    <xf numFmtId="0" fontId="52" fillId="89" borderId="0" xfId="0" applyFont="1" applyFill="1" applyAlignment="1">
      <alignment horizontal="center"/>
    </xf>
    <xf numFmtId="1" fontId="23" fillId="35" borderId="35" xfId="0" applyNumberFormat="1" applyFont="1" applyFill="1" applyBorder="1" applyAlignment="1">
      <alignment horizontal="center"/>
    </xf>
    <xf numFmtId="40" fontId="47" fillId="71" borderId="0" xfId="0" applyNumberFormat="1" applyFont="1" applyFill="1" applyAlignment="1">
      <alignment horizontal="center" vertical="center" wrapText="1"/>
    </xf>
    <xf numFmtId="40" fontId="47" fillId="74" borderId="0" xfId="0" applyNumberFormat="1" applyFont="1" applyFill="1" applyAlignment="1">
      <alignment horizontal="center" vertical="center" wrapText="1"/>
    </xf>
    <xf numFmtId="0" fontId="31" fillId="38" borderId="0" xfId="0" applyFont="1" applyFill="1" applyAlignment="1"/>
    <xf numFmtId="0" fontId="79" fillId="38" borderId="0" xfId="0" applyFont="1" applyFill="1" applyAlignment="1"/>
    <xf numFmtId="0" fontId="31" fillId="38" borderId="0" xfId="0" applyFont="1" applyFill="1" applyAlignment="1">
      <alignment horizontal="center" wrapText="1"/>
    </xf>
    <xf numFmtId="49" fontId="54" fillId="0" borderId="0" xfId="0" applyNumberFormat="1" applyFont="1" applyFill="1" applyAlignment="1">
      <alignment horizontal="center" vertical="top"/>
    </xf>
    <xf numFmtId="0" fontId="54" fillId="0" borderId="0" xfId="7705" applyFont="1" applyAlignment="1" applyProtection="1">
      <alignment horizontal="center" wrapText="1"/>
      <protection locked="0"/>
    </xf>
    <xf numFmtId="49" fontId="54" fillId="0" borderId="0" xfId="0" applyNumberFormat="1" applyFont="1" applyAlignment="1">
      <alignment horizontal="center" vertical="top"/>
    </xf>
    <xf numFmtId="49" fontId="0" fillId="0" borderId="0" xfId="0" applyNumberFormat="1" applyAlignment="1">
      <alignment horizontal="center"/>
    </xf>
    <xf numFmtId="40" fontId="54" fillId="39" borderId="0" xfId="0" applyNumberFormat="1" applyFont="1" applyFill="1"/>
    <xf numFmtId="40" fontId="55" fillId="39" borderId="17" xfId="0" applyNumberFormat="1" applyFont="1" applyFill="1" applyBorder="1"/>
    <xf numFmtId="40" fontId="20" fillId="36" borderId="17" xfId="0" applyNumberFormat="1" applyFont="1" applyFill="1" applyBorder="1"/>
    <xf numFmtId="40" fontId="31" fillId="58" borderId="17" xfId="0" applyNumberFormat="1" applyFont="1" applyFill="1" applyBorder="1"/>
    <xf numFmtId="40" fontId="20" fillId="77" borderId="17" xfId="0" applyNumberFormat="1" applyFont="1" applyFill="1" applyBorder="1"/>
    <xf numFmtId="40" fontId="47" fillId="0" borderId="0" xfId="0" applyNumberFormat="1" applyFont="1" applyAlignment="1">
      <alignment horizontal="center" vertical="center" wrapText="1"/>
    </xf>
    <xf numFmtId="40" fontId="47" fillId="72" borderId="0" xfId="0" applyNumberFormat="1" applyFont="1" applyFill="1" applyAlignment="1">
      <alignment horizontal="center" vertical="center" wrapText="1"/>
    </xf>
    <xf numFmtId="40" fontId="47" fillId="90" borderId="0" xfId="0" applyNumberFormat="1" applyFont="1" applyFill="1" applyAlignment="1">
      <alignment horizontal="center" vertical="center" wrapText="1"/>
    </xf>
    <xf numFmtId="40" fontId="31" fillId="0" borderId="0" xfId="0" applyNumberFormat="1" applyFont="1" applyFill="1" applyBorder="1" applyAlignment="1">
      <alignment wrapText="1"/>
    </xf>
    <xf numFmtId="40" fontId="0" fillId="0" borderId="0" xfId="0" applyNumberFormat="1" applyFill="1" applyBorder="1"/>
    <xf numFmtId="0" fontId="65" fillId="0" borderId="0" xfId="0" applyFont="1" applyFill="1"/>
    <xf numFmtId="0" fontId="50" fillId="0" borderId="0" xfId="0" applyFont="1" applyFill="1" applyBorder="1"/>
    <xf numFmtId="0" fontId="50" fillId="0" borderId="21" xfId="0" applyFont="1" applyFill="1" applyBorder="1"/>
    <xf numFmtId="0" fontId="50" fillId="0" borderId="0" xfId="0" applyFont="1" applyFill="1" applyAlignment="1">
      <alignment horizontal="left"/>
    </xf>
    <xf numFmtId="0" fontId="50" fillId="0" borderId="26" xfId="0" applyFont="1" applyFill="1" applyBorder="1" applyAlignment="1">
      <alignment horizontal="left"/>
    </xf>
    <xf numFmtId="0" fontId="65" fillId="0" borderId="27" xfId="0" applyFont="1" applyFill="1" applyBorder="1"/>
    <xf numFmtId="1" fontId="50" fillId="0" borderId="0" xfId="0" applyNumberFormat="1" applyFont="1" applyFill="1" applyAlignment="1">
      <alignment horizontal="center"/>
    </xf>
    <xf numFmtId="49" fontId="50" fillId="0" borderId="0" xfId="0" applyNumberFormat="1" applyFont="1" applyFill="1" applyAlignment="1">
      <alignment horizontal="center"/>
    </xf>
    <xf numFmtId="6" fontId="50" fillId="0" borderId="0" xfId="0" applyNumberFormat="1" applyFont="1" applyFill="1" applyAlignment="1">
      <alignment horizontal="center"/>
    </xf>
    <xf numFmtId="1" fontId="2" fillId="0" borderId="0" xfId="0" applyNumberFormat="1" applyFont="1" applyAlignment="1">
      <alignment horizontal="center"/>
    </xf>
    <xf numFmtId="40" fontId="2" fillId="0" borderId="19" xfId="0" applyNumberFormat="1" applyFont="1" applyFill="1" applyBorder="1"/>
    <xf numFmtId="40" fontId="2" fillId="0" borderId="19" xfId="0" applyNumberFormat="1" applyFont="1" applyBorder="1"/>
    <xf numFmtId="40" fontId="2" fillId="0" borderId="29" xfId="0" applyNumberFormat="1" applyFont="1" applyBorder="1"/>
    <xf numFmtId="40" fontId="2" fillId="62" borderId="25" xfId="0" applyNumberFormat="1" applyFont="1" applyFill="1" applyBorder="1"/>
    <xf numFmtId="40" fontId="2" fillId="0" borderId="0" xfId="0" applyNumberFormat="1" applyFont="1"/>
    <xf numFmtId="49" fontId="2" fillId="0" borderId="0" xfId="0" applyNumberFormat="1" applyFont="1"/>
    <xf numFmtId="49" fontId="2" fillId="0" borderId="0" xfId="0" applyNumberFormat="1" applyFont="1" applyAlignment="1"/>
    <xf numFmtId="1" fontId="2" fillId="0" borderId="0" xfId="0" applyNumberFormat="1" applyFont="1" applyAlignment="1">
      <alignment horizontal="left"/>
    </xf>
    <xf numFmtId="2" fontId="2" fillId="0" borderId="0" xfId="0" applyNumberFormat="1" applyFont="1" applyAlignment="1">
      <alignment horizontal="left"/>
    </xf>
    <xf numFmtId="40" fontId="2" fillId="0" borderId="28" xfId="0" applyNumberFormat="1" applyFont="1" applyBorder="1"/>
    <xf numFmtId="40" fontId="2" fillId="0" borderId="0" xfId="0" applyNumberFormat="1" applyFont="1" applyBorder="1"/>
    <xf numFmtId="40" fontId="2" fillId="0" borderId="28" xfId="0" applyNumberFormat="1" applyFont="1" applyFill="1" applyBorder="1"/>
    <xf numFmtId="40" fontId="2" fillId="37" borderId="0" xfId="0" applyNumberFormat="1" applyFont="1" applyFill="1" applyAlignment="1">
      <alignment horizontal="right" wrapText="1"/>
    </xf>
    <xf numFmtId="40" fontId="2" fillId="66" borderId="0" xfId="0" applyNumberFormat="1" applyFont="1" applyFill="1" applyAlignment="1">
      <alignment horizontal="right" wrapText="1"/>
    </xf>
    <xf numFmtId="40" fontId="2" fillId="36" borderId="0" xfId="0" applyNumberFormat="1" applyFont="1" applyFill="1" applyAlignment="1">
      <alignment horizontal="right" wrapText="1"/>
    </xf>
    <xf numFmtId="40" fontId="2" fillId="59" borderId="0" xfId="0" applyNumberFormat="1" applyFont="1" applyFill="1" applyAlignment="1">
      <alignment horizontal="right" wrapText="1"/>
    </xf>
    <xf numFmtId="40" fontId="2" fillId="0" borderId="0" xfId="0" applyNumberFormat="1" applyFont="1" applyFill="1" applyAlignment="1">
      <alignment horizontal="right" wrapText="1"/>
    </xf>
    <xf numFmtId="40" fontId="2" fillId="0" borderId="0" xfId="0" applyNumberFormat="1" applyFont="1" applyFill="1" applyBorder="1" applyAlignment="1">
      <alignment horizontal="right" wrapText="1"/>
    </xf>
    <xf numFmtId="40" fontId="2" fillId="0" borderId="0" xfId="0" applyNumberFormat="1" applyFont="1" applyAlignment="1">
      <alignment horizontal="right" wrapText="1"/>
    </xf>
    <xf numFmtId="49" fontId="63" fillId="0" borderId="0" xfId="0" applyNumberFormat="1" applyFont="1" applyFill="1" applyAlignment="1">
      <alignment horizontal="left" vertical="top"/>
    </xf>
    <xf numFmtId="49" fontId="63" fillId="0" borderId="0" xfId="0" applyNumberFormat="1" applyFont="1" applyFill="1" applyBorder="1" applyAlignment="1">
      <alignment horizontal="left" vertical="top"/>
    </xf>
    <xf numFmtId="40" fontId="0" fillId="36" borderId="0" xfId="0" applyNumberFormat="1" applyFont="1" applyFill="1"/>
    <xf numFmtId="40" fontId="0" fillId="89" borderId="0" xfId="0" applyNumberFormat="1" applyFont="1" applyFill="1"/>
    <xf numFmtId="40" fontId="0" fillId="58" borderId="0" xfId="0" applyNumberFormat="1" applyFont="1" applyFill="1"/>
    <xf numFmtId="40" fontId="0" fillId="77" borderId="0" xfId="0" applyNumberFormat="1" applyFont="1" applyFill="1"/>
    <xf numFmtId="40" fontId="0" fillId="39" borderId="0" xfId="0" applyNumberFormat="1" applyFont="1" applyFill="1"/>
    <xf numFmtId="40" fontId="0" fillId="0" borderId="0" xfId="0" applyNumberFormat="1" applyFont="1" applyFill="1"/>
    <xf numFmtId="2" fontId="54" fillId="0" borderId="0" xfId="0" applyNumberFormat="1" applyFont="1" applyAlignment="1">
      <alignment horizontal="left" vertical="top"/>
    </xf>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8" fontId="0" fillId="39" borderId="0" xfId="0" applyNumberFormat="1" applyFill="1"/>
    <xf numFmtId="49" fontId="0" fillId="0" borderId="0" xfId="0" applyNumberFormat="1" applyFill="1"/>
    <xf numFmtId="0" fontId="99" fillId="0" borderId="0" xfId="0" applyFont="1" applyFill="1"/>
    <xf numFmtId="40" fontId="98" fillId="0" borderId="0" xfId="0" applyNumberFormat="1" applyFont="1" applyFill="1" applyAlignment="1">
      <alignment horizontal="center" wrapText="1"/>
    </xf>
    <xf numFmtId="0" fontId="98" fillId="0" borderId="0" xfId="0" applyFont="1" applyFill="1"/>
    <xf numFmtId="40" fontId="99" fillId="0" borderId="0" xfId="0" applyNumberFormat="1" applyFont="1" applyFill="1" applyAlignment="1"/>
    <xf numFmtId="40" fontId="98" fillId="0" borderId="0" xfId="0" applyNumberFormat="1" applyFont="1" applyFill="1" applyAlignment="1"/>
    <xf numFmtId="0" fontId="98" fillId="0" borderId="0" xfId="0" applyFont="1" applyFill="1" applyAlignment="1">
      <alignment horizontal="center"/>
    </xf>
    <xf numFmtId="0" fontId="100" fillId="0" borderId="0" xfId="0" applyFont="1" applyFill="1" applyAlignment="1">
      <alignment horizontal="center"/>
    </xf>
    <xf numFmtId="0" fontId="98" fillId="0" borderId="0" xfId="0" applyFont="1" applyAlignment="1">
      <alignment wrapText="1"/>
    </xf>
    <xf numFmtId="0" fontId="99" fillId="0" borderId="0" xfId="0" applyFont="1"/>
    <xf numFmtId="0" fontId="98" fillId="0" borderId="0" xfId="0" pivotButton="1" applyFont="1" applyAlignment="1">
      <alignment wrapText="1"/>
    </xf>
    <xf numFmtId="0" fontId="99" fillId="0" borderId="0" xfId="0" pivotButton="1" applyFont="1" applyAlignment="1"/>
    <xf numFmtId="0" fontId="99" fillId="0" borderId="0" xfId="0" applyFont="1" applyAlignment="1">
      <alignment wrapText="1"/>
    </xf>
    <xf numFmtId="40" fontId="99" fillId="0" borderId="0" xfId="0" applyNumberFormat="1" applyFont="1" applyFill="1"/>
    <xf numFmtId="8" fontId="99" fillId="0" borderId="0" xfId="0" applyNumberFormat="1" applyFont="1"/>
    <xf numFmtId="8" fontId="99" fillId="0" borderId="0" xfId="0" pivotButton="1" applyNumberFormat="1" applyFont="1"/>
    <xf numFmtId="8" fontId="99" fillId="0" borderId="0" xfId="0" applyNumberFormat="1" applyFont="1" applyAlignment="1">
      <alignment wrapText="1"/>
    </xf>
    <xf numFmtId="0" fontId="99" fillId="68" borderId="0" xfId="0" applyFont="1" applyFill="1" applyAlignment="1">
      <alignment wrapText="1"/>
    </xf>
    <xf numFmtId="8" fontId="99" fillId="68" borderId="0" xfId="0" applyNumberFormat="1" applyFont="1" applyFill="1"/>
    <xf numFmtId="0" fontId="101" fillId="76" borderId="0" xfId="0" applyFont="1" applyFill="1" applyAlignment="1">
      <alignment wrapText="1"/>
    </xf>
    <xf numFmtId="8" fontId="102" fillId="76" borderId="0" xfId="0" applyNumberFormat="1" applyFont="1" applyFill="1"/>
    <xf numFmtId="8" fontId="98" fillId="76" borderId="0" xfId="0" applyNumberFormat="1" applyFont="1" applyFill="1"/>
    <xf numFmtId="8" fontId="101" fillId="76" borderId="0" xfId="0" applyNumberFormat="1" applyFont="1" applyFill="1"/>
    <xf numFmtId="0" fontId="101" fillId="76" borderId="0" xfId="0" applyFont="1" applyFill="1"/>
    <xf numFmtId="0" fontId="98" fillId="0" borderId="0" xfId="0" applyFont="1" applyFill="1" applyAlignment="1"/>
    <xf numFmtId="0" fontId="99" fillId="0" borderId="0" xfId="0" applyFont="1" applyFill="1" applyAlignment="1">
      <alignment wrapText="1"/>
    </xf>
    <xf numFmtId="0" fontId="99" fillId="0" borderId="0" xfId="0" applyFont="1" applyFill="1" applyAlignment="1"/>
    <xf numFmtId="0" fontId="99" fillId="62" borderId="0" xfId="0" applyFont="1" applyFill="1" applyAlignment="1"/>
    <xf numFmtId="40" fontId="99" fillId="62" borderId="0" xfId="0" applyNumberFormat="1" applyFont="1" applyFill="1"/>
    <xf numFmtId="40" fontId="31" fillId="89" borderId="0" xfId="0" applyNumberFormat="1" applyFont="1" applyFill="1" applyAlignment="1"/>
    <xf numFmtId="40" fontId="0" fillId="89" borderId="0" xfId="0" applyNumberFormat="1" applyFill="1"/>
    <xf numFmtId="40" fontId="22" fillId="89" borderId="0" xfId="0" applyNumberFormat="1" applyFont="1" applyFill="1"/>
    <xf numFmtId="40" fontId="0" fillId="0" borderId="0" xfId="0" pivotButton="1" applyNumberFormat="1"/>
    <xf numFmtId="49" fontId="46" fillId="35" borderId="0" xfId="0" applyNumberFormat="1" applyFont="1" applyFill="1" applyAlignment="1">
      <alignment horizontal="center"/>
    </xf>
    <xf numFmtId="17" fontId="46" fillId="79" borderId="0" xfId="0" quotePrefix="1" applyNumberFormat="1" applyFont="1" applyFill="1" applyAlignment="1">
      <alignment horizontal="center"/>
    </xf>
    <xf numFmtId="0" fontId="1" fillId="0" borderId="0" xfId="0" applyFont="1" applyFill="1"/>
    <xf numFmtId="0" fontId="1" fillId="0" borderId="0" xfId="0" applyFont="1" applyFill="1" applyAlignment="1">
      <alignment horizontal="left"/>
    </xf>
    <xf numFmtId="40" fontId="1" fillId="0" borderId="0" xfId="0" applyNumberFormat="1" applyFont="1" applyFill="1"/>
    <xf numFmtId="0" fontId="84" fillId="61" borderId="0" xfId="0" applyFont="1" applyFill="1" applyAlignment="1">
      <alignment horizontal="center"/>
    </xf>
    <xf numFmtId="49" fontId="46" fillId="35" borderId="0" xfId="0" applyNumberFormat="1" applyFont="1" applyFill="1" applyAlignment="1">
      <alignment horizontal="center"/>
    </xf>
    <xf numFmtId="40" fontId="20" fillId="89" borderId="17" xfId="0" applyNumberFormat="1" applyFont="1" applyFill="1" applyBorder="1" applyAlignment="1">
      <alignment horizontal="center"/>
    </xf>
    <xf numFmtId="0" fontId="23" fillId="82" borderId="0" xfId="0" applyFont="1" applyFill="1" applyAlignment="1">
      <alignment horizontal="center"/>
    </xf>
    <xf numFmtId="0" fontId="23" fillId="61" borderId="0" xfId="0" applyFont="1" applyFill="1" applyAlignment="1">
      <alignment horizontal="center"/>
    </xf>
    <xf numFmtId="17" fontId="46" fillId="79" borderId="0" xfId="0" quotePrefix="1" applyNumberFormat="1" applyFont="1" applyFill="1" applyAlignment="1">
      <alignment horizontal="center"/>
    </xf>
    <xf numFmtId="0" fontId="83" fillId="0" borderId="0" xfId="0" applyFont="1" applyAlignment="1">
      <alignment wrapText="1"/>
    </xf>
    <xf numFmtId="0" fontId="23" fillId="66" borderId="0" xfId="0" applyFont="1" applyFill="1" applyAlignment="1">
      <alignment horizontal="center"/>
    </xf>
    <xf numFmtId="44" fontId="31" fillId="57" borderId="0" xfId="54569" applyFont="1" applyFill="1" applyAlignment="1">
      <alignment horizontal="center"/>
    </xf>
    <xf numFmtId="0" fontId="31" fillId="57" borderId="0" xfId="0" applyFont="1" applyFill="1" applyAlignment="1">
      <alignment horizontal="center"/>
    </xf>
    <xf numFmtId="0" fontId="84" fillId="57" borderId="0" xfId="0" applyFont="1" applyFill="1" applyAlignment="1">
      <alignment horizontal="left" wrapText="1"/>
    </xf>
    <xf numFmtId="0" fontId="23" fillId="34" borderId="0" xfId="0" applyFont="1" applyFill="1" applyAlignment="1">
      <alignment horizontal="center"/>
    </xf>
    <xf numFmtId="0" fontId="73" fillId="34" borderId="0" xfId="0" applyFont="1" applyFill="1" applyAlignment="1">
      <alignment horizontal="left" wrapText="1"/>
    </xf>
    <xf numFmtId="0" fontId="65" fillId="83" borderId="0" xfId="0" applyFont="1" applyFill="1" applyBorder="1" applyAlignment="1">
      <alignment horizontal="center" wrapText="1"/>
    </xf>
    <xf numFmtId="0" fontId="64" fillId="33" borderId="0" xfId="0" applyFont="1" applyFill="1" applyAlignment="1" applyProtection="1">
      <alignment horizontal="center"/>
      <protection locked="0"/>
    </xf>
    <xf numFmtId="0" fontId="23" fillId="35" borderId="0" xfId="0" applyFont="1" applyFill="1" applyAlignment="1">
      <alignment horizontal="center"/>
    </xf>
  </cellXfs>
  <cellStyles count="54570">
    <cellStyle name="20% - Accent1" xfId="1" builtinId="30" customBuiltin="1"/>
    <cellStyle name="20% - Accent1 2" xfId="1307"/>
    <cellStyle name="20% - Accent1 2 2" xfId="6521"/>
    <cellStyle name="20% - Accent1 2 2 2" xfId="7686"/>
    <cellStyle name="20% - Accent1 2 2 2 2" xfId="30502"/>
    <cellStyle name="20% - Accent1 2 2 2 2 2" xfId="54530"/>
    <cellStyle name="20% - Accent1 2 2 2 3" xfId="18835"/>
    <cellStyle name="20% - Accent1 2 2 2 4" xfId="42909"/>
    <cellStyle name="20% - Accent1 2 2 3" xfId="29352"/>
    <cellStyle name="20% - Accent1 2 2 3 2" xfId="53383"/>
    <cellStyle name="20% - Accent1 2 2 4" xfId="17688"/>
    <cellStyle name="20% - Accent1 2 2 5" xfId="41762"/>
    <cellStyle name="20% - Accent1 2 3" xfId="7663"/>
    <cellStyle name="20% - Accent1 2 3 2" xfId="30483"/>
    <cellStyle name="20% - Accent1 2 3 2 2" xfId="54511"/>
    <cellStyle name="20% - Accent1 2 3 3" xfId="18816"/>
    <cellStyle name="20% - Accent1 2 3 4" xfId="42890"/>
    <cellStyle name="20% - Accent1 2 4" xfId="14504"/>
    <cellStyle name="20% - Accent1 2 4 2" xfId="38579"/>
    <cellStyle name="20% - Accent1 2 5" xfId="26131"/>
    <cellStyle name="20% - Accent1 2 5 2" xfId="50171"/>
    <cellStyle name="20% - Accent1 2 6" xfId="11578"/>
    <cellStyle name="20% - Accent1 2 7" xfId="35654"/>
    <cellStyle name="20% - Accent1 3" xfId="5516"/>
    <cellStyle name="20% - Accent1 3 2" xfId="28347"/>
    <cellStyle name="20% - Accent1 3 2 2" xfId="52378"/>
    <cellStyle name="20% - Accent1 3 3" xfId="16712"/>
    <cellStyle name="20% - Accent1 3 4" xfId="40786"/>
    <cellStyle name="20% - Accent1 4" xfId="24181"/>
    <cellStyle name="20% - Accent1 4 2" xfId="48225"/>
    <cellStyle name="20% - Accent1 5" xfId="9635"/>
    <cellStyle name="20% - Accent1 6" xfId="33711"/>
    <cellStyle name="20% - Accent2" xfId="2" builtinId="34" customBuiltin="1"/>
    <cellStyle name="20% - Accent2 2" xfId="1308"/>
    <cellStyle name="20% - Accent2 2 2" xfId="6522"/>
    <cellStyle name="20% - Accent2 2 2 2" xfId="7687"/>
    <cellStyle name="20% - Accent2 2 2 2 2" xfId="30503"/>
    <cellStyle name="20% - Accent2 2 2 2 2 2" xfId="54531"/>
    <cellStyle name="20% - Accent2 2 2 2 3" xfId="18836"/>
    <cellStyle name="20% - Accent2 2 2 2 4" xfId="42910"/>
    <cellStyle name="20% - Accent2 2 2 3" xfId="29353"/>
    <cellStyle name="20% - Accent2 2 2 3 2" xfId="53384"/>
    <cellStyle name="20% - Accent2 2 2 4" xfId="17689"/>
    <cellStyle name="20% - Accent2 2 2 5" xfId="41763"/>
    <cellStyle name="20% - Accent2 2 3" xfId="7664"/>
    <cellStyle name="20% - Accent2 2 3 2" xfId="30484"/>
    <cellStyle name="20% - Accent2 2 3 2 2" xfId="54512"/>
    <cellStyle name="20% - Accent2 2 3 3" xfId="18817"/>
    <cellStyle name="20% - Accent2 2 3 4" xfId="42891"/>
    <cellStyle name="20% - Accent2 2 4" xfId="14505"/>
    <cellStyle name="20% - Accent2 2 4 2" xfId="38580"/>
    <cellStyle name="20% - Accent2 2 5" xfId="26132"/>
    <cellStyle name="20% - Accent2 2 5 2" xfId="50172"/>
    <cellStyle name="20% - Accent2 2 6" xfId="11580"/>
    <cellStyle name="20% - Accent2 2 7" xfId="35656"/>
    <cellStyle name="20% - Accent2 3" xfId="5518"/>
    <cellStyle name="20% - Accent2 3 2" xfId="28349"/>
    <cellStyle name="20% - Accent2 3 2 2" xfId="52380"/>
    <cellStyle name="20% - Accent2 3 3" xfId="16714"/>
    <cellStyle name="20% - Accent2 3 4" xfId="40788"/>
    <cellStyle name="20% - Accent2 4" xfId="24183"/>
    <cellStyle name="20% - Accent2 4 2" xfId="48227"/>
    <cellStyle name="20% - Accent2 5" xfId="9637"/>
    <cellStyle name="20% - Accent2 6" xfId="33713"/>
    <cellStyle name="20% - Accent3" xfId="3" builtinId="38" customBuiltin="1"/>
    <cellStyle name="20% - Accent3 2" xfId="1309"/>
    <cellStyle name="20% - Accent3 2 2" xfId="6523"/>
    <cellStyle name="20% - Accent3 2 2 2" xfId="7688"/>
    <cellStyle name="20% - Accent3 2 2 2 2" xfId="30504"/>
    <cellStyle name="20% - Accent3 2 2 2 2 2" xfId="54532"/>
    <cellStyle name="20% - Accent3 2 2 2 3" xfId="18837"/>
    <cellStyle name="20% - Accent3 2 2 2 4" xfId="42911"/>
    <cellStyle name="20% - Accent3 2 2 3" xfId="29354"/>
    <cellStyle name="20% - Accent3 2 2 3 2" xfId="53385"/>
    <cellStyle name="20% - Accent3 2 2 4" xfId="17690"/>
    <cellStyle name="20% - Accent3 2 2 5" xfId="41764"/>
    <cellStyle name="20% - Accent3 2 3" xfId="7665"/>
    <cellStyle name="20% - Accent3 2 3 2" xfId="30485"/>
    <cellStyle name="20% - Accent3 2 3 2 2" xfId="54513"/>
    <cellStyle name="20% - Accent3 2 3 3" xfId="18818"/>
    <cellStyle name="20% - Accent3 2 3 4" xfId="42892"/>
    <cellStyle name="20% - Accent3 2 4" xfId="14506"/>
    <cellStyle name="20% - Accent3 2 4 2" xfId="38581"/>
    <cellStyle name="20% - Accent3 2 5" xfId="26133"/>
    <cellStyle name="20% - Accent3 2 5 2" xfId="50173"/>
    <cellStyle name="20% - Accent3 2 6" xfId="11582"/>
    <cellStyle name="20% - Accent3 2 7" xfId="35658"/>
    <cellStyle name="20% - Accent3 3" xfId="5520"/>
    <cellStyle name="20% - Accent3 3 2" xfId="28351"/>
    <cellStyle name="20% - Accent3 3 2 2" xfId="52382"/>
    <cellStyle name="20% - Accent3 3 3" xfId="16715"/>
    <cellStyle name="20% - Accent3 3 4" xfId="40789"/>
    <cellStyle name="20% - Accent3 4" xfId="24185"/>
    <cellStyle name="20% - Accent3 4 2" xfId="48229"/>
    <cellStyle name="20% - Accent3 5" xfId="9639"/>
    <cellStyle name="20% - Accent3 6" xfId="33715"/>
    <cellStyle name="20% - Accent4" xfId="4" builtinId="42" customBuiltin="1"/>
    <cellStyle name="20% - Accent4 2" xfId="1310"/>
    <cellStyle name="20% - Accent4 2 2" xfId="6524"/>
    <cellStyle name="20% - Accent4 2 2 2" xfId="7689"/>
    <cellStyle name="20% - Accent4 2 2 2 2" xfId="30505"/>
    <cellStyle name="20% - Accent4 2 2 2 2 2" xfId="54533"/>
    <cellStyle name="20% - Accent4 2 2 2 3" xfId="18838"/>
    <cellStyle name="20% - Accent4 2 2 2 4" xfId="42912"/>
    <cellStyle name="20% - Accent4 2 2 3" xfId="29355"/>
    <cellStyle name="20% - Accent4 2 2 3 2" xfId="53386"/>
    <cellStyle name="20% - Accent4 2 2 4" xfId="17691"/>
    <cellStyle name="20% - Accent4 2 2 5" xfId="41765"/>
    <cellStyle name="20% - Accent4 2 3" xfId="7666"/>
    <cellStyle name="20% - Accent4 2 3 2" xfId="30486"/>
    <cellStyle name="20% - Accent4 2 3 2 2" xfId="54514"/>
    <cellStyle name="20% - Accent4 2 3 3" xfId="18819"/>
    <cellStyle name="20% - Accent4 2 3 4" xfId="42893"/>
    <cellStyle name="20% - Accent4 2 4" xfId="14507"/>
    <cellStyle name="20% - Accent4 2 4 2" xfId="38582"/>
    <cellStyle name="20% - Accent4 2 5" xfId="26134"/>
    <cellStyle name="20% - Accent4 2 5 2" xfId="50174"/>
    <cellStyle name="20% - Accent4 2 6" xfId="11584"/>
    <cellStyle name="20% - Accent4 2 7" xfId="35660"/>
    <cellStyle name="20% - Accent4 3" xfId="5522"/>
    <cellStyle name="20% - Accent4 3 2" xfId="28353"/>
    <cellStyle name="20% - Accent4 3 2 2" xfId="52384"/>
    <cellStyle name="20% - Accent4 3 3" xfId="16717"/>
    <cellStyle name="20% - Accent4 3 4" xfId="40791"/>
    <cellStyle name="20% - Accent4 4" xfId="24187"/>
    <cellStyle name="20% - Accent4 4 2" xfId="48231"/>
    <cellStyle name="20% - Accent4 5" xfId="9641"/>
    <cellStyle name="20% - Accent4 6" xfId="33717"/>
    <cellStyle name="20% - Accent5" xfId="5" builtinId="46" customBuiltin="1"/>
    <cellStyle name="20% - Accent5 2" xfId="5524"/>
    <cellStyle name="20% - Accent5 2 2" xfId="7690"/>
    <cellStyle name="20% - Accent5 2 2 2" xfId="30506"/>
    <cellStyle name="20% - Accent5 2 2 2 2" xfId="54534"/>
    <cellStyle name="20% - Accent5 2 2 3" xfId="18839"/>
    <cellStyle name="20% - Accent5 2 2 4" xfId="42913"/>
    <cellStyle name="20% - Accent5 2 3" xfId="28355"/>
    <cellStyle name="20% - Accent5 2 3 2" xfId="52386"/>
    <cellStyle name="20% - Accent5 2 4" xfId="11586"/>
    <cellStyle name="20% - Accent5 2 5" xfId="35662"/>
    <cellStyle name="20% - Accent5 3" xfId="7659"/>
    <cellStyle name="20% - Accent5 3 2" xfId="30480"/>
    <cellStyle name="20% - Accent5 3 2 2" xfId="54508"/>
    <cellStyle name="20% - Accent5 3 3" xfId="18813"/>
    <cellStyle name="20% - Accent5 3 4" xfId="42887"/>
    <cellStyle name="20% - Accent5 4" xfId="24189"/>
    <cellStyle name="20% - Accent5 4 2" xfId="48233"/>
    <cellStyle name="20% - Accent5 5" xfId="9643"/>
    <cellStyle name="20% - Accent5 6" xfId="33719"/>
    <cellStyle name="20% - Accent6" xfId="6" builtinId="50" customBuiltin="1"/>
    <cellStyle name="20% - Accent6 2" xfId="1311"/>
    <cellStyle name="20% - Accent6 2 2" xfId="6525"/>
    <cellStyle name="20% - Accent6 2 2 2" xfId="7691"/>
    <cellStyle name="20% - Accent6 2 2 2 2" xfId="30507"/>
    <cellStyle name="20% - Accent6 2 2 2 2 2" xfId="54535"/>
    <cellStyle name="20% - Accent6 2 2 2 3" xfId="18840"/>
    <cellStyle name="20% - Accent6 2 2 2 4" xfId="42914"/>
    <cellStyle name="20% - Accent6 2 2 3" xfId="29356"/>
    <cellStyle name="20% - Accent6 2 2 3 2" xfId="53387"/>
    <cellStyle name="20% - Accent6 2 2 4" xfId="17692"/>
    <cellStyle name="20% - Accent6 2 2 5" xfId="41766"/>
    <cellStyle name="20% - Accent6 2 3" xfId="7667"/>
    <cellStyle name="20% - Accent6 2 3 2" xfId="30487"/>
    <cellStyle name="20% - Accent6 2 3 2 2" xfId="54515"/>
    <cellStyle name="20% - Accent6 2 3 3" xfId="18820"/>
    <cellStyle name="20% - Accent6 2 3 4" xfId="42894"/>
    <cellStyle name="20% - Accent6 2 4" xfId="14508"/>
    <cellStyle name="20% - Accent6 2 4 2" xfId="38583"/>
    <cellStyle name="20% - Accent6 2 5" xfId="26135"/>
    <cellStyle name="20% - Accent6 2 5 2" xfId="50175"/>
    <cellStyle name="20% - Accent6 2 6" xfId="11588"/>
    <cellStyle name="20% - Accent6 2 7" xfId="35664"/>
    <cellStyle name="20% - Accent6 3" xfId="5526"/>
    <cellStyle name="20% - Accent6 3 2" xfId="28357"/>
    <cellStyle name="20% - Accent6 3 2 2" xfId="52388"/>
    <cellStyle name="20% - Accent6 3 3" xfId="16721"/>
    <cellStyle name="20% - Accent6 3 4" xfId="40795"/>
    <cellStyle name="20% - Accent6 4" xfId="24192"/>
    <cellStyle name="20% - Accent6 4 2" xfId="48235"/>
    <cellStyle name="20% - Accent6 5" xfId="9645"/>
    <cellStyle name="20% - Accent6 6" xfId="33721"/>
    <cellStyle name="40% - Accent1" xfId="7" builtinId="31" customBuiltin="1"/>
    <cellStyle name="40% - Accent1 2" xfId="1312"/>
    <cellStyle name="40% - Accent1 2 2" xfId="6526"/>
    <cellStyle name="40% - Accent1 2 2 2" xfId="7692"/>
    <cellStyle name="40% - Accent1 2 2 2 2" xfId="30508"/>
    <cellStyle name="40% - Accent1 2 2 2 2 2" xfId="54536"/>
    <cellStyle name="40% - Accent1 2 2 2 3" xfId="18841"/>
    <cellStyle name="40% - Accent1 2 2 2 4" xfId="42915"/>
    <cellStyle name="40% - Accent1 2 2 3" xfId="29357"/>
    <cellStyle name="40% - Accent1 2 2 3 2" xfId="53388"/>
    <cellStyle name="40% - Accent1 2 2 4" xfId="17693"/>
    <cellStyle name="40% - Accent1 2 2 5" xfId="41767"/>
    <cellStyle name="40% - Accent1 2 3" xfId="7668"/>
    <cellStyle name="40% - Accent1 2 3 2" xfId="30488"/>
    <cellStyle name="40% - Accent1 2 3 2 2" xfId="54516"/>
    <cellStyle name="40% - Accent1 2 3 3" xfId="18821"/>
    <cellStyle name="40% - Accent1 2 3 4" xfId="42895"/>
    <cellStyle name="40% - Accent1 2 4" xfId="14509"/>
    <cellStyle name="40% - Accent1 2 4 2" xfId="38584"/>
    <cellStyle name="40% - Accent1 2 5" xfId="26136"/>
    <cellStyle name="40% - Accent1 2 5 2" xfId="50176"/>
    <cellStyle name="40% - Accent1 2 6" xfId="11579"/>
    <cellStyle name="40% - Accent1 2 7" xfId="35655"/>
    <cellStyle name="40% - Accent1 3" xfId="5517"/>
    <cellStyle name="40% - Accent1 3 2" xfId="28348"/>
    <cellStyle name="40% - Accent1 3 2 2" xfId="52379"/>
    <cellStyle name="40% - Accent1 3 3" xfId="16713"/>
    <cellStyle name="40% - Accent1 3 4" xfId="40787"/>
    <cellStyle name="40% - Accent1 4" xfId="24182"/>
    <cellStyle name="40% - Accent1 4 2" xfId="48226"/>
    <cellStyle name="40% - Accent1 5" xfId="9636"/>
    <cellStyle name="40% - Accent1 6" xfId="33712"/>
    <cellStyle name="40% - Accent2" xfId="8" builtinId="35" customBuiltin="1"/>
    <cellStyle name="40% - Accent2 2" xfId="5519"/>
    <cellStyle name="40% - Accent2 2 2" xfId="7693"/>
    <cellStyle name="40% - Accent2 2 2 2" xfId="30509"/>
    <cellStyle name="40% - Accent2 2 2 2 2" xfId="54537"/>
    <cellStyle name="40% - Accent2 2 2 3" xfId="18842"/>
    <cellStyle name="40% - Accent2 2 2 4" xfId="42916"/>
    <cellStyle name="40% - Accent2 2 3" xfId="28350"/>
    <cellStyle name="40% - Accent2 2 3 2" xfId="52381"/>
    <cellStyle name="40% - Accent2 2 4" xfId="11581"/>
    <cellStyle name="40% - Accent2 2 5" xfId="35657"/>
    <cellStyle name="40% - Accent2 3" xfId="7658"/>
    <cellStyle name="40% - Accent2 3 2" xfId="30479"/>
    <cellStyle name="40% - Accent2 3 2 2" xfId="54507"/>
    <cellStyle name="40% - Accent2 3 3" xfId="18812"/>
    <cellStyle name="40% - Accent2 3 4" xfId="42886"/>
    <cellStyle name="40% - Accent2 4" xfId="24184"/>
    <cellStyle name="40% - Accent2 4 2" xfId="48228"/>
    <cellStyle name="40% - Accent2 5" xfId="9638"/>
    <cellStyle name="40% - Accent2 6" xfId="33714"/>
    <cellStyle name="40% - Accent3" xfId="9" builtinId="39" customBuiltin="1"/>
    <cellStyle name="40% - Accent3 2" xfId="1313"/>
    <cellStyle name="40% - Accent3 2 2" xfId="6527"/>
    <cellStyle name="40% - Accent3 2 2 2" xfId="7694"/>
    <cellStyle name="40% - Accent3 2 2 2 2" xfId="30510"/>
    <cellStyle name="40% - Accent3 2 2 2 2 2" xfId="54538"/>
    <cellStyle name="40% - Accent3 2 2 2 3" xfId="18843"/>
    <cellStyle name="40% - Accent3 2 2 2 4" xfId="42917"/>
    <cellStyle name="40% - Accent3 2 2 3" xfId="29358"/>
    <cellStyle name="40% - Accent3 2 2 3 2" xfId="53389"/>
    <cellStyle name="40% - Accent3 2 2 4" xfId="17694"/>
    <cellStyle name="40% - Accent3 2 2 5" xfId="41768"/>
    <cellStyle name="40% - Accent3 2 3" xfId="7669"/>
    <cellStyle name="40% - Accent3 2 3 2" xfId="30489"/>
    <cellStyle name="40% - Accent3 2 3 2 2" xfId="54517"/>
    <cellStyle name="40% - Accent3 2 3 3" xfId="18822"/>
    <cellStyle name="40% - Accent3 2 3 4" xfId="42896"/>
    <cellStyle name="40% - Accent3 2 4" xfId="14510"/>
    <cellStyle name="40% - Accent3 2 4 2" xfId="38585"/>
    <cellStyle name="40% - Accent3 2 5" xfId="26137"/>
    <cellStyle name="40% - Accent3 2 5 2" xfId="50177"/>
    <cellStyle name="40% - Accent3 2 6" xfId="11583"/>
    <cellStyle name="40% - Accent3 2 7" xfId="35659"/>
    <cellStyle name="40% - Accent3 3" xfId="5521"/>
    <cellStyle name="40% - Accent3 3 2" xfId="28352"/>
    <cellStyle name="40% - Accent3 3 2 2" xfId="52383"/>
    <cellStyle name="40% - Accent3 3 3" xfId="16716"/>
    <cellStyle name="40% - Accent3 3 4" xfId="40790"/>
    <cellStyle name="40% - Accent3 4" xfId="24186"/>
    <cellStyle name="40% - Accent3 4 2" xfId="48230"/>
    <cellStyle name="40% - Accent3 5" xfId="9640"/>
    <cellStyle name="40% - Accent3 6" xfId="33716"/>
    <cellStyle name="40% - Accent4" xfId="10" builtinId="43" customBuiltin="1"/>
    <cellStyle name="40% - Accent4 2" xfId="1314"/>
    <cellStyle name="40% - Accent4 2 2" xfId="6528"/>
    <cellStyle name="40% - Accent4 2 2 2" xfId="7695"/>
    <cellStyle name="40% - Accent4 2 2 2 2" xfId="30511"/>
    <cellStyle name="40% - Accent4 2 2 2 2 2" xfId="54539"/>
    <cellStyle name="40% - Accent4 2 2 2 3" xfId="18844"/>
    <cellStyle name="40% - Accent4 2 2 2 4" xfId="42918"/>
    <cellStyle name="40% - Accent4 2 2 3" xfId="29359"/>
    <cellStyle name="40% - Accent4 2 2 3 2" xfId="53390"/>
    <cellStyle name="40% - Accent4 2 2 4" xfId="17695"/>
    <cellStyle name="40% - Accent4 2 2 5" xfId="41769"/>
    <cellStyle name="40% - Accent4 2 3" xfId="7670"/>
    <cellStyle name="40% - Accent4 2 3 2" xfId="30490"/>
    <cellStyle name="40% - Accent4 2 3 2 2" xfId="54518"/>
    <cellStyle name="40% - Accent4 2 3 3" xfId="18823"/>
    <cellStyle name="40% - Accent4 2 3 4" xfId="42897"/>
    <cellStyle name="40% - Accent4 2 4" xfId="14511"/>
    <cellStyle name="40% - Accent4 2 4 2" xfId="38586"/>
    <cellStyle name="40% - Accent4 2 5" xfId="26138"/>
    <cellStyle name="40% - Accent4 2 5 2" xfId="50178"/>
    <cellStyle name="40% - Accent4 2 6" xfId="11585"/>
    <cellStyle name="40% - Accent4 2 7" xfId="35661"/>
    <cellStyle name="40% - Accent4 3" xfId="5523"/>
    <cellStyle name="40% - Accent4 3 2" xfId="28354"/>
    <cellStyle name="40% - Accent4 3 2 2" xfId="52385"/>
    <cellStyle name="40% - Accent4 3 3" xfId="16718"/>
    <cellStyle name="40% - Accent4 3 4" xfId="40792"/>
    <cellStyle name="40% - Accent4 4" xfId="24188"/>
    <cellStyle name="40% - Accent4 4 2" xfId="48232"/>
    <cellStyle name="40% - Accent4 5" xfId="9642"/>
    <cellStyle name="40% - Accent4 6" xfId="33718"/>
    <cellStyle name="40% - Accent5" xfId="11" builtinId="47" customBuiltin="1"/>
    <cellStyle name="40% - Accent5 2" xfId="1315"/>
    <cellStyle name="40% - Accent5 2 2" xfId="6529"/>
    <cellStyle name="40% - Accent5 2 2 2" xfId="7696"/>
    <cellStyle name="40% - Accent5 2 2 2 2" xfId="30512"/>
    <cellStyle name="40% - Accent5 2 2 2 2 2" xfId="54540"/>
    <cellStyle name="40% - Accent5 2 2 2 3" xfId="18845"/>
    <cellStyle name="40% - Accent5 2 2 2 4" xfId="42919"/>
    <cellStyle name="40% - Accent5 2 2 3" xfId="29360"/>
    <cellStyle name="40% - Accent5 2 2 3 2" xfId="53391"/>
    <cellStyle name="40% - Accent5 2 2 4" xfId="17696"/>
    <cellStyle name="40% - Accent5 2 2 5" xfId="41770"/>
    <cellStyle name="40% - Accent5 2 3" xfId="7671"/>
    <cellStyle name="40% - Accent5 2 3 2" xfId="30491"/>
    <cellStyle name="40% - Accent5 2 3 2 2" xfId="54519"/>
    <cellStyle name="40% - Accent5 2 3 3" xfId="18824"/>
    <cellStyle name="40% - Accent5 2 3 4" xfId="42898"/>
    <cellStyle name="40% - Accent5 2 4" xfId="14512"/>
    <cellStyle name="40% - Accent5 2 4 2" xfId="38587"/>
    <cellStyle name="40% - Accent5 2 5" xfId="26139"/>
    <cellStyle name="40% - Accent5 2 5 2" xfId="50179"/>
    <cellStyle name="40% - Accent5 2 6" xfId="11587"/>
    <cellStyle name="40% - Accent5 2 7" xfId="35663"/>
    <cellStyle name="40% - Accent5 3" xfId="5525"/>
    <cellStyle name="40% - Accent5 3 2" xfId="28356"/>
    <cellStyle name="40% - Accent5 3 2 2" xfId="52387"/>
    <cellStyle name="40% - Accent5 3 3" xfId="16720"/>
    <cellStyle name="40% - Accent5 3 4" xfId="40794"/>
    <cellStyle name="40% - Accent5 4" xfId="24190"/>
    <cellStyle name="40% - Accent5 4 2" xfId="48234"/>
    <cellStyle name="40% - Accent5 5" xfId="9644"/>
    <cellStyle name="40% - Accent5 6" xfId="33720"/>
    <cellStyle name="40% - Accent6" xfId="12" builtinId="51" customBuiltin="1"/>
    <cellStyle name="40% - Accent6 2" xfId="1316"/>
    <cellStyle name="40% - Accent6 2 2" xfId="6530"/>
    <cellStyle name="40% - Accent6 2 2 2" xfId="7697"/>
    <cellStyle name="40% - Accent6 2 2 2 2" xfId="30513"/>
    <cellStyle name="40% - Accent6 2 2 2 2 2" xfId="54541"/>
    <cellStyle name="40% - Accent6 2 2 2 3" xfId="18846"/>
    <cellStyle name="40% - Accent6 2 2 2 4" xfId="42920"/>
    <cellStyle name="40% - Accent6 2 2 3" xfId="29361"/>
    <cellStyle name="40% - Accent6 2 2 3 2" xfId="53392"/>
    <cellStyle name="40% - Accent6 2 2 4" xfId="17697"/>
    <cellStyle name="40% - Accent6 2 2 5" xfId="41771"/>
    <cellStyle name="40% - Accent6 2 3" xfId="7672"/>
    <cellStyle name="40% - Accent6 2 3 2" xfId="30492"/>
    <cellStyle name="40% - Accent6 2 3 2 2" xfId="54520"/>
    <cellStyle name="40% - Accent6 2 3 3" xfId="18825"/>
    <cellStyle name="40% - Accent6 2 3 4" xfId="42899"/>
    <cellStyle name="40% - Accent6 2 4" xfId="14513"/>
    <cellStyle name="40% - Accent6 2 4 2" xfId="38588"/>
    <cellStyle name="40% - Accent6 2 5" xfId="26140"/>
    <cellStyle name="40% - Accent6 2 5 2" xfId="50180"/>
    <cellStyle name="40% - Accent6 2 6" xfId="11589"/>
    <cellStyle name="40% - Accent6 2 7" xfId="35665"/>
    <cellStyle name="40% - Accent6 3" xfId="5527"/>
    <cellStyle name="40% - Accent6 3 2" xfId="28358"/>
    <cellStyle name="40% - Accent6 3 2 2" xfId="52389"/>
    <cellStyle name="40% - Accent6 3 3" xfId="16722"/>
    <cellStyle name="40% - Accent6 3 4" xfId="40796"/>
    <cellStyle name="40% - Accent6 4" xfId="24193"/>
    <cellStyle name="40% - Accent6 4 2" xfId="48236"/>
    <cellStyle name="40% - Accent6 5" xfId="9646"/>
    <cellStyle name="40% - Accent6 6" xfId="33722"/>
    <cellStyle name="60% - Accent1" xfId="13" builtinId="32" customBuiltin="1"/>
    <cellStyle name="60% - Accent1 2" xfId="1317"/>
    <cellStyle name="60% - Accent2" xfId="14" builtinId="36" customBuiltin="1"/>
    <cellStyle name="60% - Accent2 2" xfId="1318"/>
    <cellStyle name="60% - Accent3" xfId="15" builtinId="40" customBuiltin="1"/>
    <cellStyle name="60% - Accent3 2" xfId="1319"/>
    <cellStyle name="60% - Accent4" xfId="16" builtinId="44" customBuiltin="1"/>
    <cellStyle name="60% - Accent4 2" xfId="1320"/>
    <cellStyle name="60% - Accent5" xfId="17" builtinId="48" customBuiltin="1"/>
    <cellStyle name="60% - Accent5 2" xfId="1321"/>
    <cellStyle name="60% - Accent6" xfId="18" builtinId="52" customBuiltin="1"/>
    <cellStyle name="60% - Accent6 2" xfId="1322"/>
    <cellStyle name="Accent1" xfId="19" builtinId="29" customBuiltin="1"/>
    <cellStyle name="Accent1 2" xfId="1323"/>
    <cellStyle name="Accent2" xfId="20" builtinId="33" customBuiltin="1"/>
    <cellStyle name="Accent2 2" xfId="1324"/>
    <cellStyle name="Accent3" xfId="21" builtinId="37" customBuiltin="1"/>
    <cellStyle name="Accent3 2" xfId="1325"/>
    <cellStyle name="Accent4" xfId="22" builtinId="41" customBuiltin="1"/>
    <cellStyle name="Accent4 2" xfId="1326"/>
    <cellStyle name="Accent5" xfId="23" builtinId="45" customBuiltin="1"/>
    <cellStyle name="Accent6" xfId="24" builtinId="49" customBuiltin="1"/>
    <cellStyle name="Accent6 2" xfId="1327"/>
    <cellStyle name="Bad" xfId="25" builtinId="27" customBuiltin="1"/>
    <cellStyle name="Bad 2" xfId="1328"/>
    <cellStyle name="Calculation" xfId="26" builtinId="22" customBuiltin="1"/>
    <cellStyle name="Calculation 2" xfId="1329"/>
    <cellStyle name="Check Cell" xfId="27" builtinId="23" customBuiltin="1"/>
    <cellStyle name="Comma 10" xfId="7630"/>
    <cellStyle name="Comma 2" xfId="47"/>
    <cellStyle name="Comma 2 2" xfId="1302"/>
    <cellStyle name="Comma 2 2 2" xfId="54549"/>
    <cellStyle name="Comma 2 3" xfId="7708"/>
    <cellStyle name="Comma 2 4" xfId="54548"/>
    <cellStyle name="Comma 3" xfId="48"/>
    <cellStyle name="Comma 3 2" xfId="49"/>
    <cellStyle name="Comma 3 2 2" xfId="50"/>
    <cellStyle name="Comma 3 2 2 2" xfId="51"/>
    <cellStyle name="Comma 3 2 2 2 2" xfId="52"/>
    <cellStyle name="Comma 3 2 2 2 2 2" xfId="496"/>
    <cellStyle name="Comma 3 2 2 2 3" xfId="53"/>
    <cellStyle name="Comma 3 2 2 2 3 10" xfId="7709"/>
    <cellStyle name="Comma 3 2 2 2 3 11" xfId="31786"/>
    <cellStyle name="Comma 3 2 2 2 3 2" xfId="497"/>
    <cellStyle name="Comma 3 2 2 2 3 2 2" xfId="2600"/>
    <cellStyle name="Comma 3 2 2 2 3 2 2 2" xfId="5799"/>
    <cellStyle name="Comma 3 2 2 2 3 2 2 2 2" xfId="28630"/>
    <cellStyle name="Comma 3 2 2 2 3 2 2 2 2 2" xfId="52661"/>
    <cellStyle name="Comma 3 2 2 2 3 2 2 2 3" xfId="16966"/>
    <cellStyle name="Comma 3 2 2 2 3 2 2 2 4" xfId="41040"/>
    <cellStyle name="Comma 3 2 2 2 3 2 2 3" xfId="13781"/>
    <cellStyle name="Comma 3 2 2 2 3 2 2 3 2" xfId="37857"/>
    <cellStyle name="Comma 3 2 2 2 3 2 2 4" xfId="25408"/>
    <cellStyle name="Comma 3 2 2 2 3 2 2 4 2" xfId="49449"/>
    <cellStyle name="Comma 3 2 2 2 3 2 2 5" xfId="8912"/>
    <cellStyle name="Comma 3 2 2 2 3 2 2 6" xfId="32988"/>
    <cellStyle name="Comma 3 2 2 2 3 2 3" xfId="3579"/>
    <cellStyle name="Comma 3 2 2 2 3 2 3 2" xfId="6792"/>
    <cellStyle name="Comma 3 2 2 2 3 2 3 2 2" xfId="29623"/>
    <cellStyle name="Comma 3 2 2 2 3 2 3 2 2 2" xfId="53654"/>
    <cellStyle name="Comma 3 2 2 2 3 2 3 2 3" xfId="17959"/>
    <cellStyle name="Comma 3 2 2 2 3 2 3 2 4" xfId="42033"/>
    <cellStyle name="Comma 3 2 2 2 3 2 3 3" xfId="14776"/>
    <cellStyle name="Comma 3 2 2 2 3 2 3 3 2" xfId="38850"/>
    <cellStyle name="Comma 3 2 2 2 3 2 3 4" xfId="26411"/>
    <cellStyle name="Comma 3 2 2 2 3 2 3 4 2" xfId="50442"/>
    <cellStyle name="Comma 3 2 2 2 3 2 3 5" xfId="9890"/>
    <cellStyle name="Comma 3 2 2 2 3 2 3 6" xfId="33966"/>
    <cellStyle name="Comma 3 2 2 2 3 2 4" xfId="4632"/>
    <cellStyle name="Comma 3 2 2 2 3 2 4 2" xfId="15829"/>
    <cellStyle name="Comma 3 2 2 2 3 2 4 2 2" xfId="39903"/>
    <cellStyle name="Comma 3 2 2 2 3 2 4 3" xfId="27464"/>
    <cellStyle name="Comma 3 2 2 2 3 2 4 3 2" xfId="51495"/>
    <cellStyle name="Comma 3 2 2 2 3 2 4 4" xfId="10853"/>
    <cellStyle name="Comma 3 2 2 2 3 2 4 5" xfId="34929"/>
    <cellStyle name="Comma 3 2 2 2 3 2 5" xfId="1628"/>
    <cellStyle name="Comma 3 2 2 2 3 2 5 2" xfId="24437"/>
    <cellStyle name="Comma 3 2 2 2 3 2 5 2 2" xfId="48480"/>
    <cellStyle name="Comma 3 2 2 2 3 2 5 3" xfId="11908"/>
    <cellStyle name="Comma 3 2 2 2 3 2 5 4" xfId="35984"/>
    <cellStyle name="Comma 3 2 2 2 3 2 6" xfId="23446"/>
    <cellStyle name="Comma 3 2 2 2 3 2 6 2" xfId="47502"/>
    <cellStyle name="Comma 3 2 2 2 3 2 7" xfId="7950"/>
    <cellStyle name="Comma 3 2 2 2 3 2 8" xfId="32026"/>
    <cellStyle name="Comma 3 2 2 2 3 3" xfId="822"/>
    <cellStyle name="Comma 3 2 2 2 3 3 2" xfId="2840"/>
    <cellStyle name="Comma 3 2 2 2 3 3 2 2" xfId="6039"/>
    <cellStyle name="Comma 3 2 2 2 3 3 2 2 2" xfId="28870"/>
    <cellStyle name="Comma 3 2 2 2 3 3 2 2 2 2" xfId="52901"/>
    <cellStyle name="Comma 3 2 2 2 3 3 2 2 3" xfId="17206"/>
    <cellStyle name="Comma 3 2 2 2 3 3 2 2 4" xfId="41280"/>
    <cellStyle name="Comma 3 2 2 2 3 3 2 3" xfId="14021"/>
    <cellStyle name="Comma 3 2 2 2 3 3 2 3 2" xfId="38097"/>
    <cellStyle name="Comma 3 2 2 2 3 3 2 4" xfId="25648"/>
    <cellStyle name="Comma 3 2 2 2 3 3 2 4 2" xfId="49689"/>
    <cellStyle name="Comma 3 2 2 2 3 3 2 5" xfId="9152"/>
    <cellStyle name="Comma 3 2 2 2 3 3 2 6" xfId="33228"/>
    <cellStyle name="Comma 3 2 2 2 3 3 3" xfId="3823"/>
    <cellStyle name="Comma 3 2 2 2 3 3 3 2" xfId="7036"/>
    <cellStyle name="Comma 3 2 2 2 3 3 3 2 2" xfId="29867"/>
    <cellStyle name="Comma 3 2 2 2 3 3 3 2 2 2" xfId="53898"/>
    <cellStyle name="Comma 3 2 2 2 3 3 3 2 3" xfId="18203"/>
    <cellStyle name="Comma 3 2 2 2 3 3 3 2 4" xfId="42277"/>
    <cellStyle name="Comma 3 2 2 2 3 3 3 3" xfId="15020"/>
    <cellStyle name="Comma 3 2 2 2 3 3 3 3 2" xfId="39094"/>
    <cellStyle name="Comma 3 2 2 2 3 3 3 4" xfId="26655"/>
    <cellStyle name="Comma 3 2 2 2 3 3 3 4 2" xfId="50686"/>
    <cellStyle name="Comma 3 2 2 2 3 3 3 5" xfId="10130"/>
    <cellStyle name="Comma 3 2 2 2 3 3 3 6" xfId="34206"/>
    <cellStyle name="Comma 3 2 2 2 3 3 4" xfId="4872"/>
    <cellStyle name="Comma 3 2 2 2 3 3 4 2" xfId="16069"/>
    <cellStyle name="Comma 3 2 2 2 3 3 4 2 2" xfId="40143"/>
    <cellStyle name="Comma 3 2 2 2 3 3 4 3" xfId="27704"/>
    <cellStyle name="Comma 3 2 2 2 3 3 4 3 2" xfId="51735"/>
    <cellStyle name="Comma 3 2 2 2 3 3 4 4" xfId="11093"/>
    <cellStyle name="Comma 3 2 2 2 3 3 4 5" xfId="35169"/>
    <cellStyle name="Comma 3 2 2 2 3 3 5" xfId="1868"/>
    <cellStyle name="Comma 3 2 2 2 3 3 5 2" xfId="24677"/>
    <cellStyle name="Comma 3 2 2 2 3 3 5 2 2" xfId="48720"/>
    <cellStyle name="Comma 3 2 2 2 3 3 5 3" xfId="12189"/>
    <cellStyle name="Comma 3 2 2 2 3 3 5 4" xfId="36265"/>
    <cellStyle name="Comma 3 2 2 2 3 3 6" xfId="23690"/>
    <cellStyle name="Comma 3 2 2 2 3 3 6 2" xfId="47742"/>
    <cellStyle name="Comma 3 2 2 2 3 3 7" xfId="8190"/>
    <cellStyle name="Comma 3 2 2 2 3 3 8" xfId="32266"/>
    <cellStyle name="Comma 3 2 2 2 3 4" xfId="1062"/>
    <cellStyle name="Comma 3 2 2 2 3 4 2" xfId="3080"/>
    <cellStyle name="Comma 3 2 2 2 3 4 2 2" xfId="6279"/>
    <cellStyle name="Comma 3 2 2 2 3 4 2 2 2" xfId="29110"/>
    <cellStyle name="Comma 3 2 2 2 3 4 2 2 2 2" xfId="53141"/>
    <cellStyle name="Comma 3 2 2 2 3 4 2 2 3" xfId="17446"/>
    <cellStyle name="Comma 3 2 2 2 3 4 2 2 4" xfId="41520"/>
    <cellStyle name="Comma 3 2 2 2 3 4 2 3" xfId="14261"/>
    <cellStyle name="Comma 3 2 2 2 3 4 2 3 2" xfId="38337"/>
    <cellStyle name="Comma 3 2 2 2 3 4 2 4" xfId="25888"/>
    <cellStyle name="Comma 3 2 2 2 3 4 2 4 2" xfId="49929"/>
    <cellStyle name="Comma 3 2 2 2 3 4 2 5" xfId="9392"/>
    <cellStyle name="Comma 3 2 2 2 3 4 2 6" xfId="33468"/>
    <cellStyle name="Comma 3 2 2 2 3 4 3" xfId="4074"/>
    <cellStyle name="Comma 3 2 2 2 3 4 3 2" xfId="7287"/>
    <cellStyle name="Comma 3 2 2 2 3 4 3 2 2" xfId="30118"/>
    <cellStyle name="Comma 3 2 2 2 3 4 3 2 2 2" xfId="54149"/>
    <cellStyle name="Comma 3 2 2 2 3 4 3 2 3" xfId="18454"/>
    <cellStyle name="Comma 3 2 2 2 3 4 3 2 4" xfId="42528"/>
    <cellStyle name="Comma 3 2 2 2 3 4 3 3" xfId="15271"/>
    <cellStyle name="Comma 3 2 2 2 3 4 3 3 2" xfId="39345"/>
    <cellStyle name="Comma 3 2 2 2 3 4 3 4" xfId="26906"/>
    <cellStyle name="Comma 3 2 2 2 3 4 3 4 2" xfId="50937"/>
    <cellStyle name="Comma 3 2 2 2 3 4 3 5" xfId="10370"/>
    <cellStyle name="Comma 3 2 2 2 3 4 3 6" xfId="34446"/>
    <cellStyle name="Comma 3 2 2 2 3 4 4" xfId="5113"/>
    <cellStyle name="Comma 3 2 2 2 3 4 4 2" xfId="16310"/>
    <cellStyle name="Comma 3 2 2 2 3 4 4 2 2" xfId="40384"/>
    <cellStyle name="Comma 3 2 2 2 3 4 4 3" xfId="27945"/>
    <cellStyle name="Comma 3 2 2 2 3 4 4 3 2" xfId="51976"/>
    <cellStyle name="Comma 3 2 2 2 3 4 4 4" xfId="11333"/>
    <cellStyle name="Comma 3 2 2 2 3 4 4 5" xfId="35409"/>
    <cellStyle name="Comma 3 2 2 2 3 4 5" xfId="2108"/>
    <cellStyle name="Comma 3 2 2 2 3 4 5 2" xfId="24919"/>
    <cellStyle name="Comma 3 2 2 2 3 4 5 2 2" xfId="48960"/>
    <cellStyle name="Comma 3 2 2 2 3 4 5 3" xfId="12433"/>
    <cellStyle name="Comma 3 2 2 2 3 4 5 4" xfId="36509"/>
    <cellStyle name="Comma 3 2 2 2 3 4 6" xfId="23930"/>
    <cellStyle name="Comma 3 2 2 2 3 4 6 2" xfId="47982"/>
    <cellStyle name="Comma 3 2 2 2 3 4 7" xfId="8430"/>
    <cellStyle name="Comma 3 2 2 2 3 4 8" xfId="32506"/>
    <cellStyle name="Comma 3 2 2 2 3 5" xfId="2358"/>
    <cellStyle name="Comma 3 2 2 2 3 5 2" xfId="5559"/>
    <cellStyle name="Comma 3 2 2 2 3 5 2 2" xfId="28390"/>
    <cellStyle name="Comma 3 2 2 2 3 5 2 2 2" xfId="52421"/>
    <cellStyle name="Comma 3 2 2 2 3 5 2 3" xfId="16726"/>
    <cellStyle name="Comma 3 2 2 2 3 5 2 4" xfId="40800"/>
    <cellStyle name="Comma 3 2 2 2 3 5 3" xfId="13541"/>
    <cellStyle name="Comma 3 2 2 2 3 5 3 2" xfId="37617"/>
    <cellStyle name="Comma 3 2 2 2 3 5 4" xfId="25168"/>
    <cellStyle name="Comma 3 2 2 2 3 5 4 2" xfId="49209"/>
    <cellStyle name="Comma 3 2 2 2 3 5 5" xfId="8672"/>
    <cellStyle name="Comma 3 2 2 2 3 5 6" xfId="32748"/>
    <cellStyle name="Comma 3 2 2 2 3 6" xfId="3323"/>
    <cellStyle name="Comma 3 2 2 2 3 6 2" xfId="6536"/>
    <cellStyle name="Comma 3 2 2 2 3 6 2 2" xfId="29367"/>
    <cellStyle name="Comma 3 2 2 2 3 6 2 2 2" xfId="53398"/>
    <cellStyle name="Comma 3 2 2 2 3 6 2 3" xfId="17703"/>
    <cellStyle name="Comma 3 2 2 2 3 6 2 4" xfId="41777"/>
    <cellStyle name="Comma 3 2 2 2 3 6 3" xfId="14520"/>
    <cellStyle name="Comma 3 2 2 2 3 6 3 2" xfId="38594"/>
    <cellStyle name="Comma 3 2 2 2 3 6 4" xfId="26155"/>
    <cellStyle name="Comma 3 2 2 2 3 6 4 2" xfId="50186"/>
    <cellStyle name="Comma 3 2 2 2 3 6 5" xfId="9650"/>
    <cellStyle name="Comma 3 2 2 2 3 6 6" xfId="33726"/>
    <cellStyle name="Comma 3 2 2 2 3 7" xfId="4382"/>
    <cellStyle name="Comma 3 2 2 2 3 7 2" xfId="15579"/>
    <cellStyle name="Comma 3 2 2 2 3 7 2 2" xfId="39653"/>
    <cellStyle name="Comma 3 2 2 2 3 7 3" xfId="27214"/>
    <cellStyle name="Comma 3 2 2 2 3 7 3 2" xfId="51245"/>
    <cellStyle name="Comma 3 2 2 2 3 7 4" xfId="10613"/>
    <cellStyle name="Comma 3 2 2 2 3 7 5" xfId="34689"/>
    <cellStyle name="Comma 3 2 2 2 3 8" xfId="1385"/>
    <cellStyle name="Comma 3 2 2 2 3 8 2" xfId="24194"/>
    <cellStyle name="Comma 3 2 2 2 3 8 2 2" xfId="48237"/>
    <cellStyle name="Comma 3 2 2 2 3 8 3" xfId="11595"/>
    <cellStyle name="Comma 3 2 2 2 3 8 4" xfId="35671"/>
    <cellStyle name="Comma 3 2 2 2 3 9" xfId="23183"/>
    <cellStyle name="Comma 3 2 2 2 3 9 2" xfId="47256"/>
    <cellStyle name="Comma 3 2 2 2 4" xfId="495"/>
    <cellStyle name="Comma 3 2 2 3" xfId="54"/>
    <cellStyle name="Comma 3 2 2 3 2" xfId="498"/>
    <cellStyle name="Comma 3 2 2 4" xfId="55"/>
    <cellStyle name="Comma 3 2 2 4 10" xfId="7710"/>
    <cellStyle name="Comma 3 2 2 4 11" xfId="31787"/>
    <cellStyle name="Comma 3 2 2 4 2" xfId="499"/>
    <cellStyle name="Comma 3 2 2 4 2 2" xfId="2601"/>
    <cellStyle name="Comma 3 2 2 4 2 2 2" xfId="5800"/>
    <cellStyle name="Comma 3 2 2 4 2 2 2 2" xfId="28631"/>
    <cellStyle name="Comma 3 2 2 4 2 2 2 2 2" xfId="52662"/>
    <cellStyle name="Comma 3 2 2 4 2 2 2 3" xfId="16967"/>
    <cellStyle name="Comma 3 2 2 4 2 2 2 4" xfId="41041"/>
    <cellStyle name="Comma 3 2 2 4 2 2 3" xfId="13782"/>
    <cellStyle name="Comma 3 2 2 4 2 2 3 2" xfId="37858"/>
    <cellStyle name="Comma 3 2 2 4 2 2 4" xfId="25409"/>
    <cellStyle name="Comma 3 2 2 4 2 2 4 2" xfId="49450"/>
    <cellStyle name="Comma 3 2 2 4 2 2 5" xfId="8913"/>
    <cellStyle name="Comma 3 2 2 4 2 2 6" xfId="32989"/>
    <cellStyle name="Comma 3 2 2 4 2 3" xfId="3580"/>
    <cellStyle name="Comma 3 2 2 4 2 3 2" xfId="6793"/>
    <cellStyle name="Comma 3 2 2 4 2 3 2 2" xfId="29624"/>
    <cellStyle name="Comma 3 2 2 4 2 3 2 2 2" xfId="53655"/>
    <cellStyle name="Comma 3 2 2 4 2 3 2 3" xfId="17960"/>
    <cellStyle name="Comma 3 2 2 4 2 3 2 4" xfId="42034"/>
    <cellStyle name="Comma 3 2 2 4 2 3 3" xfId="14777"/>
    <cellStyle name="Comma 3 2 2 4 2 3 3 2" xfId="38851"/>
    <cellStyle name="Comma 3 2 2 4 2 3 4" xfId="26412"/>
    <cellStyle name="Comma 3 2 2 4 2 3 4 2" xfId="50443"/>
    <cellStyle name="Comma 3 2 2 4 2 3 5" xfId="9891"/>
    <cellStyle name="Comma 3 2 2 4 2 3 6" xfId="33967"/>
    <cellStyle name="Comma 3 2 2 4 2 4" xfId="4633"/>
    <cellStyle name="Comma 3 2 2 4 2 4 2" xfId="15830"/>
    <cellStyle name="Comma 3 2 2 4 2 4 2 2" xfId="39904"/>
    <cellStyle name="Comma 3 2 2 4 2 4 3" xfId="27465"/>
    <cellStyle name="Comma 3 2 2 4 2 4 3 2" xfId="51496"/>
    <cellStyle name="Comma 3 2 2 4 2 4 4" xfId="10854"/>
    <cellStyle name="Comma 3 2 2 4 2 4 5" xfId="34930"/>
    <cellStyle name="Comma 3 2 2 4 2 5" xfId="1629"/>
    <cellStyle name="Comma 3 2 2 4 2 5 2" xfId="24438"/>
    <cellStyle name="Comma 3 2 2 4 2 5 2 2" xfId="48481"/>
    <cellStyle name="Comma 3 2 2 4 2 5 3" xfId="11909"/>
    <cellStyle name="Comma 3 2 2 4 2 5 4" xfId="35985"/>
    <cellStyle name="Comma 3 2 2 4 2 6" xfId="23447"/>
    <cellStyle name="Comma 3 2 2 4 2 6 2" xfId="47503"/>
    <cellStyle name="Comma 3 2 2 4 2 7" xfId="7951"/>
    <cellStyle name="Comma 3 2 2 4 2 8" xfId="32027"/>
    <cellStyle name="Comma 3 2 2 4 3" xfId="823"/>
    <cellStyle name="Comma 3 2 2 4 3 2" xfId="2841"/>
    <cellStyle name="Comma 3 2 2 4 3 2 2" xfId="6040"/>
    <cellStyle name="Comma 3 2 2 4 3 2 2 2" xfId="28871"/>
    <cellStyle name="Comma 3 2 2 4 3 2 2 2 2" xfId="52902"/>
    <cellStyle name="Comma 3 2 2 4 3 2 2 3" xfId="17207"/>
    <cellStyle name="Comma 3 2 2 4 3 2 2 4" xfId="41281"/>
    <cellStyle name="Comma 3 2 2 4 3 2 3" xfId="14022"/>
    <cellStyle name="Comma 3 2 2 4 3 2 3 2" xfId="38098"/>
    <cellStyle name="Comma 3 2 2 4 3 2 4" xfId="25649"/>
    <cellStyle name="Comma 3 2 2 4 3 2 4 2" xfId="49690"/>
    <cellStyle name="Comma 3 2 2 4 3 2 5" xfId="9153"/>
    <cellStyle name="Comma 3 2 2 4 3 2 6" xfId="33229"/>
    <cellStyle name="Comma 3 2 2 4 3 3" xfId="3824"/>
    <cellStyle name="Comma 3 2 2 4 3 3 2" xfId="7037"/>
    <cellStyle name="Comma 3 2 2 4 3 3 2 2" xfId="29868"/>
    <cellStyle name="Comma 3 2 2 4 3 3 2 2 2" xfId="53899"/>
    <cellStyle name="Comma 3 2 2 4 3 3 2 3" xfId="18204"/>
    <cellStyle name="Comma 3 2 2 4 3 3 2 4" xfId="42278"/>
    <cellStyle name="Comma 3 2 2 4 3 3 3" xfId="15021"/>
    <cellStyle name="Comma 3 2 2 4 3 3 3 2" xfId="39095"/>
    <cellStyle name="Comma 3 2 2 4 3 3 4" xfId="26656"/>
    <cellStyle name="Comma 3 2 2 4 3 3 4 2" xfId="50687"/>
    <cellStyle name="Comma 3 2 2 4 3 3 5" xfId="10131"/>
    <cellStyle name="Comma 3 2 2 4 3 3 6" xfId="34207"/>
    <cellStyle name="Comma 3 2 2 4 3 4" xfId="4873"/>
    <cellStyle name="Comma 3 2 2 4 3 4 2" xfId="16070"/>
    <cellStyle name="Comma 3 2 2 4 3 4 2 2" xfId="40144"/>
    <cellStyle name="Comma 3 2 2 4 3 4 3" xfId="27705"/>
    <cellStyle name="Comma 3 2 2 4 3 4 3 2" xfId="51736"/>
    <cellStyle name="Comma 3 2 2 4 3 4 4" xfId="11094"/>
    <cellStyle name="Comma 3 2 2 4 3 4 5" xfId="35170"/>
    <cellStyle name="Comma 3 2 2 4 3 5" xfId="1869"/>
    <cellStyle name="Comma 3 2 2 4 3 5 2" xfId="24678"/>
    <cellStyle name="Comma 3 2 2 4 3 5 2 2" xfId="48721"/>
    <cellStyle name="Comma 3 2 2 4 3 5 3" xfId="12190"/>
    <cellStyle name="Comma 3 2 2 4 3 5 4" xfId="36266"/>
    <cellStyle name="Comma 3 2 2 4 3 6" xfId="23691"/>
    <cellStyle name="Comma 3 2 2 4 3 6 2" xfId="47743"/>
    <cellStyle name="Comma 3 2 2 4 3 7" xfId="8191"/>
    <cellStyle name="Comma 3 2 2 4 3 8" xfId="32267"/>
    <cellStyle name="Comma 3 2 2 4 4" xfId="1063"/>
    <cellStyle name="Comma 3 2 2 4 4 2" xfId="3081"/>
    <cellStyle name="Comma 3 2 2 4 4 2 2" xfId="6280"/>
    <cellStyle name="Comma 3 2 2 4 4 2 2 2" xfId="29111"/>
    <cellStyle name="Comma 3 2 2 4 4 2 2 2 2" xfId="53142"/>
    <cellStyle name="Comma 3 2 2 4 4 2 2 3" xfId="17447"/>
    <cellStyle name="Comma 3 2 2 4 4 2 2 4" xfId="41521"/>
    <cellStyle name="Comma 3 2 2 4 4 2 3" xfId="14262"/>
    <cellStyle name="Comma 3 2 2 4 4 2 3 2" xfId="38338"/>
    <cellStyle name="Comma 3 2 2 4 4 2 4" xfId="25889"/>
    <cellStyle name="Comma 3 2 2 4 4 2 4 2" xfId="49930"/>
    <cellStyle name="Comma 3 2 2 4 4 2 5" xfId="9393"/>
    <cellStyle name="Comma 3 2 2 4 4 2 6" xfId="33469"/>
    <cellStyle name="Comma 3 2 2 4 4 3" xfId="4075"/>
    <cellStyle name="Comma 3 2 2 4 4 3 2" xfId="7288"/>
    <cellStyle name="Comma 3 2 2 4 4 3 2 2" xfId="30119"/>
    <cellStyle name="Comma 3 2 2 4 4 3 2 2 2" xfId="54150"/>
    <cellStyle name="Comma 3 2 2 4 4 3 2 3" xfId="18455"/>
    <cellStyle name="Comma 3 2 2 4 4 3 2 4" xfId="42529"/>
    <cellStyle name="Comma 3 2 2 4 4 3 3" xfId="15272"/>
    <cellStyle name="Comma 3 2 2 4 4 3 3 2" xfId="39346"/>
    <cellStyle name="Comma 3 2 2 4 4 3 4" xfId="26907"/>
    <cellStyle name="Comma 3 2 2 4 4 3 4 2" xfId="50938"/>
    <cellStyle name="Comma 3 2 2 4 4 3 5" xfId="10371"/>
    <cellStyle name="Comma 3 2 2 4 4 3 6" xfId="34447"/>
    <cellStyle name="Comma 3 2 2 4 4 4" xfId="5114"/>
    <cellStyle name="Comma 3 2 2 4 4 4 2" xfId="16311"/>
    <cellStyle name="Comma 3 2 2 4 4 4 2 2" xfId="40385"/>
    <cellStyle name="Comma 3 2 2 4 4 4 3" xfId="27946"/>
    <cellStyle name="Comma 3 2 2 4 4 4 3 2" xfId="51977"/>
    <cellStyle name="Comma 3 2 2 4 4 4 4" xfId="11334"/>
    <cellStyle name="Comma 3 2 2 4 4 4 5" xfId="35410"/>
    <cellStyle name="Comma 3 2 2 4 4 5" xfId="2109"/>
    <cellStyle name="Comma 3 2 2 4 4 5 2" xfId="24920"/>
    <cellStyle name="Comma 3 2 2 4 4 5 2 2" xfId="48961"/>
    <cellStyle name="Comma 3 2 2 4 4 5 3" xfId="12434"/>
    <cellStyle name="Comma 3 2 2 4 4 5 4" xfId="36510"/>
    <cellStyle name="Comma 3 2 2 4 4 6" xfId="23931"/>
    <cellStyle name="Comma 3 2 2 4 4 6 2" xfId="47983"/>
    <cellStyle name="Comma 3 2 2 4 4 7" xfId="8431"/>
    <cellStyle name="Comma 3 2 2 4 4 8" xfId="32507"/>
    <cellStyle name="Comma 3 2 2 4 5" xfId="2359"/>
    <cellStyle name="Comma 3 2 2 4 5 2" xfId="5560"/>
    <cellStyle name="Comma 3 2 2 4 5 2 2" xfId="28391"/>
    <cellStyle name="Comma 3 2 2 4 5 2 2 2" xfId="52422"/>
    <cellStyle name="Comma 3 2 2 4 5 2 3" xfId="16727"/>
    <cellStyle name="Comma 3 2 2 4 5 2 4" xfId="40801"/>
    <cellStyle name="Comma 3 2 2 4 5 3" xfId="13542"/>
    <cellStyle name="Comma 3 2 2 4 5 3 2" xfId="37618"/>
    <cellStyle name="Comma 3 2 2 4 5 4" xfId="25169"/>
    <cellStyle name="Comma 3 2 2 4 5 4 2" xfId="49210"/>
    <cellStyle name="Comma 3 2 2 4 5 5" xfId="8673"/>
    <cellStyle name="Comma 3 2 2 4 5 6" xfId="32749"/>
    <cellStyle name="Comma 3 2 2 4 6" xfId="3324"/>
    <cellStyle name="Comma 3 2 2 4 6 2" xfId="6537"/>
    <cellStyle name="Comma 3 2 2 4 6 2 2" xfId="29368"/>
    <cellStyle name="Comma 3 2 2 4 6 2 2 2" xfId="53399"/>
    <cellStyle name="Comma 3 2 2 4 6 2 3" xfId="17704"/>
    <cellStyle name="Comma 3 2 2 4 6 2 4" xfId="41778"/>
    <cellStyle name="Comma 3 2 2 4 6 3" xfId="14521"/>
    <cellStyle name="Comma 3 2 2 4 6 3 2" xfId="38595"/>
    <cellStyle name="Comma 3 2 2 4 6 4" xfId="26156"/>
    <cellStyle name="Comma 3 2 2 4 6 4 2" xfId="50187"/>
    <cellStyle name="Comma 3 2 2 4 6 5" xfId="9651"/>
    <cellStyle name="Comma 3 2 2 4 6 6" xfId="33727"/>
    <cellStyle name="Comma 3 2 2 4 7" xfId="4383"/>
    <cellStyle name="Comma 3 2 2 4 7 2" xfId="15580"/>
    <cellStyle name="Comma 3 2 2 4 7 2 2" xfId="39654"/>
    <cellStyle name="Comma 3 2 2 4 7 3" xfId="27215"/>
    <cellStyle name="Comma 3 2 2 4 7 3 2" xfId="51246"/>
    <cellStyle name="Comma 3 2 2 4 7 4" xfId="10614"/>
    <cellStyle name="Comma 3 2 2 4 7 5" xfId="34690"/>
    <cellStyle name="Comma 3 2 2 4 8" xfId="1386"/>
    <cellStyle name="Comma 3 2 2 4 8 2" xfId="24195"/>
    <cellStyle name="Comma 3 2 2 4 8 2 2" xfId="48238"/>
    <cellStyle name="Comma 3 2 2 4 8 3" xfId="11596"/>
    <cellStyle name="Comma 3 2 2 4 8 4" xfId="35672"/>
    <cellStyle name="Comma 3 2 2 4 9" xfId="23184"/>
    <cellStyle name="Comma 3 2 2 4 9 2" xfId="47257"/>
    <cellStyle name="Comma 3 2 2 5" xfId="494"/>
    <cellStyle name="Comma 3 2 3" xfId="56"/>
    <cellStyle name="Comma 3 2 3 2" xfId="57"/>
    <cellStyle name="Comma 3 2 3 2 2" xfId="58"/>
    <cellStyle name="Comma 3 2 3 2 2 2" xfId="502"/>
    <cellStyle name="Comma 3 2 3 2 3" xfId="59"/>
    <cellStyle name="Comma 3 2 3 2 3 10" xfId="7711"/>
    <cellStyle name="Comma 3 2 3 2 3 11" xfId="31788"/>
    <cellStyle name="Comma 3 2 3 2 3 2" xfId="503"/>
    <cellStyle name="Comma 3 2 3 2 3 2 2" xfId="2602"/>
    <cellStyle name="Comma 3 2 3 2 3 2 2 2" xfId="5801"/>
    <cellStyle name="Comma 3 2 3 2 3 2 2 2 2" xfId="28632"/>
    <cellStyle name="Comma 3 2 3 2 3 2 2 2 2 2" xfId="52663"/>
    <cellStyle name="Comma 3 2 3 2 3 2 2 2 3" xfId="16968"/>
    <cellStyle name="Comma 3 2 3 2 3 2 2 2 4" xfId="41042"/>
    <cellStyle name="Comma 3 2 3 2 3 2 2 3" xfId="13783"/>
    <cellStyle name="Comma 3 2 3 2 3 2 2 3 2" xfId="37859"/>
    <cellStyle name="Comma 3 2 3 2 3 2 2 4" xfId="25410"/>
    <cellStyle name="Comma 3 2 3 2 3 2 2 4 2" xfId="49451"/>
    <cellStyle name="Comma 3 2 3 2 3 2 2 5" xfId="8914"/>
    <cellStyle name="Comma 3 2 3 2 3 2 2 6" xfId="32990"/>
    <cellStyle name="Comma 3 2 3 2 3 2 3" xfId="3581"/>
    <cellStyle name="Comma 3 2 3 2 3 2 3 2" xfId="6794"/>
    <cellStyle name="Comma 3 2 3 2 3 2 3 2 2" xfId="29625"/>
    <cellStyle name="Comma 3 2 3 2 3 2 3 2 2 2" xfId="53656"/>
    <cellStyle name="Comma 3 2 3 2 3 2 3 2 3" xfId="17961"/>
    <cellStyle name="Comma 3 2 3 2 3 2 3 2 4" xfId="42035"/>
    <cellStyle name="Comma 3 2 3 2 3 2 3 3" xfId="14778"/>
    <cellStyle name="Comma 3 2 3 2 3 2 3 3 2" xfId="38852"/>
    <cellStyle name="Comma 3 2 3 2 3 2 3 4" xfId="26413"/>
    <cellStyle name="Comma 3 2 3 2 3 2 3 4 2" xfId="50444"/>
    <cellStyle name="Comma 3 2 3 2 3 2 3 5" xfId="9892"/>
    <cellStyle name="Comma 3 2 3 2 3 2 3 6" xfId="33968"/>
    <cellStyle name="Comma 3 2 3 2 3 2 4" xfId="4634"/>
    <cellStyle name="Comma 3 2 3 2 3 2 4 2" xfId="15831"/>
    <cellStyle name="Comma 3 2 3 2 3 2 4 2 2" xfId="39905"/>
    <cellStyle name="Comma 3 2 3 2 3 2 4 3" xfId="27466"/>
    <cellStyle name="Comma 3 2 3 2 3 2 4 3 2" xfId="51497"/>
    <cellStyle name="Comma 3 2 3 2 3 2 4 4" xfId="10855"/>
    <cellStyle name="Comma 3 2 3 2 3 2 4 5" xfId="34931"/>
    <cellStyle name="Comma 3 2 3 2 3 2 5" xfId="1630"/>
    <cellStyle name="Comma 3 2 3 2 3 2 5 2" xfId="24439"/>
    <cellStyle name="Comma 3 2 3 2 3 2 5 2 2" xfId="48482"/>
    <cellStyle name="Comma 3 2 3 2 3 2 5 3" xfId="11912"/>
    <cellStyle name="Comma 3 2 3 2 3 2 5 4" xfId="35988"/>
    <cellStyle name="Comma 3 2 3 2 3 2 6" xfId="23449"/>
    <cellStyle name="Comma 3 2 3 2 3 2 6 2" xfId="47504"/>
    <cellStyle name="Comma 3 2 3 2 3 2 7" xfId="7952"/>
    <cellStyle name="Comma 3 2 3 2 3 2 8" xfId="32028"/>
    <cellStyle name="Comma 3 2 3 2 3 3" xfId="824"/>
    <cellStyle name="Comma 3 2 3 2 3 3 2" xfId="2842"/>
    <cellStyle name="Comma 3 2 3 2 3 3 2 2" xfId="6041"/>
    <cellStyle name="Comma 3 2 3 2 3 3 2 2 2" xfId="28872"/>
    <cellStyle name="Comma 3 2 3 2 3 3 2 2 2 2" xfId="52903"/>
    <cellStyle name="Comma 3 2 3 2 3 3 2 2 3" xfId="17208"/>
    <cellStyle name="Comma 3 2 3 2 3 3 2 2 4" xfId="41282"/>
    <cellStyle name="Comma 3 2 3 2 3 3 2 3" xfId="14023"/>
    <cellStyle name="Comma 3 2 3 2 3 3 2 3 2" xfId="38099"/>
    <cellStyle name="Comma 3 2 3 2 3 3 2 4" xfId="25650"/>
    <cellStyle name="Comma 3 2 3 2 3 3 2 4 2" xfId="49691"/>
    <cellStyle name="Comma 3 2 3 2 3 3 2 5" xfId="9154"/>
    <cellStyle name="Comma 3 2 3 2 3 3 2 6" xfId="33230"/>
    <cellStyle name="Comma 3 2 3 2 3 3 3" xfId="3825"/>
    <cellStyle name="Comma 3 2 3 2 3 3 3 2" xfId="7038"/>
    <cellStyle name="Comma 3 2 3 2 3 3 3 2 2" xfId="29869"/>
    <cellStyle name="Comma 3 2 3 2 3 3 3 2 2 2" xfId="53900"/>
    <cellStyle name="Comma 3 2 3 2 3 3 3 2 3" xfId="18205"/>
    <cellStyle name="Comma 3 2 3 2 3 3 3 2 4" xfId="42279"/>
    <cellStyle name="Comma 3 2 3 2 3 3 3 3" xfId="15022"/>
    <cellStyle name="Comma 3 2 3 2 3 3 3 3 2" xfId="39096"/>
    <cellStyle name="Comma 3 2 3 2 3 3 3 4" xfId="26657"/>
    <cellStyle name="Comma 3 2 3 2 3 3 3 4 2" xfId="50688"/>
    <cellStyle name="Comma 3 2 3 2 3 3 3 5" xfId="10132"/>
    <cellStyle name="Comma 3 2 3 2 3 3 3 6" xfId="34208"/>
    <cellStyle name="Comma 3 2 3 2 3 3 4" xfId="4874"/>
    <cellStyle name="Comma 3 2 3 2 3 3 4 2" xfId="16071"/>
    <cellStyle name="Comma 3 2 3 2 3 3 4 2 2" xfId="40145"/>
    <cellStyle name="Comma 3 2 3 2 3 3 4 3" xfId="27706"/>
    <cellStyle name="Comma 3 2 3 2 3 3 4 3 2" xfId="51737"/>
    <cellStyle name="Comma 3 2 3 2 3 3 4 4" xfId="11095"/>
    <cellStyle name="Comma 3 2 3 2 3 3 4 5" xfId="35171"/>
    <cellStyle name="Comma 3 2 3 2 3 3 5" xfId="1870"/>
    <cellStyle name="Comma 3 2 3 2 3 3 5 2" xfId="24679"/>
    <cellStyle name="Comma 3 2 3 2 3 3 5 2 2" xfId="48722"/>
    <cellStyle name="Comma 3 2 3 2 3 3 5 3" xfId="12191"/>
    <cellStyle name="Comma 3 2 3 2 3 3 5 4" xfId="36267"/>
    <cellStyle name="Comma 3 2 3 2 3 3 6" xfId="23692"/>
    <cellStyle name="Comma 3 2 3 2 3 3 6 2" xfId="47744"/>
    <cellStyle name="Comma 3 2 3 2 3 3 7" xfId="8192"/>
    <cellStyle name="Comma 3 2 3 2 3 3 8" xfId="32268"/>
    <cellStyle name="Comma 3 2 3 2 3 4" xfId="1064"/>
    <cellStyle name="Comma 3 2 3 2 3 4 2" xfId="3082"/>
    <cellStyle name="Comma 3 2 3 2 3 4 2 2" xfId="6281"/>
    <cellStyle name="Comma 3 2 3 2 3 4 2 2 2" xfId="29112"/>
    <cellStyle name="Comma 3 2 3 2 3 4 2 2 2 2" xfId="53143"/>
    <cellStyle name="Comma 3 2 3 2 3 4 2 2 3" xfId="17448"/>
    <cellStyle name="Comma 3 2 3 2 3 4 2 2 4" xfId="41522"/>
    <cellStyle name="Comma 3 2 3 2 3 4 2 3" xfId="14263"/>
    <cellStyle name="Comma 3 2 3 2 3 4 2 3 2" xfId="38339"/>
    <cellStyle name="Comma 3 2 3 2 3 4 2 4" xfId="25890"/>
    <cellStyle name="Comma 3 2 3 2 3 4 2 4 2" xfId="49931"/>
    <cellStyle name="Comma 3 2 3 2 3 4 2 5" xfId="9394"/>
    <cellStyle name="Comma 3 2 3 2 3 4 2 6" xfId="33470"/>
    <cellStyle name="Comma 3 2 3 2 3 4 3" xfId="4076"/>
    <cellStyle name="Comma 3 2 3 2 3 4 3 2" xfId="7289"/>
    <cellStyle name="Comma 3 2 3 2 3 4 3 2 2" xfId="30120"/>
    <cellStyle name="Comma 3 2 3 2 3 4 3 2 2 2" xfId="54151"/>
    <cellStyle name="Comma 3 2 3 2 3 4 3 2 3" xfId="18456"/>
    <cellStyle name="Comma 3 2 3 2 3 4 3 2 4" xfId="42530"/>
    <cellStyle name="Comma 3 2 3 2 3 4 3 3" xfId="15273"/>
    <cellStyle name="Comma 3 2 3 2 3 4 3 3 2" xfId="39347"/>
    <cellStyle name="Comma 3 2 3 2 3 4 3 4" xfId="26908"/>
    <cellStyle name="Comma 3 2 3 2 3 4 3 4 2" xfId="50939"/>
    <cellStyle name="Comma 3 2 3 2 3 4 3 5" xfId="10372"/>
    <cellStyle name="Comma 3 2 3 2 3 4 3 6" xfId="34448"/>
    <cellStyle name="Comma 3 2 3 2 3 4 4" xfId="5115"/>
    <cellStyle name="Comma 3 2 3 2 3 4 4 2" xfId="16312"/>
    <cellStyle name="Comma 3 2 3 2 3 4 4 2 2" xfId="40386"/>
    <cellStyle name="Comma 3 2 3 2 3 4 4 3" xfId="27947"/>
    <cellStyle name="Comma 3 2 3 2 3 4 4 3 2" xfId="51978"/>
    <cellStyle name="Comma 3 2 3 2 3 4 4 4" xfId="11335"/>
    <cellStyle name="Comma 3 2 3 2 3 4 4 5" xfId="35411"/>
    <cellStyle name="Comma 3 2 3 2 3 4 5" xfId="2110"/>
    <cellStyle name="Comma 3 2 3 2 3 4 5 2" xfId="24921"/>
    <cellStyle name="Comma 3 2 3 2 3 4 5 2 2" xfId="48962"/>
    <cellStyle name="Comma 3 2 3 2 3 4 5 3" xfId="12435"/>
    <cellStyle name="Comma 3 2 3 2 3 4 5 4" xfId="36511"/>
    <cellStyle name="Comma 3 2 3 2 3 4 6" xfId="23932"/>
    <cellStyle name="Comma 3 2 3 2 3 4 6 2" xfId="47984"/>
    <cellStyle name="Comma 3 2 3 2 3 4 7" xfId="8432"/>
    <cellStyle name="Comma 3 2 3 2 3 4 8" xfId="32508"/>
    <cellStyle name="Comma 3 2 3 2 3 5" xfId="2360"/>
    <cellStyle name="Comma 3 2 3 2 3 5 2" xfId="5561"/>
    <cellStyle name="Comma 3 2 3 2 3 5 2 2" xfId="28392"/>
    <cellStyle name="Comma 3 2 3 2 3 5 2 2 2" xfId="52423"/>
    <cellStyle name="Comma 3 2 3 2 3 5 2 3" xfId="16728"/>
    <cellStyle name="Comma 3 2 3 2 3 5 2 4" xfId="40802"/>
    <cellStyle name="Comma 3 2 3 2 3 5 3" xfId="13543"/>
    <cellStyle name="Comma 3 2 3 2 3 5 3 2" xfId="37619"/>
    <cellStyle name="Comma 3 2 3 2 3 5 4" xfId="25170"/>
    <cellStyle name="Comma 3 2 3 2 3 5 4 2" xfId="49211"/>
    <cellStyle name="Comma 3 2 3 2 3 5 5" xfId="8674"/>
    <cellStyle name="Comma 3 2 3 2 3 5 6" xfId="32750"/>
    <cellStyle name="Comma 3 2 3 2 3 6" xfId="3326"/>
    <cellStyle name="Comma 3 2 3 2 3 6 2" xfId="6539"/>
    <cellStyle name="Comma 3 2 3 2 3 6 2 2" xfId="29370"/>
    <cellStyle name="Comma 3 2 3 2 3 6 2 2 2" xfId="53401"/>
    <cellStyle name="Comma 3 2 3 2 3 6 2 3" xfId="17706"/>
    <cellStyle name="Comma 3 2 3 2 3 6 2 4" xfId="41780"/>
    <cellStyle name="Comma 3 2 3 2 3 6 3" xfId="14523"/>
    <cellStyle name="Comma 3 2 3 2 3 6 3 2" xfId="38597"/>
    <cellStyle name="Comma 3 2 3 2 3 6 4" xfId="26158"/>
    <cellStyle name="Comma 3 2 3 2 3 6 4 2" xfId="50189"/>
    <cellStyle name="Comma 3 2 3 2 3 6 5" xfId="9652"/>
    <cellStyle name="Comma 3 2 3 2 3 6 6" xfId="33728"/>
    <cellStyle name="Comma 3 2 3 2 3 7" xfId="4384"/>
    <cellStyle name="Comma 3 2 3 2 3 7 2" xfId="15581"/>
    <cellStyle name="Comma 3 2 3 2 3 7 2 2" xfId="39655"/>
    <cellStyle name="Comma 3 2 3 2 3 7 3" xfId="27216"/>
    <cellStyle name="Comma 3 2 3 2 3 7 3 2" xfId="51247"/>
    <cellStyle name="Comma 3 2 3 2 3 7 4" xfId="10615"/>
    <cellStyle name="Comma 3 2 3 2 3 7 5" xfId="34691"/>
    <cellStyle name="Comma 3 2 3 2 3 8" xfId="1387"/>
    <cellStyle name="Comma 3 2 3 2 3 8 2" xfId="24196"/>
    <cellStyle name="Comma 3 2 3 2 3 8 2 2" xfId="48239"/>
    <cellStyle name="Comma 3 2 3 2 3 8 3" xfId="11597"/>
    <cellStyle name="Comma 3 2 3 2 3 8 4" xfId="35673"/>
    <cellStyle name="Comma 3 2 3 2 3 9" xfId="23185"/>
    <cellStyle name="Comma 3 2 3 2 3 9 2" xfId="47258"/>
    <cellStyle name="Comma 3 2 3 2 4" xfId="501"/>
    <cellStyle name="Comma 3 2 3 3" xfId="60"/>
    <cellStyle name="Comma 3 2 3 3 2" xfId="504"/>
    <cellStyle name="Comma 3 2 3 4" xfId="61"/>
    <cellStyle name="Comma 3 2 3 4 10" xfId="7712"/>
    <cellStyle name="Comma 3 2 3 4 11" xfId="31789"/>
    <cellStyle name="Comma 3 2 3 4 2" xfId="505"/>
    <cellStyle name="Comma 3 2 3 4 2 2" xfId="2603"/>
    <cellStyle name="Comma 3 2 3 4 2 2 2" xfId="5802"/>
    <cellStyle name="Comma 3 2 3 4 2 2 2 2" xfId="28633"/>
    <cellStyle name="Comma 3 2 3 4 2 2 2 2 2" xfId="52664"/>
    <cellStyle name="Comma 3 2 3 4 2 2 2 3" xfId="16969"/>
    <cellStyle name="Comma 3 2 3 4 2 2 2 4" xfId="41043"/>
    <cellStyle name="Comma 3 2 3 4 2 2 3" xfId="13784"/>
    <cellStyle name="Comma 3 2 3 4 2 2 3 2" xfId="37860"/>
    <cellStyle name="Comma 3 2 3 4 2 2 4" xfId="25411"/>
    <cellStyle name="Comma 3 2 3 4 2 2 4 2" xfId="49452"/>
    <cellStyle name="Comma 3 2 3 4 2 2 5" xfId="8915"/>
    <cellStyle name="Comma 3 2 3 4 2 2 6" xfId="32991"/>
    <cellStyle name="Comma 3 2 3 4 2 3" xfId="3582"/>
    <cellStyle name="Comma 3 2 3 4 2 3 2" xfId="6795"/>
    <cellStyle name="Comma 3 2 3 4 2 3 2 2" xfId="29626"/>
    <cellStyle name="Comma 3 2 3 4 2 3 2 2 2" xfId="53657"/>
    <cellStyle name="Comma 3 2 3 4 2 3 2 3" xfId="17962"/>
    <cellStyle name="Comma 3 2 3 4 2 3 2 4" xfId="42036"/>
    <cellStyle name="Comma 3 2 3 4 2 3 3" xfId="14779"/>
    <cellStyle name="Comma 3 2 3 4 2 3 3 2" xfId="38853"/>
    <cellStyle name="Comma 3 2 3 4 2 3 4" xfId="26414"/>
    <cellStyle name="Comma 3 2 3 4 2 3 4 2" xfId="50445"/>
    <cellStyle name="Comma 3 2 3 4 2 3 5" xfId="9893"/>
    <cellStyle name="Comma 3 2 3 4 2 3 6" xfId="33969"/>
    <cellStyle name="Comma 3 2 3 4 2 4" xfId="4635"/>
    <cellStyle name="Comma 3 2 3 4 2 4 2" xfId="15832"/>
    <cellStyle name="Comma 3 2 3 4 2 4 2 2" xfId="39906"/>
    <cellStyle name="Comma 3 2 3 4 2 4 3" xfId="27467"/>
    <cellStyle name="Comma 3 2 3 4 2 4 3 2" xfId="51498"/>
    <cellStyle name="Comma 3 2 3 4 2 4 4" xfId="10856"/>
    <cellStyle name="Comma 3 2 3 4 2 4 5" xfId="34932"/>
    <cellStyle name="Comma 3 2 3 4 2 5" xfId="1631"/>
    <cellStyle name="Comma 3 2 3 4 2 5 2" xfId="24440"/>
    <cellStyle name="Comma 3 2 3 4 2 5 2 2" xfId="48483"/>
    <cellStyle name="Comma 3 2 3 4 2 5 3" xfId="11913"/>
    <cellStyle name="Comma 3 2 3 4 2 5 4" xfId="35989"/>
    <cellStyle name="Comma 3 2 3 4 2 6" xfId="23450"/>
    <cellStyle name="Comma 3 2 3 4 2 6 2" xfId="47505"/>
    <cellStyle name="Comma 3 2 3 4 2 7" xfId="7953"/>
    <cellStyle name="Comma 3 2 3 4 2 8" xfId="32029"/>
    <cellStyle name="Comma 3 2 3 4 3" xfId="825"/>
    <cellStyle name="Comma 3 2 3 4 3 2" xfId="2843"/>
    <cellStyle name="Comma 3 2 3 4 3 2 2" xfId="6042"/>
    <cellStyle name="Comma 3 2 3 4 3 2 2 2" xfId="28873"/>
    <cellStyle name="Comma 3 2 3 4 3 2 2 2 2" xfId="52904"/>
    <cellStyle name="Comma 3 2 3 4 3 2 2 3" xfId="17209"/>
    <cellStyle name="Comma 3 2 3 4 3 2 2 4" xfId="41283"/>
    <cellStyle name="Comma 3 2 3 4 3 2 3" xfId="14024"/>
    <cellStyle name="Comma 3 2 3 4 3 2 3 2" xfId="38100"/>
    <cellStyle name="Comma 3 2 3 4 3 2 4" xfId="25651"/>
    <cellStyle name="Comma 3 2 3 4 3 2 4 2" xfId="49692"/>
    <cellStyle name="Comma 3 2 3 4 3 2 5" xfId="9155"/>
    <cellStyle name="Comma 3 2 3 4 3 2 6" xfId="33231"/>
    <cellStyle name="Comma 3 2 3 4 3 3" xfId="3826"/>
    <cellStyle name="Comma 3 2 3 4 3 3 2" xfId="7039"/>
    <cellStyle name="Comma 3 2 3 4 3 3 2 2" xfId="29870"/>
    <cellStyle name="Comma 3 2 3 4 3 3 2 2 2" xfId="53901"/>
    <cellStyle name="Comma 3 2 3 4 3 3 2 3" xfId="18206"/>
    <cellStyle name="Comma 3 2 3 4 3 3 2 4" xfId="42280"/>
    <cellStyle name="Comma 3 2 3 4 3 3 3" xfId="15023"/>
    <cellStyle name="Comma 3 2 3 4 3 3 3 2" xfId="39097"/>
    <cellStyle name="Comma 3 2 3 4 3 3 4" xfId="26658"/>
    <cellStyle name="Comma 3 2 3 4 3 3 4 2" xfId="50689"/>
    <cellStyle name="Comma 3 2 3 4 3 3 5" xfId="10133"/>
    <cellStyle name="Comma 3 2 3 4 3 3 6" xfId="34209"/>
    <cellStyle name="Comma 3 2 3 4 3 4" xfId="4875"/>
    <cellStyle name="Comma 3 2 3 4 3 4 2" xfId="16072"/>
    <cellStyle name="Comma 3 2 3 4 3 4 2 2" xfId="40146"/>
    <cellStyle name="Comma 3 2 3 4 3 4 3" xfId="27707"/>
    <cellStyle name="Comma 3 2 3 4 3 4 3 2" xfId="51738"/>
    <cellStyle name="Comma 3 2 3 4 3 4 4" xfId="11096"/>
    <cellStyle name="Comma 3 2 3 4 3 4 5" xfId="35172"/>
    <cellStyle name="Comma 3 2 3 4 3 5" xfId="1871"/>
    <cellStyle name="Comma 3 2 3 4 3 5 2" xfId="24680"/>
    <cellStyle name="Comma 3 2 3 4 3 5 2 2" xfId="48723"/>
    <cellStyle name="Comma 3 2 3 4 3 5 3" xfId="12192"/>
    <cellStyle name="Comma 3 2 3 4 3 5 4" xfId="36268"/>
    <cellStyle name="Comma 3 2 3 4 3 6" xfId="23693"/>
    <cellStyle name="Comma 3 2 3 4 3 6 2" xfId="47745"/>
    <cellStyle name="Comma 3 2 3 4 3 7" xfId="8193"/>
    <cellStyle name="Comma 3 2 3 4 3 8" xfId="32269"/>
    <cellStyle name="Comma 3 2 3 4 4" xfId="1065"/>
    <cellStyle name="Comma 3 2 3 4 4 2" xfId="3083"/>
    <cellStyle name="Comma 3 2 3 4 4 2 2" xfId="6282"/>
    <cellStyle name="Comma 3 2 3 4 4 2 2 2" xfId="29113"/>
    <cellStyle name="Comma 3 2 3 4 4 2 2 2 2" xfId="53144"/>
    <cellStyle name="Comma 3 2 3 4 4 2 2 3" xfId="17449"/>
    <cellStyle name="Comma 3 2 3 4 4 2 2 4" xfId="41523"/>
    <cellStyle name="Comma 3 2 3 4 4 2 3" xfId="14264"/>
    <cellStyle name="Comma 3 2 3 4 4 2 3 2" xfId="38340"/>
    <cellStyle name="Comma 3 2 3 4 4 2 4" xfId="25891"/>
    <cellStyle name="Comma 3 2 3 4 4 2 4 2" xfId="49932"/>
    <cellStyle name="Comma 3 2 3 4 4 2 5" xfId="9395"/>
    <cellStyle name="Comma 3 2 3 4 4 2 6" xfId="33471"/>
    <cellStyle name="Comma 3 2 3 4 4 3" xfId="4077"/>
    <cellStyle name="Comma 3 2 3 4 4 3 2" xfId="7290"/>
    <cellStyle name="Comma 3 2 3 4 4 3 2 2" xfId="30121"/>
    <cellStyle name="Comma 3 2 3 4 4 3 2 2 2" xfId="54152"/>
    <cellStyle name="Comma 3 2 3 4 4 3 2 3" xfId="18457"/>
    <cellStyle name="Comma 3 2 3 4 4 3 2 4" xfId="42531"/>
    <cellStyle name="Comma 3 2 3 4 4 3 3" xfId="15274"/>
    <cellStyle name="Comma 3 2 3 4 4 3 3 2" xfId="39348"/>
    <cellStyle name="Comma 3 2 3 4 4 3 4" xfId="26909"/>
    <cellStyle name="Comma 3 2 3 4 4 3 4 2" xfId="50940"/>
    <cellStyle name="Comma 3 2 3 4 4 3 5" xfId="10373"/>
    <cellStyle name="Comma 3 2 3 4 4 3 6" xfId="34449"/>
    <cellStyle name="Comma 3 2 3 4 4 4" xfId="5116"/>
    <cellStyle name="Comma 3 2 3 4 4 4 2" xfId="16313"/>
    <cellStyle name="Comma 3 2 3 4 4 4 2 2" xfId="40387"/>
    <cellStyle name="Comma 3 2 3 4 4 4 3" xfId="27948"/>
    <cellStyle name="Comma 3 2 3 4 4 4 3 2" xfId="51979"/>
    <cellStyle name="Comma 3 2 3 4 4 4 4" xfId="11336"/>
    <cellStyle name="Comma 3 2 3 4 4 4 5" xfId="35412"/>
    <cellStyle name="Comma 3 2 3 4 4 5" xfId="2111"/>
    <cellStyle name="Comma 3 2 3 4 4 5 2" xfId="24922"/>
    <cellStyle name="Comma 3 2 3 4 4 5 2 2" xfId="48963"/>
    <cellStyle name="Comma 3 2 3 4 4 5 3" xfId="12436"/>
    <cellStyle name="Comma 3 2 3 4 4 5 4" xfId="36512"/>
    <cellStyle name="Comma 3 2 3 4 4 6" xfId="23933"/>
    <cellStyle name="Comma 3 2 3 4 4 6 2" xfId="47985"/>
    <cellStyle name="Comma 3 2 3 4 4 7" xfId="8433"/>
    <cellStyle name="Comma 3 2 3 4 4 8" xfId="32509"/>
    <cellStyle name="Comma 3 2 3 4 5" xfId="2361"/>
    <cellStyle name="Comma 3 2 3 4 5 2" xfId="5562"/>
    <cellStyle name="Comma 3 2 3 4 5 2 2" xfId="28393"/>
    <cellStyle name="Comma 3 2 3 4 5 2 2 2" xfId="52424"/>
    <cellStyle name="Comma 3 2 3 4 5 2 3" xfId="16729"/>
    <cellStyle name="Comma 3 2 3 4 5 2 4" xfId="40803"/>
    <cellStyle name="Comma 3 2 3 4 5 3" xfId="13544"/>
    <cellStyle name="Comma 3 2 3 4 5 3 2" xfId="37620"/>
    <cellStyle name="Comma 3 2 3 4 5 4" xfId="25171"/>
    <cellStyle name="Comma 3 2 3 4 5 4 2" xfId="49212"/>
    <cellStyle name="Comma 3 2 3 4 5 5" xfId="8675"/>
    <cellStyle name="Comma 3 2 3 4 5 6" xfId="32751"/>
    <cellStyle name="Comma 3 2 3 4 6" xfId="3327"/>
    <cellStyle name="Comma 3 2 3 4 6 2" xfId="6540"/>
    <cellStyle name="Comma 3 2 3 4 6 2 2" xfId="29371"/>
    <cellStyle name="Comma 3 2 3 4 6 2 2 2" xfId="53402"/>
    <cellStyle name="Comma 3 2 3 4 6 2 3" xfId="17707"/>
    <cellStyle name="Comma 3 2 3 4 6 2 4" xfId="41781"/>
    <cellStyle name="Comma 3 2 3 4 6 3" xfId="14524"/>
    <cellStyle name="Comma 3 2 3 4 6 3 2" xfId="38598"/>
    <cellStyle name="Comma 3 2 3 4 6 4" xfId="26159"/>
    <cellStyle name="Comma 3 2 3 4 6 4 2" xfId="50190"/>
    <cellStyle name="Comma 3 2 3 4 6 5" xfId="9653"/>
    <cellStyle name="Comma 3 2 3 4 6 6" xfId="33729"/>
    <cellStyle name="Comma 3 2 3 4 7" xfId="4385"/>
    <cellStyle name="Comma 3 2 3 4 7 2" xfId="15582"/>
    <cellStyle name="Comma 3 2 3 4 7 2 2" xfId="39656"/>
    <cellStyle name="Comma 3 2 3 4 7 3" xfId="27217"/>
    <cellStyle name="Comma 3 2 3 4 7 3 2" xfId="51248"/>
    <cellStyle name="Comma 3 2 3 4 7 4" xfId="10616"/>
    <cellStyle name="Comma 3 2 3 4 7 5" xfId="34692"/>
    <cellStyle name="Comma 3 2 3 4 8" xfId="1388"/>
    <cellStyle name="Comma 3 2 3 4 8 2" xfId="24197"/>
    <cellStyle name="Comma 3 2 3 4 8 2 2" xfId="48240"/>
    <cellStyle name="Comma 3 2 3 4 8 3" xfId="11599"/>
    <cellStyle name="Comma 3 2 3 4 8 4" xfId="35675"/>
    <cellStyle name="Comma 3 2 3 4 9" xfId="23186"/>
    <cellStyle name="Comma 3 2 3 4 9 2" xfId="47259"/>
    <cellStyle name="Comma 3 2 3 5" xfId="500"/>
    <cellStyle name="Comma 3 2 4" xfId="62"/>
    <cellStyle name="Comma 3 2 4 2" xfId="63"/>
    <cellStyle name="Comma 3 2 4 2 2" xfId="507"/>
    <cellStyle name="Comma 3 2 4 3" xfId="64"/>
    <cellStyle name="Comma 3 2 4 3 10" xfId="7713"/>
    <cellStyle name="Comma 3 2 4 3 11" xfId="31790"/>
    <cellStyle name="Comma 3 2 4 3 2" xfId="508"/>
    <cellStyle name="Comma 3 2 4 3 2 2" xfId="2604"/>
    <cellStyle name="Comma 3 2 4 3 2 2 2" xfId="5803"/>
    <cellStyle name="Comma 3 2 4 3 2 2 2 2" xfId="28634"/>
    <cellStyle name="Comma 3 2 4 3 2 2 2 2 2" xfId="52665"/>
    <cellStyle name="Comma 3 2 4 3 2 2 2 3" xfId="16970"/>
    <cellStyle name="Comma 3 2 4 3 2 2 2 4" xfId="41044"/>
    <cellStyle name="Comma 3 2 4 3 2 2 3" xfId="13785"/>
    <cellStyle name="Comma 3 2 4 3 2 2 3 2" xfId="37861"/>
    <cellStyle name="Comma 3 2 4 3 2 2 4" xfId="25412"/>
    <cellStyle name="Comma 3 2 4 3 2 2 4 2" xfId="49453"/>
    <cellStyle name="Comma 3 2 4 3 2 2 5" xfId="8916"/>
    <cellStyle name="Comma 3 2 4 3 2 2 6" xfId="32992"/>
    <cellStyle name="Comma 3 2 4 3 2 3" xfId="3583"/>
    <cellStyle name="Comma 3 2 4 3 2 3 2" xfId="6796"/>
    <cellStyle name="Comma 3 2 4 3 2 3 2 2" xfId="29627"/>
    <cellStyle name="Comma 3 2 4 3 2 3 2 2 2" xfId="53658"/>
    <cellStyle name="Comma 3 2 4 3 2 3 2 3" xfId="17963"/>
    <cellStyle name="Comma 3 2 4 3 2 3 2 4" xfId="42037"/>
    <cellStyle name="Comma 3 2 4 3 2 3 3" xfId="14780"/>
    <cellStyle name="Comma 3 2 4 3 2 3 3 2" xfId="38854"/>
    <cellStyle name="Comma 3 2 4 3 2 3 4" xfId="26415"/>
    <cellStyle name="Comma 3 2 4 3 2 3 4 2" xfId="50446"/>
    <cellStyle name="Comma 3 2 4 3 2 3 5" xfId="9894"/>
    <cellStyle name="Comma 3 2 4 3 2 3 6" xfId="33970"/>
    <cellStyle name="Comma 3 2 4 3 2 4" xfId="4636"/>
    <cellStyle name="Comma 3 2 4 3 2 4 2" xfId="15833"/>
    <cellStyle name="Comma 3 2 4 3 2 4 2 2" xfId="39907"/>
    <cellStyle name="Comma 3 2 4 3 2 4 3" xfId="27468"/>
    <cellStyle name="Comma 3 2 4 3 2 4 3 2" xfId="51499"/>
    <cellStyle name="Comma 3 2 4 3 2 4 4" xfId="10857"/>
    <cellStyle name="Comma 3 2 4 3 2 4 5" xfId="34933"/>
    <cellStyle name="Comma 3 2 4 3 2 5" xfId="1632"/>
    <cellStyle name="Comma 3 2 4 3 2 5 2" xfId="24441"/>
    <cellStyle name="Comma 3 2 4 3 2 5 2 2" xfId="48484"/>
    <cellStyle name="Comma 3 2 4 3 2 5 3" xfId="11915"/>
    <cellStyle name="Comma 3 2 4 3 2 5 4" xfId="35991"/>
    <cellStyle name="Comma 3 2 4 3 2 6" xfId="23451"/>
    <cellStyle name="Comma 3 2 4 3 2 6 2" xfId="47506"/>
    <cellStyle name="Comma 3 2 4 3 2 7" xfId="7954"/>
    <cellStyle name="Comma 3 2 4 3 2 8" xfId="32030"/>
    <cellStyle name="Comma 3 2 4 3 3" xfId="826"/>
    <cellStyle name="Comma 3 2 4 3 3 2" xfId="2844"/>
    <cellStyle name="Comma 3 2 4 3 3 2 2" xfId="6043"/>
    <cellStyle name="Comma 3 2 4 3 3 2 2 2" xfId="28874"/>
    <cellStyle name="Comma 3 2 4 3 3 2 2 2 2" xfId="52905"/>
    <cellStyle name="Comma 3 2 4 3 3 2 2 3" xfId="17210"/>
    <cellStyle name="Comma 3 2 4 3 3 2 2 4" xfId="41284"/>
    <cellStyle name="Comma 3 2 4 3 3 2 3" xfId="14025"/>
    <cellStyle name="Comma 3 2 4 3 3 2 3 2" xfId="38101"/>
    <cellStyle name="Comma 3 2 4 3 3 2 4" xfId="25652"/>
    <cellStyle name="Comma 3 2 4 3 3 2 4 2" xfId="49693"/>
    <cellStyle name="Comma 3 2 4 3 3 2 5" xfId="9156"/>
    <cellStyle name="Comma 3 2 4 3 3 2 6" xfId="33232"/>
    <cellStyle name="Comma 3 2 4 3 3 3" xfId="3827"/>
    <cellStyle name="Comma 3 2 4 3 3 3 2" xfId="7040"/>
    <cellStyle name="Comma 3 2 4 3 3 3 2 2" xfId="29871"/>
    <cellStyle name="Comma 3 2 4 3 3 3 2 2 2" xfId="53902"/>
    <cellStyle name="Comma 3 2 4 3 3 3 2 3" xfId="18207"/>
    <cellStyle name="Comma 3 2 4 3 3 3 2 4" xfId="42281"/>
    <cellStyle name="Comma 3 2 4 3 3 3 3" xfId="15024"/>
    <cellStyle name="Comma 3 2 4 3 3 3 3 2" xfId="39098"/>
    <cellStyle name="Comma 3 2 4 3 3 3 4" xfId="26659"/>
    <cellStyle name="Comma 3 2 4 3 3 3 4 2" xfId="50690"/>
    <cellStyle name="Comma 3 2 4 3 3 3 5" xfId="10134"/>
    <cellStyle name="Comma 3 2 4 3 3 3 6" xfId="34210"/>
    <cellStyle name="Comma 3 2 4 3 3 4" xfId="4876"/>
    <cellStyle name="Comma 3 2 4 3 3 4 2" xfId="16073"/>
    <cellStyle name="Comma 3 2 4 3 3 4 2 2" xfId="40147"/>
    <cellStyle name="Comma 3 2 4 3 3 4 3" xfId="27708"/>
    <cellStyle name="Comma 3 2 4 3 3 4 3 2" xfId="51739"/>
    <cellStyle name="Comma 3 2 4 3 3 4 4" xfId="11097"/>
    <cellStyle name="Comma 3 2 4 3 3 4 5" xfId="35173"/>
    <cellStyle name="Comma 3 2 4 3 3 5" xfId="1872"/>
    <cellStyle name="Comma 3 2 4 3 3 5 2" xfId="24681"/>
    <cellStyle name="Comma 3 2 4 3 3 5 2 2" xfId="48724"/>
    <cellStyle name="Comma 3 2 4 3 3 5 3" xfId="12193"/>
    <cellStyle name="Comma 3 2 4 3 3 5 4" xfId="36269"/>
    <cellStyle name="Comma 3 2 4 3 3 6" xfId="23694"/>
    <cellStyle name="Comma 3 2 4 3 3 6 2" xfId="47746"/>
    <cellStyle name="Comma 3 2 4 3 3 7" xfId="8194"/>
    <cellStyle name="Comma 3 2 4 3 3 8" xfId="32270"/>
    <cellStyle name="Comma 3 2 4 3 4" xfId="1066"/>
    <cellStyle name="Comma 3 2 4 3 4 2" xfId="3084"/>
    <cellStyle name="Comma 3 2 4 3 4 2 2" xfId="6283"/>
    <cellStyle name="Comma 3 2 4 3 4 2 2 2" xfId="29114"/>
    <cellStyle name="Comma 3 2 4 3 4 2 2 2 2" xfId="53145"/>
    <cellStyle name="Comma 3 2 4 3 4 2 2 3" xfId="17450"/>
    <cellStyle name="Comma 3 2 4 3 4 2 2 4" xfId="41524"/>
    <cellStyle name="Comma 3 2 4 3 4 2 3" xfId="14265"/>
    <cellStyle name="Comma 3 2 4 3 4 2 3 2" xfId="38341"/>
    <cellStyle name="Comma 3 2 4 3 4 2 4" xfId="25892"/>
    <cellStyle name="Comma 3 2 4 3 4 2 4 2" xfId="49933"/>
    <cellStyle name="Comma 3 2 4 3 4 2 5" xfId="9396"/>
    <cellStyle name="Comma 3 2 4 3 4 2 6" xfId="33472"/>
    <cellStyle name="Comma 3 2 4 3 4 3" xfId="4078"/>
    <cellStyle name="Comma 3 2 4 3 4 3 2" xfId="7291"/>
    <cellStyle name="Comma 3 2 4 3 4 3 2 2" xfId="30122"/>
    <cellStyle name="Comma 3 2 4 3 4 3 2 2 2" xfId="54153"/>
    <cellStyle name="Comma 3 2 4 3 4 3 2 3" xfId="18458"/>
    <cellStyle name="Comma 3 2 4 3 4 3 2 4" xfId="42532"/>
    <cellStyle name="Comma 3 2 4 3 4 3 3" xfId="15275"/>
    <cellStyle name="Comma 3 2 4 3 4 3 3 2" xfId="39349"/>
    <cellStyle name="Comma 3 2 4 3 4 3 4" xfId="26910"/>
    <cellStyle name="Comma 3 2 4 3 4 3 4 2" xfId="50941"/>
    <cellStyle name="Comma 3 2 4 3 4 3 5" xfId="10374"/>
    <cellStyle name="Comma 3 2 4 3 4 3 6" xfId="34450"/>
    <cellStyle name="Comma 3 2 4 3 4 4" xfId="5117"/>
    <cellStyle name="Comma 3 2 4 3 4 4 2" xfId="16314"/>
    <cellStyle name="Comma 3 2 4 3 4 4 2 2" xfId="40388"/>
    <cellStyle name="Comma 3 2 4 3 4 4 3" xfId="27949"/>
    <cellStyle name="Comma 3 2 4 3 4 4 3 2" xfId="51980"/>
    <cellStyle name="Comma 3 2 4 3 4 4 4" xfId="11337"/>
    <cellStyle name="Comma 3 2 4 3 4 4 5" xfId="35413"/>
    <cellStyle name="Comma 3 2 4 3 4 5" xfId="2112"/>
    <cellStyle name="Comma 3 2 4 3 4 5 2" xfId="24923"/>
    <cellStyle name="Comma 3 2 4 3 4 5 2 2" xfId="48964"/>
    <cellStyle name="Comma 3 2 4 3 4 5 3" xfId="12437"/>
    <cellStyle name="Comma 3 2 4 3 4 5 4" xfId="36513"/>
    <cellStyle name="Comma 3 2 4 3 4 6" xfId="23934"/>
    <cellStyle name="Comma 3 2 4 3 4 6 2" xfId="47986"/>
    <cellStyle name="Comma 3 2 4 3 4 7" xfId="8434"/>
    <cellStyle name="Comma 3 2 4 3 4 8" xfId="32510"/>
    <cellStyle name="Comma 3 2 4 3 5" xfId="2362"/>
    <cellStyle name="Comma 3 2 4 3 5 2" xfId="5563"/>
    <cellStyle name="Comma 3 2 4 3 5 2 2" xfId="28394"/>
    <cellStyle name="Comma 3 2 4 3 5 2 2 2" xfId="52425"/>
    <cellStyle name="Comma 3 2 4 3 5 2 3" xfId="16730"/>
    <cellStyle name="Comma 3 2 4 3 5 2 4" xfId="40804"/>
    <cellStyle name="Comma 3 2 4 3 5 3" xfId="13545"/>
    <cellStyle name="Comma 3 2 4 3 5 3 2" xfId="37621"/>
    <cellStyle name="Comma 3 2 4 3 5 4" xfId="25172"/>
    <cellStyle name="Comma 3 2 4 3 5 4 2" xfId="49213"/>
    <cellStyle name="Comma 3 2 4 3 5 5" xfId="8676"/>
    <cellStyle name="Comma 3 2 4 3 5 6" xfId="32752"/>
    <cellStyle name="Comma 3 2 4 3 6" xfId="3328"/>
    <cellStyle name="Comma 3 2 4 3 6 2" xfId="6541"/>
    <cellStyle name="Comma 3 2 4 3 6 2 2" xfId="29372"/>
    <cellStyle name="Comma 3 2 4 3 6 2 2 2" xfId="53403"/>
    <cellStyle name="Comma 3 2 4 3 6 2 3" xfId="17708"/>
    <cellStyle name="Comma 3 2 4 3 6 2 4" xfId="41782"/>
    <cellStyle name="Comma 3 2 4 3 6 3" xfId="14525"/>
    <cellStyle name="Comma 3 2 4 3 6 3 2" xfId="38599"/>
    <cellStyle name="Comma 3 2 4 3 6 4" xfId="26160"/>
    <cellStyle name="Comma 3 2 4 3 6 4 2" xfId="50191"/>
    <cellStyle name="Comma 3 2 4 3 6 5" xfId="9654"/>
    <cellStyle name="Comma 3 2 4 3 6 6" xfId="33730"/>
    <cellStyle name="Comma 3 2 4 3 7" xfId="4386"/>
    <cellStyle name="Comma 3 2 4 3 7 2" xfId="15583"/>
    <cellStyle name="Comma 3 2 4 3 7 2 2" xfId="39657"/>
    <cellStyle name="Comma 3 2 4 3 7 3" xfId="27218"/>
    <cellStyle name="Comma 3 2 4 3 7 3 2" xfId="51249"/>
    <cellStyle name="Comma 3 2 4 3 7 4" xfId="10617"/>
    <cellStyle name="Comma 3 2 4 3 7 5" xfId="34693"/>
    <cellStyle name="Comma 3 2 4 3 8" xfId="1389"/>
    <cellStyle name="Comma 3 2 4 3 8 2" xfId="24198"/>
    <cellStyle name="Comma 3 2 4 3 8 2 2" xfId="48241"/>
    <cellStyle name="Comma 3 2 4 3 8 3" xfId="11601"/>
    <cellStyle name="Comma 3 2 4 3 8 4" xfId="35677"/>
    <cellStyle name="Comma 3 2 4 3 9" xfId="23187"/>
    <cellStyle name="Comma 3 2 4 3 9 2" xfId="47260"/>
    <cellStyle name="Comma 3 2 4 4" xfId="506"/>
    <cellStyle name="Comma 3 2 5" xfId="65"/>
    <cellStyle name="Comma 3 2 5 2" xfId="509"/>
    <cellStyle name="Comma 3 2 6" xfId="66"/>
    <cellStyle name="Comma 3 2 6 10" xfId="7714"/>
    <cellStyle name="Comma 3 2 6 11" xfId="31791"/>
    <cellStyle name="Comma 3 2 6 2" xfId="510"/>
    <cellStyle name="Comma 3 2 6 2 2" xfId="2605"/>
    <cellStyle name="Comma 3 2 6 2 2 2" xfId="5804"/>
    <cellStyle name="Comma 3 2 6 2 2 2 2" xfId="28635"/>
    <cellStyle name="Comma 3 2 6 2 2 2 2 2" xfId="52666"/>
    <cellStyle name="Comma 3 2 6 2 2 2 3" xfId="16971"/>
    <cellStyle name="Comma 3 2 6 2 2 2 4" xfId="41045"/>
    <cellStyle name="Comma 3 2 6 2 2 3" xfId="13786"/>
    <cellStyle name="Comma 3 2 6 2 2 3 2" xfId="37862"/>
    <cellStyle name="Comma 3 2 6 2 2 4" xfId="25413"/>
    <cellStyle name="Comma 3 2 6 2 2 4 2" xfId="49454"/>
    <cellStyle name="Comma 3 2 6 2 2 5" xfId="8917"/>
    <cellStyle name="Comma 3 2 6 2 2 6" xfId="32993"/>
    <cellStyle name="Comma 3 2 6 2 3" xfId="3584"/>
    <cellStyle name="Comma 3 2 6 2 3 2" xfId="6797"/>
    <cellStyle name="Comma 3 2 6 2 3 2 2" xfId="29628"/>
    <cellStyle name="Comma 3 2 6 2 3 2 2 2" xfId="53659"/>
    <cellStyle name="Comma 3 2 6 2 3 2 3" xfId="17964"/>
    <cellStyle name="Comma 3 2 6 2 3 2 4" xfId="42038"/>
    <cellStyle name="Comma 3 2 6 2 3 3" xfId="14781"/>
    <cellStyle name="Comma 3 2 6 2 3 3 2" xfId="38855"/>
    <cellStyle name="Comma 3 2 6 2 3 4" xfId="26416"/>
    <cellStyle name="Comma 3 2 6 2 3 4 2" xfId="50447"/>
    <cellStyle name="Comma 3 2 6 2 3 5" xfId="9895"/>
    <cellStyle name="Comma 3 2 6 2 3 6" xfId="33971"/>
    <cellStyle name="Comma 3 2 6 2 4" xfId="4637"/>
    <cellStyle name="Comma 3 2 6 2 4 2" xfId="15834"/>
    <cellStyle name="Comma 3 2 6 2 4 2 2" xfId="39908"/>
    <cellStyle name="Comma 3 2 6 2 4 3" xfId="27469"/>
    <cellStyle name="Comma 3 2 6 2 4 3 2" xfId="51500"/>
    <cellStyle name="Comma 3 2 6 2 4 4" xfId="10858"/>
    <cellStyle name="Comma 3 2 6 2 4 5" xfId="34934"/>
    <cellStyle name="Comma 3 2 6 2 5" xfId="1633"/>
    <cellStyle name="Comma 3 2 6 2 5 2" xfId="24442"/>
    <cellStyle name="Comma 3 2 6 2 5 2 2" xfId="48485"/>
    <cellStyle name="Comma 3 2 6 2 5 3" xfId="11916"/>
    <cellStyle name="Comma 3 2 6 2 5 4" xfId="35992"/>
    <cellStyle name="Comma 3 2 6 2 6" xfId="23452"/>
    <cellStyle name="Comma 3 2 6 2 6 2" xfId="47507"/>
    <cellStyle name="Comma 3 2 6 2 7" xfId="7955"/>
    <cellStyle name="Comma 3 2 6 2 8" xfId="32031"/>
    <cellStyle name="Comma 3 2 6 3" xfId="827"/>
    <cellStyle name="Comma 3 2 6 3 2" xfId="2845"/>
    <cellStyle name="Comma 3 2 6 3 2 2" xfId="6044"/>
    <cellStyle name="Comma 3 2 6 3 2 2 2" xfId="28875"/>
    <cellStyle name="Comma 3 2 6 3 2 2 2 2" xfId="52906"/>
    <cellStyle name="Comma 3 2 6 3 2 2 3" xfId="17211"/>
    <cellStyle name="Comma 3 2 6 3 2 2 4" xfId="41285"/>
    <cellStyle name="Comma 3 2 6 3 2 3" xfId="14026"/>
    <cellStyle name="Comma 3 2 6 3 2 3 2" xfId="38102"/>
    <cellStyle name="Comma 3 2 6 3 2 4" xfId="25653"/>
    <cellStyle name="Comma 3 2 6 3 2 4 2" xfId="49694"/>
    <cellStyle name="Comma 3 2 6 3 2 5" xfId="9157"/>
    <cellStyle name="Comma 3 2 6 3 2 6" xfId="33233"/>
    <cellStyle name="Comma 3 2 6 3 3" xfId="3828"/>
    <cellStyle name="Comma 3 2 6 3 3 2" xfId="7041"/>
    <cellStyle name="Comma 3 2 6 3 3 2 2" xfId="29872"/>
    <cellStyle name="Comma 3 2 6 3 3 2 2 2" xfId="53903"/>
    <cellStyle name="Comma 3 2 6 3 3 2 3" xfId="18208"/>
    <cellStyle name="Comma 3 2 6 3 3 2 4" xfId="42282"/>
    <cellStyle name="Comma 3 2 6 3 3 3" xfId="15025"/>
    <cellStyle name="Comma 3 2 6 3 3 3 2" xfId="39099"/>
    <cellStyle name="Comma 3 2 6 3 3 4" xfId="26660"/>
    <cellStyle name="Comma 3 2 6 3 3 4 2" xfId="50691"/>
    <cellStyle name="Comma 3 2 6 3 3 5" xfId="10135"/>
    <cellStyle name="Comma 3 2 6 3 3 6" xfId="34211"/>
    <cellStyle name="Comma 3 2 6 3 4" xfId="4877"/>
    <cellStyle name="Comma 3 2 6 3 4 2" xfId="16074"/>
    <cellStyle name="Comma 3 2 6 3 4 2 2" xfId="40148"/>
    <cellStyle name="Comma 3 2 6 3 4 3" xfId="27709"/>
    <cellStyle name="Comma 3 2 6 3 4 3 2" xfId="51740"/>
    <cellStyle name="Comma 3 2 6 3 4 4" xfId="11098"/>
    <cellStyle name="Comma 3 2 6 3 4 5" xfId="35174"/>
    <cellStyle name="Comma 3 2 6 3 5" xfId="1873"/>
    <cellStyle name="Comma 3 2 6 3 5 2" xfId="24682"/>
    <cellStyle name="Comma 3 2 6 3 5 2 2" xfId="48725"/>
    <cellStyle name="Comma 3 2 6 3 5 3" xfId="12194"/>
    <cellStyle name="Comma 3 2 6 3 5 4" xfId="36270"/>
    <cellStyle name="Comma 3 2 6 3 6" xfId="23695"/>
    <cellStyle name="Comma 3 2 6 3 6 2" xfId="47747"/>
    <cellStyle name="Comma 3 2 6 3 7" xfId="8195"/>
    <cellStyle name="Comma 3 2 6 3 8" xfId="32271"/>
    <cellStyle name="Comma 3 2 6 4" xfId="1067"/>
    <cellStyle name="Comma 3 2 6 4 2" xfId="3085"/>
    <cellStyle name="Comma 3 2 6 4 2 2" xfId="6284"/>
    <cellStyle name="Comma 3 2 6 4 2 2 2" xfId="29115"/>
    <cellStyle name="Comma 3 2 6 4 2 2 2 2" xfId="53146"/>
    <cellStyle name="Comma 3 2 6 4 2 2 3" xfId="17451"/>
    <cellStyle name="Comma 3 2 6 4 2 2 4" xfId="41525"/>
    <cellStyle name="Comma 3 2 6 4 2 3" xfId="14266"/>
    <cellStyle name="Comma 3 2 6 4 2 3 2" xfId="38342"/>
    <cellStyle name="Comma 3 2 6 4 2 4" xfId="25893"/>
    <cellStyle name="Comma 3 2 6 4 2 4 2" xfId="49934"/>
    <cellStyle name="Comma 3 2 6 4 2 5" xfId="9397"/>
    <cellStyle name="Comma 3 2 6 4 2 6" xfId="33473"/>
    <cellStyle name="Comma 3 2 6 4 3" xfId="4079"/>
    <cellStyle name="Comma 3 2 6 4 3 2" xfId="7292"/>
    <cellStyle name="Comma 3 2 6 4 3 2 2" xfId="30123"/>
    <cellStyle name="Comma 3 2 6 4 3 2 2 2" xfId="54154"/>
    <cellStyle name="Comma 3 2 6 4 3 2 3" xfId="18459"/>
    <cellStyle name="Comma 3 2 6 4 3 2 4" xfId="42533"/>
    <cellStyle name="Comma 3 2 6 4 3 3" xfId="15276"/>
    <cellStyle name="Comma 3 2 6 4 3 3 2" xfId="39350"/>
    <cellStyle name="Comma 3 2 6 4 3 4" xfId="26911"/>
    <cellStyle name="Comma 3 2 6 4 3 4 2" xfId="50942"/>
    <cellStyle name="Comma 3 2 6 4 3 5" xfId="10375"/>
    <cellStyle name="Comma 3 2 6 4 3 6" xfId="34451"/>
    <cellStyle name="Comma 3 2 6 4 4" xfId="5118"/>
    <cellStyle name="Comma 3 2 6 4 4 2" xfId="16315"/>
    <cellStyle name="Comma 3 2 6 4 4 2 2" xfId="40389"/>
    <cellStyle name="Comma 3 2 6 4 4 3" xfId="27950"/>
    <cellStyle name="Comma 3 2 6 4 4 3 2" xfId="51981"/>
    <cellStyle name="Comma 3 2 6 4 4 4" xfId="11338"/>
    <cellStyle name="Comma 3 2 6 4 4 5" xfId="35414"/>
    <cellStyle name="Comma 3 2 6 4 5" xfId="2113"/>
    <cellStyle name="Comma 3 2 6 4 5 2" xfId="24924"/>
    <cellStyle name="Comma 3 2 6 4 5 2 2" xfId="48965"/>
    <cellStyle name="Comma 3 2 6 4 5 3" xfId="12438"/>
    <cellStyle name="Comma 3 2 6 4 5 4" xfId="36514"/>
    <cellStyle name="Comma 3 2 6 4 6" xfId="23935"/>
    <cellStyle name="Comma 3 2 6 4 6 2" xfId="47987"/>
    <cellStyle name="Comma 3 2 6 4 7" xfId="8435"/>
    <cellStyle name="Comma 3 2 6 4 8" xfId="32511"/>
    <cellStyle name="Comma 3 2 6 5" xfId="2363"/>
    <cellStyle name="Comma 3 2 6 5 2" xfId="5564"/>
    <cellStyle name="Comma 3 2 6 5 2 2" xfId="28395"/>
    <cellStyle name="Comma 3 2 6 5 2 2 2" xfId="52426"/>
    <cellStyle name="Comma 3 2 6 5 2 3" xfId="16731"/>
    <cellStyle name="Comma 3 2 6 5 2 4" xfId="40805"/>
    <cellStyle name="Comma 3 2 6 5 3" xfId="13546"/>
    <cellStyle name="Comma 3 2 6 5 3 2" xfId="37622"/>
    <cellStyle name="Comma 3 2 6 5 4" xfId="25173"/>
    <cellStyle name="Comma 3 2 6 5 4 2" xfId="49214"/>
    <cellStyle name="Comma 3 2 6 5 5" xfId="8677"/>
    <cellStyle name="Comma 3 2 6 5 6" xfId="32753"/>
    <cellStyle name="Comma 3 2 6 6" xfId="3329"/>
    <cellStyle name="Comma 3 2 6 6 2" xfId="6542"/>
    <cellStyle name="Comma 3 2 6 6 2 2" xfId="29373"/>
    <cellStyle name="Comma 3 2 6 6 2 2 2" xfId="53404"/>
    <cellStyle name="Comma 3 2 6 6 2 3" xfId="17709"/>
    <cellStyle name="Comma 3 2 6 6 2 4" xfId="41783"/>
    <cellStyle name="Comma 3 2 6 6 3" xfId="14526"/>
    <cellStyle name="Comma 3 2 6 6 3 2" xfId="38600"/>
    <cellStyle name="Comma 3 2 6 6 4" xfId="26161"/>
    <cellStyle name="Comma 3 2 6 6 4 2" xfId="50192"/>
    <cellStyle name="Comma 3 2 6 6 5" xfId="9655"/>
    <cellStyle name="Comma 3 2 6 6 6" xfId="33731"/>
    <cellStyle name="Comma 3 2 6 7" xfId="4387"/>
    <cellStyle name="Comma 3 2 6 7 2" xfId="15584"/>
    <cellStyle name="Comma 3 2 6 7 2 2" xfId="39658"/>
    <cellStyle name="Comma 3 2 6 7 3" xfId="27219"/>
    <cellStyle name="Comma 3 2 6 7 3 2" xfId="51250"/>
    <cellStyle name="Comma 3 2 6 7 4" xfId="10618"/>
    <cellStyle name="Comma 3 2 6 7 5" xfId="34694"/>
    <cellStyle name="Comma 3 2 6 8" xfId="1390"/>
    <cellStyle name="Comma 3 2 6 8 2" xfId="24199"/>
    <cellStyle name="Comma 3 2 6 8 2 2" xfId="48242"/>
    <cellStyle name="Comma 3 2 6 8 3" xfId="11603"/>
    <cellStyle name="Comma 3 2 6 8 4" xfId="35679"/>
    <cellStyle name="Comma 3 2 6 9" xfId="23188"/>
    <cellStyle name="Comma 3 2 6 9 2" xfId="47261"/>
    <cellStyle name="Comma 3 2 7" xfId="493"/>
    <cellStyle name="Comma 3 3" xfId="67"/>
    <cellStyle name="Comma 3 3 2" xfId="68"/>
    <cellStyle name="Comma 3 3 2 2" xfId="69"/>
    <cellStyle name="Comma 3 3 2 2 2" xfId="513"/>
    <cellStyle name="Comma 3 3 2 3" xfId="70"/>
    <cellStyle name="Comma 3 3 2 3 10" xfId="7715"/>
    <cellStyle name="Comma 3 3 2 3 11" xfId="31792"/>
    <cellStyle name="Comma 3 3 2 3 2" xfId="514"/>
    <cellStyle name="Comma 3 3 2 3 2 2" xfId="2606"/>
    <cellStyle name="Comma 3 3 2 3 2 2 2" xfId="5805"/>
    <cellStyle name="Comma 3 3 2 3 2 2 2 2" xfId="28636"/>
    <cellStyle name="Comma 3 3 2 3 2 2 2 2 2" xfId="52667"/>
    <cellStyle name="Comma 3 3 2 3 2 2 2 3" xfId="16972"/>
    <cellStyle name="Comma 3 3 2 3 2 2 2 4" xfId="41046"/>
    <cellStyle name="Comma 3 3 2 3 2 2 3" xfId="13787"/>
    <cellStyle name="Comma 3 3 2 3 2 2 3 2" xfId="37863"/>
    <cellStyle name="Comma 3 3 2 3 2 2 4" xfId="25414"/>
    <cellStyle name="Comma 3 3 2 3 2 2 4 2" xfId="49455"/>
    <cellStyle name="Comma 3 3 2 3 2 2 5" xfId="8918"/>
    <cellStyle name="Comma 3 3 2 3 2 2 6" xfId="32994"/>
    <cellStyle name="Comma 3 3 2 3 2 3" xfId="3585"/>
    <cellStyle name="Comma 3 3 2 3 2 3 2" xfId="6798"/>
    <cellStyle name="Comma 3 3 2 3 2 3 2 2" xfId="29629"/>
    <cellStyle name="Comma 3 3 2 3 2 3 2 2 2" xfId="53660"/>
    <cellStyle name="Comma 3 3 2 3 2 3 2 3" xfId="17965"/>
    <cellStyle name="Comma 3 3 2 3 2 3 2 4" xfId="42039"/>
    <cellStyle name="Comma 3 3 2 3 2 3 3" xfId="14782"/>
    <cellStyle name="Comma 3 3 2 3 2 3 3 2" xfId="38856"/>
    <cellStyle name="Comma 3 3 2 3 2 3 4" xfId="26417"/>
    <cellStyle name="Comma 3 3 2 3 2 3 4 2" xfId="50448"/>
    <cellStyle name="Comma 3 3 2 3 2 3 5" xfId="9896"/>
    <cellStyle name="Comma 3 3 2 3 2 3 6" xfId="33972"/>
    <cellStyle name="Comma 3 3 2 3 2 4" xfId="4638"/>
    <cellStyle name="Comma 3 3 2 3 2 4 2" xfId="15835"/>
    <cellStyle name="Comma 3 3 2 3 2 4 2 2" xfId="39909"/>
    <cellStyle name="Comma 3 3 2 3 2 4 3" xfId="27470"/>
    <cellStyle name="Comma 3 3 2 3 2 4 3 2" xfId="51501"/>
    <cellStyle name="Comma 3 3 2 3 2 4 4" xfId="10859"/>
    <cellStyle name="Comma 3 3 2 3 2 4 5" xfId="34935"/>
    <cellStyle name="Comma 3 3 2 3 2 5" xfId="1634"/>
    <cellStyle name="Comma 3 3 2 3 2 5 2" xfId="24443"/>
    <cellStyle name="Comma 3 3 2 3 2 5 2 2" xfId="48486"/>
    <cellStyle name="Comma 3 3 2 3 2 5 3" xfId="11919"/>
    <cellStyle name="Comma 3 3 2 3 2 5 4" xfId="35995"/>
    <cellStyle name="Comma 3 3 2 3 2 6" xfId="23453"/>
    <cellStyle name="Comma 3 3 2 3 2 6 2" xfId="47508"/>
    <cellStyle name="Comma 3 3 2 3 2 7" xfId="7956"/>
    <cellStyle name="Comma 3 3 2 3 2 8" xfId="32032"/>
    <cellStyle name="Comma 3 3 2 3 3" xfId="828"/>
    <cellStyle name="Comma 3 3 2 3 3 2" xfId="2846"/>
    <cellStyle name="Comma 3 3 2 3 3 2 2" xfId="6045"/>
    <cellStyle name="Comma 3 3 2 3 3 2 2 2" xfId="28876"/>
    <cellStyle name="Comma 3 3 2 3 3 2 2 2 2" xfId="52907"/>
    <cellStyle name="Comma 3 3 2 3 3 2 2 3" xfId="17212"/>
    <cellStyle name="Comma 3 3 2 3 3 2 2 4" xfId="41286"/>
    <cellStyle name="Comma 3 3 2 3 3 2 3" xfId="14027"/>
    <cellStyle name="Comma 3 3 2 3 3 2 3 2" xfId="38103"/>
    <cellStyle name="Comma 3 3 2 3 3 2 4" xfId="25654"/>
    <cellStyle name="Comma 3 3 2 3 3 2 4 2" xfId="49695"/>
    <cellStyle name="Comma 3 3 2 3 3 2 5" xfId="9158"/>
    <cellStyle name="Comma 3 3 2 3 3 2 6" xfId="33234"/>
    <cellStyle name="Comma 3 3 2 3 3 3" xfId="3829"/>
    <cellStyle name="Comma 3 3 2 3 3 3 2" xfId="7042"/>
    <cellStyle name="Comma 3 3 2 3 3 3 2 2" xfId="29873"/>
    <cellStyle name="Comma 3 3 2 3 3 3 2 2 2" xfId="53904"/>
    <cellStyle name="Comma 3 3 2 3 3 3 2 3" xfId="18209"/>
    <cellStyle name="Comma 3 3 2 3 3 3 2 4" xfId="42283"/>
    <cellStyle name="Comma 3 3 2 3 3 3 3" xfId="15026"/>
    <cellStyle name="Comma 3 3 2 3 3 3 3 2" xfId="39100"/>
    <cellStyle name="Comma 3 3 2 3 3 3 4" xfId="26661"/>
    <cellStyle name="Comma 3 3 2 3 3 3 4 2" xfId="50692"/>
    <cellStyle name="Comma 3 3 2 3 3 3 5" xfId="10136"/>
    <cellStyle name="Comma 3 3 2 3 3 3 6" xfId="34212"/>
    <cellStyle name="Comma 3 3 2 3 3 4" xfId="4878"/>
    <cellStyle name="Comma 3 3 2 3 3 4 2" xfId="16075"/>
    <cellStyle name="Comma 3 3 2 3 3 4 2 2" xfId="40149"/>
    <cellStyle name="Comma 3 3 2 3 3 4 3" xfId="27710"/>
    <cellStyle name="Comma 3 3 2 3 3 4 3 2" xfId="51741"/>
    <cellStyle name="Comma 3 3 2 3 3 4 4" xfId="11099"/>
    <cellStyle name="Comma 3 3 2 3 3 4 5" xfId="35175"/>
    <cellStyle name="Comma 3 3 2 3 3 5" xfId="1874"/>
    <cellStyle name="Comma 3 3 2 3 3 5 2" xfId="24683"/>
    <cellStyle name="Comma 3 3 2 3 3 5 2 2" xfId="48726"/>
    <cellStyle name="Comma 3 3 2 3 3 5 3" xfId="12195"/>
    <cellStyle name="Comma 3 3 2 3 3 5 4" xfId="36271"/>
    <cellStyle name="Comma 3 3 2 3 3 6" xfId="23696"/>
    <cellStyle name="Comma 3 3 2 3 3 6 2" xfId="47748"/>
    <cellStyle name="Comma 3 3 2 3 3 7" xfId="8196"/>
    <cellStyle name="Comma 3 3 2 3 3 8" xfId="32272"/>
    <cellStyle name="Comma 3 3 2 3 4" xfId="1068"/>
    <cellStyle name="Comma 3 3 2 3 4 2" xfId="3086"/>
    <cellStyle name="Comma 3 3 2 3 4 2 2" xfId="6285"/>
    <cellStyle name="Comma 3 3 2 3 4 2 2 2" xfId="29116"/>
    <cellStyle name="Comma 3 3 2 3 4 2 2 2 2" xfId="53147"/>
    <cellStyle name="Comma 3 3 2 3 4 2 2 3" xfId="17452"/>
    <cellStyle name="Comma 3 3 2 3 4 2 2 4" xfId="41526"/>
    <cellStyle name="Comma 3 3 2 3 4 2 3" xfId="14267"/>
    <cellStyle name="Comma 3 3 2 3 4 2 3 2" xfId="38343"/>
    <cellStyle name="Comma 3 3 2 3 4 2 4" xfId="25894"/>
    <cellStyle name="Comma 3 3 2 3 4 2 4 2" xfId="49935"/>
    <cellStyle name="Comma 3 3 2 3 4 2 5" xfId="9398"/>
    <cellStyle name="Comma 3 3 2 3 4 2 6" xfId="33474"/>
    <cellStyle name="Comma 3 3 2 3 4 3" xfId="4080"/>
    <cellStyle name="Comma 3 3 2 3 4 3 2" xfId="7293"/>
    <cellStyle name="Comma 3 3 2 3 4 3 2 2" xfId="30124"/>
    <cellStyle name="Comma 3 3 2 3 4 3 2 2 2" xfId="54155"/>
    <cellStyle name="Comma 3 3 2 3 4 3 2 3" xfId="18460"/>
    <cellStyle name="Comma 3 3 2 3 4 3 2 4" xfId="42534"/>
    <cellStyle name="Comma 3 3 2 3 4 3 3" xfId="15277"/>
    <cellStyle name="Comma 3 3 2 3 4 3 3 2" xfId="39351"/>
    <cellStyle name="Comma 3 3 2 3 4 3 4" xfId="26912"/>
    <cellStyle name="Comma 3 3 2 3 4 3 4 2" xfId="50943"/>
    <cellStyle name="Comma 3 3 2 3 4 3 5" xfId="10376"/>
    <cellStyle name="Comma 3 3 2 3 4 3 6" xfId="34452"/>
    <cellStyle name="Comma 3 3 2 3 4 4" xfId="5119"/>
    <cellStyle name="Comma 3 3 2 3 4 4 2" xfId="16316"/>
    <cellStyle name="Comma 3 3 2 3 4 4 2 2" xfId="40390"/>
    <cellStyle name="Comma 3 3 2 3 4 4 3" xfId="27951"/>
    <cellStyle name="Comma 3 3 2 3 4 4 3 2" xfId="51982"/>
    <cellStyle name="Comma 3 3 2 3 4 4 4" xfId="11339"/>
    <cellStyle name="Comma 3 3 2 3 4 4 5" xfId="35415"/>
    <cellStyle name="Comma 3 3 2 3 4 5" xfId="2114"/>
    <cellStyle name="Comma 3 3 2 3 4 5 2" xfId="24925"/>
    <cellStyle name="Comma 3 3 2 3 4 5 2 2" xfId="48966"/>
    <cellStyle name="Comma 3 3 2 3 4 5 3" xfId="12439"/>
    <cellStyle name="Comma 3 3 2 3 4 5 4" xfId="36515"/>
    <cellStyle name="Comma 3 3 2 3 4 6" xfId="23936"/>
    <cellStyle name="Comma 3 3 2 3 4 6 2" xfId="47988"/>
    <cellStyle name="Comma 3 3 2 3 4 7" xfId="8436"/>
    <cellStyle name="Comma 3 3 2 3 4 8" xfId="32512"/>
    <cellStyle name="Comma 3 3 2 3 5" xfId="2364"/>
    <cellStyle name="Comma 3 3 2 3 5 2" xfId="5565"/>
    <cellStyle name="Comma 3 3 2 3 5 2 2" xfId="28396"/>
    <cellStyle name="Comma 3 3 2 3 5 2 2 2" xfId="52427"/>
    <cellStyle name="Comma 3 3 2 3 5 2 3" xfId="16732"/>
    <cellStyle name="Comma 3 3 2 3 5 2 4" xfId="40806"/>
    <cellStyle name="Comma 3 3 2 3 5 3" xfId="13547"/>
    <cellStyle name="Comma 3 3 2 3 5 3 2" xfId="37623"/>
    <cellStyle name="Comma 3 3 2 3 5 4" xfId="25174"/>
    <cellStyle name="Comma 3 3 2 3 5 4 2" xfId="49215"/>
    <cellStyle name="Comma 3 3 2 3 5 5" xfId="8678"/>
    <cellStyle name="Comma 3 3 2 3 5 6" xfId="32754"/>
    <cellStyle name="Comma 3 3 2 3 6" xfId="3330"/>
    <cellStyle name="Comma 3 3 2 3 6 2" xfId="6543"/>
    <cellStyle name="Comma 3 3 2 3 6 2 2" xfId="29374"/>
    <cellStyle name="Comma 3 3 2 3 6 2 2 2" xfId="53405"/>
    <cellStyle name="Comma 3 3 2 3 6 2 3" xfId="17710"/>
    <cellStyle name="Comma 3 3 2 3 6 2 4" xfId="41784"/>
    <cellStyle name="Comma 3 3 2 3 6 3" xfId="14527"/>
    <cellStyle name="Comma 3 3 2 3 6 3 2" xfId="38601"/>
    <cellStyle name="Comma 3 3 2 3 6 4" xfId="26162"/>
    <cellStyle name="Comma 3 3 2 3 6 4 2" xfId="50193"/>
    <cellStyle name="Comma 3 3 2 3 6 5" xfId="9656"/>
    <cellStyle name="Comma 3 3 2 3 6 6" xfId="33732"/>
    <cellStyle name="Comma 3 3 2 3 7" xfId="4388"/>
    <cellStyle name="Comma 3 3 2 3 7 2" xfId="15585"/>
    <cellStyle name="Comma 3 3 2 3 7 2 2" xfId="39659"/>
    <cellStyle name="Comma 3 3 2 3 7 3" xfId="27220"/>
    <cellStyle name="Comma 3 3 2 3 7 3 2" xfId="51251"/>
    <cellStyle name="Comma 3 3 2 3 7 4" xfId="10619"/>
    <cellStyle name="Comma 3 3 2 3 7 5" xfId="34695"/>
    <cellStyle name="Comma 3 3 2 3 8" xfId="1391"/>
    <cellStyle name="Comma 3 3 2 3 8 2" xfId="24200"/>
    <cellStyle name="Comma 3 3 2 3 8 2 2" xfId="48243"/>
    <cellStyle name="Comma 3 3 2 3 8 3" xfId="11605"/>
    <cellStyle name="Comma 3 3 2 3 8 4" xfId="35681"/>
    <cellStyle name="Comma 3 3 2 3 9" xfId="23189"/>
    <cellStyle name="Comma 3 3 2 3 9 2" xfId="47262"/>
    <cellStyle name="Comma 3 3 2 4" xfId="512"/>
    <cellStyle name="Comma 3 3 3" xfId="71"/>
    <cellStyle name="Comma 3 3 3 2" xfId="72"/>
    <cellStyle name="Comma 3 3 3 2 2" xfId="516"/>
    <cellStyle name="Comma 3 3 3 3" xfId="73"/>
    <cellStyle name="Comma 3 3 3 3 10" xfId="7716"/>
    <cellStyle name="Comma 3 3 3 3 11" xfId="31793"/>
    <cellStyle name="Comma 3 3 3 3 2" xfId="517"/>
    <cellStyle name="Comma 3 3 3 3 2 2" xfId="2607"/>
    <cellStyle name="Comma 3 3 3 3 2 2 2" xfId="5806"/>
    <cellStyle name="Comma 3 3 3 3 2 2 2 2" xfId="28637"/>
    <cellStyle name="Comma 3 3 3 3 2 2 2 2 2" xfId="52668"/>
    <cellStyle name="Comma 3 3 3 3 2 2 2 3" xfId="16973"/>
    <cellStyle name="Comma 3 3 3 3 2 2 2 4" xfId="41047"/>
    <cellStyle name="Comma 3 3 3 3 2 2 3" xfId="13788"/>
    <cellStyle name="Comma 3 3 3 3 2 2 3 2" xfId="37864"/>
    <cellStyle name="Comma 3 3 3 3 2 2 4" xfId="25415"/>
    <cellStyle name="Comma 3 3 3 3 2 2 4 2" xfId="49456"/>
    <cellStyle name="Comma 3 3 3 3 2 2 5" xfId="8919"/>
    <cellStyle name="Comma 3 3 3 3 2 2 6" xfId="32995"/>
    <cellStyle name="Comma 3 3 3 3 2 3" xfId="3586"/>
    <cellStyle name="Comma 3 3 3 3 2 3 2" xfId="6799"/>
    <cellStyle name="Comma 3 3 3 3 2 3 2 2" xfId="29630"/>
    <cellStyle name="Comma 3 3 3 3 2 3 2 2 2" xfId="53661"/>
    <cellStyle name="Comma 3 3 3 3 2 3 2 3" xfId="17966"/>
    <cellStyle name="Comma 3 3 3 3 2 3 2 4" xfId="42040"/>
    <cellStyle name="Comma 3 3 3 3 2 3 3" xfId="14783"/>
    <cellStyle name="Comma 3 3 3 3 2 3 3 2" xfId="38857"/>
    <cellStyle name="Comma 3 3 3 3 2 3 4" xfId="26418"/>
    <cellStyle name="Comma 3 3 3 3 2 3 4 2" xfId="50449"/>
    <cellStyle name="Comma 3 3 3 3 2 3 5" xfId="9897"/>
    <cellStyle name="Comma 3 3 3 3 2 3 6" xfId="33973"/>
    <cellStyle name="Comma 3 3 3 3 2 4" xfId="4639"/>
    <cellStyle name="Comma 3 3 3 3 2 4 2" xfId="15836"/>
    <cellStyle name="Comma 3 3 3 3 2 4 2 2" xfId="39910"/>
    <cellStyle name="Comma 3 3 3 3 2 4 3" xfId="27471"/>
    <cellStyle name="Comma 3 3 3 3 2 4 3 2" xfId="51502"/>
    <cellStyle name="Comma 3 3 3 3 2 4 4" xfId="10860"/>
    <cellStyle name="Comma 3 3 3 3 2 4 5" xfId="34936"/>
    <cellStyle name="Comma 3 3 3 3 2 5" xfId="1635"/>
    <cellStyle name="Comma 3 3 3 3 2 5 2" xfId="24444"/>
    <cellStyle name="Comma 3 3 3 3 2 5 2 2" xfId="48487"/>
    <cellStyle name="Comma 3 3 3 3 2 5 3" xfId="11921"/>
    <cellStyle name="Comma 3 3 3 3 2 5 4" xfId="35997"/>
    <cellStyle name="Comma 3 3 3 3 2 6" xfId="23454"/>
    <cellStyle name="Comma 3 3 3 3 2 6 2" xfId="47509"/>
    <cellStyle name="Comma 3 3 3 3 2 7" xfId="7957"/>
    <cellStyle name="Comma 3 3 3 3 2 8" xfId="32033"/>
    <cellStyle name="Comma 3 3 3 3 3" xfId="829"/>
    <cellStyle name="Comma 3 3 3 3 3 2" xfId="2847"/>
    <cellStyle name="Comma 3 3 3 3 3 2 2" xfId="6046"/>
    <cellStyle name="Comma 3 3 3 3 3 2 2 2" xfId="28877"/>
    <cellStyle name="Comma 3 3 3 3 3 2 2 2 2" xfId="52908"/>
    <cellStyle name="Comma 3 3 3 3 3 2 2 3" xfId="17213"/>
    <cellStyle name="Comma 3 3 3 3 3 2 2 4" xfId="41287"/>
    <cellStyle name="Comma 3 3 3 3 3 2 3" xfId="14028"/>
    <cellStyle name="Comma 3 3 3 3 3 2 3 2" xfId="38104"/>
    <cellStyle name="Comma 3 3 3 3 3 2 4" xfId="25655"/>
    <cellStyle name="Comma 3 3 3 3 3 2 4 2" xfId="49696"/>
    <cellStyle name="Comma 3 3 3 3 3 2 5" xfId="9159"/>
    <cellStyle name="Comma 3 3 3 3 3 2 6" xfId="33235"/>
    <cellStyle name="Comma 3 3 3 3 3 3" xfId="3830"/>
    <cellStyle name="Comma 3 3 3 3 3 3 2" xfId="7043"/>
    <cellStyle name="Comma 3 3 3 3 3 3 2 2" xfId="29874"/>
    <cellStyle name="Comma 3 3 3 3 3 3 2 2 2" xfId="53905"/>
    <cellStyle name="Comma 3 3 3 3 3 3 2 3" xfId="18210"/>
    <cellStyle name="Comma 3 3 3 3 3 3 2 4" xfId="42284"/>
    <cellStyle name="Comma 3 3 3 3 3 3 3" xfId="15027"/>
    <cellStyle name="Comma 3 3 3 3 3 3 3 2" xfId="39101"/>
    <cellStyle name="Comma 3 3 3 3 3 3 4" xfId="26662"/>
    <cellStyle name="Comma 3 3 3 3 3 3 4 2" xfId="50693"/>
    <cellStyle name="Comma 3 3 3 3 3 3 5" xfId="10137"/>
    <cellStyle name="Comma 3 3 3 3 3 3 6" xfId="34213"/>
    <cellStyle name="Comma 3 3 3 3 3 4" xfId="4879"/>
    <cellStyle name="Comma 3 3 3 3 3 4 2" xfId="16076"/>
    <cellStyle name="Comma 3 3 3 3 3 4 2 2" xfId="40150"/>
    <cellStyle name="Comma 3 3 3 3 3 4 3" xfId="27711"/>
    <cellStyle name="Comma 3 3 3 3 3 4 3 2" xfId="51742"/>
    <cellStyle name="Comma 3 3 3 3 3 4 4" xfId="11100"/>
    <cellStyle name="Comma 3 3 3 3 3 4 5" xfId="35176"/>
    <cellStyle name="Comma 3 3 3 3 3 5" xfId="1875"/>
    <cellStyle name="Comma 3 3 3 3 3 5 2" xfId="24684"/>
    <cellStyle name="Comma 3 3 3 3 3 5 2 2" xfId="48727"/>
    <cellStyle name="Comma 3 3 3 3 3 5 3" xfId="12196"/>
    <cellStyle name="Comma 3 3 3 3 3 5 4" xfId="36272"/>
    <cellStyle name="Comma 3 3 3 3 3 6" xfId="23697"/>
    <cellStyle name="Comma 3 3 3 3 3 6 2" xfId="47749"/>
    <cellStyle name="Comma 3 3 3 3 3 7" xfId="8197"/>
    <cellStyle name="Comma 3 3 3 3 3 8" xfId="32273"/>
    <cellStyle name="Comma 3 3 3 3 4" xfId="1069"/>
    <cellStyle name="Comma 3 3 3 3 4 2" xfId="3087"/>
    <cellStyle name="Comma 3 3 3 3 4 2 2" xfId="6286"/>
    <cellStyle name="Comma 3 3 3 3 4 2 2 2" xfId="29117"/>
    <cellStyle name="Comma 3 3 3 3 4 2 2 2 2" xfId="53148"/>
    <cellStyle name="Comma 3 3 3 3 4 2 2 3" xfId="17453"/>
    <cellStyle name="Comma 3 3 3 3 4 2 2 4" xfId="41527"/>
    <cellStyle name="Comma 3 3 3 3 4 2 3" xfId="14268"/>
    <cellStyle name="Comma 3 3 3 3 4 2 3 2" xfId="38344"/>
    <cellStyle name="Comma 3 3 3 3 4 2 4" xfId="25895"/>
    <cellStyle name="Comma 3 3 3 3 4 2 4 2" xfId="49936"/>
    <cellStyle name="Comma 3 3 3 3 4 2 5" xfId="9399"/>
    <cellStyle name="Comma 3 3 3 3 4 2 6" xfId="33475"/>
    <cellStyle name="Comma 3 3 3 3 4 3" xfId="4081"/>
    <cellStyle name="Comma 3 3 3 3 4 3 2" xfId="7294"/>
    <cellStyle name="Comma 3 3 3 3 4 3 2 2" xfId="30125"/>
    <cellStyle name="Comma 3 3 3 3 4 3 2 2 2" xfId="54156"/>
    <cellStyle name="Comma 3 3 3 3 4 3 2 3" xfId="18461"/>
    <cellStyle name="Comma 3 3 3 3 4 3 2 4" xfId="42535"/>
    <cellStyle name="Comma 3 3 3 3 4 3 3" xfId="15278"/>
    <cellStyle name="Comma 3 3 3 3 4 3 3 2" xfId="39352"/>
    <cellStyle name="Comma 3 3 3 3 4 3 4" xfId="26913"/>
    <cellStyle name="Comma 3 3 3 3 4 3 4 2" xfId="50944"/>
    <cellStyle name="Comma 3 3 3 3 4 3 5" xfId="10377"/>
    <cellStyle name="Comma 3 3 3 3 4 3 6" xfId="34453"/>
    <cellStyle name="Comma 3 3 3 3 4 4" xfId="5120"/>
    <cellStyle name="Comma 3 3 3 3 4 4 2" xfId="16317"/>
    <cellStyle name="Comma 3 3 3 3 4 4 2 2" xfId="40391"/>
    <cellStyle name="Comma 3 3 3 3 4 4 3" xfId="27952"/>
    <cellStyle name="Comma 3 3 3 3 4 4 3 2" xfId="51983"/>
    <cellStyle name="Comma 3 3 3 3 4 4 4" xfId="11340"/>
    <cellStyle name="Comma 3 3 3 3 4 4 5" xfId="35416"/>
    <cellStyle name="Comma 3 3 3 3 4 5" xfId="2115"/>
    <cellStyle name="Comma 3 3 3 3 4 5 2" xfId="24926"/>
    <cellStyle name="Comma 3 3 3 3 4 5 2 2" xfId="48967"/>
    <cellStyle name="Comma 3 3 3 3 4 5 3" xfId="12440"/>
    <cellStyle name="Comma 3 3 3 3 4 5 4" xfId="36516"/>
    <cellStyle name="Comma 3 3 3 3 4 6" xfId="23937"/>
    <cellStyle name="Comma 3 3 3 3 4 6 2" xfId="47989"/>
    <cellStyle name="Comma 3 3 3 3 4 7" xfId="8437"/>
    <cellStyle name="Comma 3 3 3 3 4 8" xfId="32513"/>
    <cellStyle name="Comma 3 3 3 3 5" xfId="2365"/>
    <cellStyle name="Comma 3 3 3 3 5 2" xfId="5566"/>
    <cellStyle name="Comma 3 3 3 3 5 2 2" xfId="28397"/>
    <cellStyle name="Comma 3 3 3 3 5 2 2 2" xfId="52428"/>
    <cellStyle name="Comma 3 3 3 3 5 2 3" xfId="16733"/>
    <cellStyle name="Comma 3 3 3 3 5 2 4" xfId="40807"/>
    <cellStyle name="Comma 3 3 3 3 5 3" xfId="13548"/>
    <cellStyle name="Comma 3 3 3 3 5 3 2" xfId="37624"/>
    <cellStyle name="Comma 3 3 3 3 5 4" xfId="25175"/>
    <cellStyle name="Comma 3 3 3 3 5 4 2" xfId="49216"/>
    <cellStyle name="Comma 3 3 3 3 5 5" xfId="8679"/>
    <cellStyle name="Comma 3 3 3 3 5 6" xfId="32755"/>
    <cellStyle name="Comma 3 3 3 3 6" xfId="3331"/>
    <cellStyle name="Comma 3 3 3 3 6 2" xfId="6544"/>
    <cellStyle name="Comma 3 3 3 3 6 2 2" xfId="29375"/>
    <cellStyle name="Comma 3 3 3 3 6 2 2 2" xfId="53406"/>
    <cellStyle name="Comma 3 3 3 3 6 2 3" xfId="17711"/>
    <cellStyle name="Comma 3 3 3 3 6 2 4" xfId="41785"/>
    <cellStyle name="Comma 3 3 3 3 6 3" xfId="14528"/>
    <cellStyle name="Comma 3 3 3 3 6 3 2" xfId="38602"/>
    <cellStyle name="Comma 3 3 3 3 6 4" xfId="26163"/>
    <cellStyle name="Comma 3 3 3 3 6 4 2" xfId="50194"/>
    <cellStyle name="Comma 3 3 3 3 6 5" xfId="9657"/>
    <cellStyle name="Comma 3 3 3 3 6 6" xfId="33733"/>
    <cellStyle name="Comma 3 3 3 3 7" xfId="4389"/>
    <cellStyle name="Comma 3 3 3 3 7 2" xfId="15586"/>
    <cellStyle name="Comma 3 3 3 3 7 2 2" xfId="39660"/>
    <cellStyle name="Comma 3 3 3 3 7 3" xfId="27221"/>
    <cellStyle name="Comma 3 3 3 3 7 3 2" xfId="51252"/>
    <cellStyle name="Comma 3 3 3 3 7 4" xfId="10620"/>
    <cellStyle name="Comma 3 3 3 3 7 5" xfId="34696"/>
    <cellStyle name="Comma 3 3 3 3 8" xfId="1392"/>
    <cellStyle name="Comma 3 3 3 3 8 2" xfId="24201"/>
    <cellStyle name="Comma 3 3 3 3 8 2 2" xfId="48244"/>
    <cellStyle name="Comma 3 3 3 3 8 3" xfId="11608"/>
    <cellStyle name="Comma 3 3 3 3 8 4" xfId="35684"/>
    <cellStyle name="Comma 3 3 3 3 9" xfId="23190"/>
    <cellStyle name="Comma 3 3 3 3 9 2" xfId="47263"/>
    <cellStyle name="Comma 3 3 3 4" xfId="515"/>
    <cellStyle name="Comma 3 3 4" xfId="74"/>
    <cellStyle name="Comma 3 3 4 2" xfId="518"/>
    <cellStyle name="Comma 3 3 5" xfId="75"/>
    <cellStyle name="Comma 3 3 5 10" xfId="7717"/>
    <cellStyle name="Comma 3 3 5 11" xfId="31794"/>
    <cellStyle name="Comma 3 3 5 2" xfId="519"/>
    <cellStyle name="Comma 3 3 5 2 2" xfId="2608"/>
    <cellStyle name="Comma 3 3 5 2 2 2" xfId="5807"/>
    <cellStyle name="Comma 3 3 5 2 2 2 2" xfId="28638"/>
    <cellStyle name="Comma 3 3 5 2 2 2 2 2" xfId="52669"/>
    <cellStyle name="Comma 3 3 5 2 2 2 3" xfId="16974"/>
    <cellStyle name="Comma 3 3 5 2 2 2 4" xfId="41048"/>
    <cellStyle name="Comma 3 3 5 2 2 3" xfId="13789"/>
    <cellStyle name="Comma 3 3 5 2 2 3 2" xfId="37865"/>
    <cellStyle name="Comma 3 3 5 2 2 4" xfId="25416"/>
    <cellStyle name="Comma 3 3 5 2 2 4 2" xfId="49457"/>
    <cellStyle name="Comma 3 3 5 2 2 5" xfId="8920"/>
    <cellStyle name="Comma 3 3 5 2 2 6" xfId="32996"/>
    <cellStyle name="Comma 3 3 5 2 3" xfId="3587"/>
    <cellStyle name="Comma 3 3 5 2 3 2" xfId="6800"/>
    <cellStyle name="Comma 3 3 5 2 3 2 2" xfId="29631"/>
    <cellStyle name="Comma 3 3 5 2 3 2 2 2" xfId="53662"/>
    <cellStyle name="Comma 3 3 5 2 3 2 3" xfId="17967"/>
    <cellStyle name="Comma 3 3 5 2 3 2 4" xfId="42041"/>
    <cellStyle name="Comma 3 3 5 2 3 3" xfId="14784"/>
    <cellStyle name="Comma 3 3 5 2 3 3 2" xfId="38858"/>
    <cellStyle name="Comma 3 3 5 2 3 4" xfId="26419"/>
    <cellStyle name="Comma 3 3 5 2 3 4 2" xfId="50450"/>
    <cellStyle name="Comma 3 3 5 2 3 5" xfId="9898"/>
    <cellStyle name="Comma 3 3 5 2 3 6" xfId="33974"/>
    <cellStyle name="Comma 3 3 5 2 4" xfId="4640"/>
    <cellStyle name="Comma 3 3 5 2 4 2" xfId="15837"/>
    <cellStyle name="Comma 3 3 5 2 4 2 2" xfId="39911"/>
    <cellStyle name="Comma 3 3 5 2 4 3" xfId="27472"/>
    <cellStyle name="Comma 3 3 5 2 4 3 2" xfId="51503"/>
    <cellStyle name="Comma 3 3 5 2 4 4" xfId="10861"/>
    <cellStyle name="Comma 3 3 5 2 4 5" xfId="34937"/>
    <cellStyle name="Comma 3 3 5 2 5" xfId="1636"/>
    <cellStyle name="Comma 3 3 5 2 5 2" xfId="24445"/>
    <cellStyle name="Comma 3 3 5 2 5 2 2" xfId="48488"/>
    <cellStyle name="Comma 3 3 5 2 5 3" xfId="11923"/>
    <cellStyle name="Comma 3 3 5 2 5 4" xfId="35999"/>
    <cellStyle name="Comma 3 3 5 2 6" xfId="23455"/>
    <cellStyle name="Comma 3 3 5 2 6 2" xfId="47510"/>
    <cellStyle name="Comma 3 3 5 2 7" xfId="7958"/>
    <cellStyle name="Comma 3 3 5 2 8" xfId="32034"/>
    <cellStyle name="Comma 3 3 5 3" xfId="830"/>
    <cellStyle name="Comma 3 3 5 3 2" xfId="2848"/>
    <cellStyle name="Comma 3 3 5 3 2 2" xfId="6047"/>
    <cellStyle name="Comma 3 3 5 3 2 2 2" xfId="28878"/>
    <cellStyle name="Comma 3 3 5 3 2 2 2 2" xfId="52909"/>
    <cellStyle name="Comma 3 3 5 3 2 2 3" xfId="17214"/>
    <cellStyle name="Comma 3 3 5 3 2 2 4" xfId="41288"/>
    <cellStyle name="Comma 3 3 5 3 2 3" xfId="14029"/>
    <cellStyle name="Comma 3 3 5 3 2 3 2" xfId="38105"/>
    <cellStyle name="Comma 3 3 5 3 2 4" xfId="25656"/>
    <cellStyle name="Comma 3 3 5 3 2 4 2" xfId="49697"/>
    <cellStyle name="Comma 3 3 5 3 2 5" xfId="9160"/>
    <cellStyle name="Comma 3 3 5 3 2 6" xfId="33236"/>
    <cellStyle name="Comma 3 3 5 3 3" xfId="3831"/>
    <cellStyle name="Comma 3 3 5 3 3 2" xfId="7044"/>
    <cellStyle name="Comma 3 3 5 3 3 2 2" xfId="29875"/>
    <cellStyle name="Comma 3 3 5 3 3 2 2 2" xfId="53906"/>
    <cellStyle name="Comma 3 3 5 3 3 2 3" xfId="18211"/>
    <cellStyle name="Comma 3 3 5 3 3 2 4" xfId="42285"/>
    <cellStyle name="Comma 3 3 5 3 3 3" xfId="15028"/>
    <cellStyle name="Comma 3 3 5 3 3 3 2" xfId="39102"/>
    <cellStyle name="Comma 3 3 5 3 3 4" xfId="26663"/>
    <cellStyle name="Comma 3 3 5 3 3 4 2" xfId="50694"/>
    <cellStyle name="Comma 3 3 5 3 3 5" xfId="10138"/>
    <cellStyle name="Comma 3 3 5 3 3 6" xfId="34214"/>
    <cellStyle name="Comma 3 3 5 3 4" xfId="4880"/>
    <cellStyle name="Comma 3 3 5 3 4 2" xfId="16077"/>
    <cellStyle name="Comma 3 3 5 3 4 2 2" xfId="40151"/>
    <cellStyle name="Comma 3 3 5 3 4 3" xfId="27712"/>
    <cellStyle name="Comma 3 3 5 3 4 3 2" xfId="51743"/>
    <cellStyle name="Comma 3 3 5 3 4 4" xfId="11101"/>
    <cellStyle name="Comma 3 3 5 3 4 5" xfId="35177"/>
    <cellStyle name="Comma 3 3 5 3 5" xfId="1876"/>
    <cellStyle name="Comma 3 3 5 3 5 2" xfId="24685"/>
    <cellStyle name="Comma 3 3 5 3 5 2 2" xfId="48728"/>
    <cellStyle name="Comma 3 3 5 3 5 3" xfId="12197"/>
    <cellStyle name="Comma 3 3 5 3 5 4" xfId="36273"/>
    <cellStyle name="Comma 3 3 5 3 6" xfId="23698"/>
    <cellStyle name="Comma 3 3 5 3 6 2" xfId="47750"/>
    <cellStyle name="Comma 3 3 5 3 7" xfId="8198"/>
    <cellStyle name="Comma 3 3 5 3 8" xfId="32274"/>
    <cellStyle name="Comma 3 3 5 4" xfId="1070"/>
    <cellStyle name="Comma 3 3 5 4 2" xfId="3088"/>
    <cellStyle name="Comma 3 3 5 4 2 2" xfId="6287"/>
    <cellStyle name="Comma 3 3 5 4 2 2 2" xfId="29118"/>
    <cellStyle name="Comma 3 3 5 4 2 2 2 2" xfId="53149"/>
    <cellStyle name="Comma 3 3 5 4 2 2 3" xfId="17454"/>
    <cellStyle name="Comma 3 3 5 4 2 2 4" xfId="41528"/>
    <cellStyle name="Comma 3 3 5 4 2 3" xfId="14269"/>
    <cellStyle name="Comma 3 3 5 4 2 3 2" xfId="38345"/>
    <cellStyle name="Comma 3 3 5 4 2 4" xfId="25896"/>
    <cellStyle name="Comma 3 3 5 4 2 4 2" xfId="49937"/>
    <cellStyle name="Comma 3 3 5 4 2 5" xfId="9400"/>
    <cellStyle name="Comma 3 3 5 4 2 6" xfId="33476"/>
    <cellStyle name="Comma 3 3 5 4 3" xfId="4082"/>
    <cellStyle name="Comma 3 3 5 4 3 2" xfId="7295"/>
    <cellStyle name="Comma 3 3 5 4 3 2 2" xfId="30126"/>
    <cellStyle name="Comma 3 3 5 4 3 2 2 2" xfId="54157"/>
    <cellStyle name="Comma 3 3 5 4 3 2 3" xfId="18462"/>
    <cellStyle name="Comma 3 3 5 4 3 2 4" xfId="42536"/>
    <cellStyle name="Comma 3 3 5 4 3 3" xfId="15279"/>
    <cellStyle name="Comma 3 3 5 4 3 3 2" xfId="39353"/>
    <cellStyle name="Comma 3 3 5 4 3 4" xfId="26914"/>
    <cellStyle name="Comma 3 3 5 4 3 4 2" xfId="50945"/>
    <cellStyle name="Comma 3 3 5 4 3 5" xfId="10378"/>
    <cellStyle name="Comma 3 3 5 4 3 6" xfId="34454"/>
    <cellStyle name="Comma 3 3 5 4 4" xfId="5121"/>
    <cellStyle name="Comma 3 3 5 4 4 2" xfId="16318"/>
    <cellStyle name="Comma 3 3 5 4 4 2 2" xfId="40392"/>
    <cellStyle name="Comma 3 3 5 4 4 3" xfId="27953"/>
    <cellStyle name="Comma 3 3 5 4 4 3 2" xfId="51984"/>
    <cellStyle name="Comma 3 3 5 4 4 4" xfId="11341"/>
    <cellStyle name="Comma 3 3 5 4 4 5" xfId="35417"/>
    <cellStyle name="Comma 3 3 5 4 5" xfId="2116"/>
    <cellStyle name="Comma 3 3 5 4 5 2" xfId="24927"/>
    <cellStyle name="Comma 3 3 5 4 5 2 2" xfId="48968"/>
    <cellStyle name="Comma 3 3 5 4 5 3" xfId="12441"/>
    <cellStyle name="Comma 3 3 5 4 5 4" xfId="36517"/>
    <cellStyle name="Comma 3 3 5 4 6" xfId="23938"/>
    <cellStyle name="Comma 3 3 5 4 6 2" xfId="47990"/>
    <cellStyle name="Comma 3 3 5 4 7" xfId="8438"/>
    <cellStyle name="Comma 3 3 5 4 8" xfId="32514"/>
    <cellStyle name="Comma 3 3 5 5" xfId="2366"/>
    <cellStyle name="Comma 3 3 5 5 2" xfId="5567"/>
    <cellStyle name="Comma 3 3 5 5 2 2" xfId="28398"/>
    <cellStyle name="Comma 3 3 5 5 2 2 2" xfId="52429"/>
    <cellStyle name="Comma 3 3 5 5 2 3" xfId="16734"/>
    <cellStyle name="Comma 3 3 5 5 2 4" xfId="40808"/>
    <cellStyle name="Comma 3 3 5 5 3" xfId="13549"/>
    <cellStyle name="Comma 3 3 5 5 3 2" xfId="37625"/>
    <cellStyle name="Comma 3 3 5 5 4" xfId="25176"/>
    <cellStyle name="Comma 3 3 5 5 4 2" xfId="49217"/>
    <cellStyle name="Comma 3 3 5 5 5" xfId="8680"/>
    <cellStyle name="Comma 3 3 5 5 6" xfId="32756"/>
    <cellStyle name="Comma 3 3 5 6" xfId="3332"/>
    <cellStyle name="Comma 3 3 5 6 2" xfId="6545"/>
    <cellStyle name="Comma 3 3 5 6 2 2" xfId="29376"/>
    <cellStyle name="Comma 3 3 5 6 2 2 2" xfId="53407"/>
    <cellStyle name="Comma 3 3 5 6 2 3" xfId="17712"/>
    <cellStyle name="Comma 3 3 5 6 2 4" xfId="41786"/>
    <cellStyle name="Comma 3 3 5 6 3" xfId="14529"/>
    <cellStyle name="Comma 3 3 5 6 3 2" xfId="38603"/>
    <cellStyle name="Comma 3 3 5 6 4" xfId="26164"/>
    <cellStyle name="Comma 3 3 5 6 4 2" xfId="50195"/>
    <cellStyle name="Comma 3 3 5 6 5" xfId="9658"/>
    <cellStyle name="Comma 3 3 5 6 6" xfId="33734"/>
    <cellStyle name="Comma 3 3 5 7" xfId="4390"/>
    <cellStyle name="Comma 3 3 5 7 2" xfId="15587"/>
    <cellStyle name="Comma 3 3 5 7 2 2" xfId="39661"/>
    <cellStyle name="Comma 3 3 5 7 3" xfId="27222"/>
    <cellStyle name="Comma 3 3 5 7 3 2" xfId="51253"/>
    <cellStyle name="Comma 3 3 5 7 4" xfId="10621"/>
    <cellStyle name="Comma 3 3 5 7 5" xfId="34697"/>
    <cellStyle name="Comma 3 3 5 8" xfId="1393"/>
    <cellStyle name="Comma 3 3 5 8 2" xfId="24202"/>
    <cellStyle name="Comma 3 3 5 8 2 2" xfId="48245"/>
    <cellStyle name="Comma 3 3 5 8 3" xfId="11610"/>
    <cellStyle name="Comma 3 3 5 8 4" xfId="35686"/>
    <cellStyle name="Comma 3 3 5 9" xfId="23191"/>
    <cellStyle name="Comma 3 3 5 9 2" xfId="47264"/>
    <cellStyle name="Comma 3 3 6" xfId="511"/>
    <cellStyle name="Comma 3 4" xfId="76"/>
    <cellStyle name="Comma 3 4 2" xfId="77"/>
    <cellStyle name="Comma 3 4 2 2" xfId="78"/>
    <cellStyle name="Comma 3 4 2 2 2" xfId="522"/>
    <cellStyle name="Comma 3 4 2 3" xfId="79"/>
    <cellStyle name="Comma 3 4 2 3 10" xfId="7718"/>
    <cellStyle name="Comma 3 4 2 3 11" xfId="31795"/>
    <cellStyle name="Comma 3 4 2 3 2" xfId="523"/>
    <cellStyle name="Comma 3 4 2 3 2 2" xfId="2609"/>
    <cellStyle name="Comma 3 4 2 3 2 2 2" xfId="5808"/>
    <cellStyle name="Comma 3 4 2 3 2 2 2 2" xfId="28639"/>
    <cellStyle name="Comma 3 4 2 3 2 2 2 2 2" xfId="52670"/>
    <cellStyle name="Comma 3 4 2 3 2 2 2 3" xfId="16975"/>
    <cellStyle name="Comma 3 4 2 3 2 2 2 4" xfId="41049"/>
    <cellStyle name="Comma 3 4 2 3 2 2 3" xfId="13790"/>
    <cellStyle name="Comma 3 4 2 3 2 2 3 2" xfId="37866"/>
    <cellStyle name="Comma 3 4 2 3 2 2 4" xfId="25417"/>
    <cellStyle name="Comma 3 4 2 3 2 2 4 2" xfId="49458"/>
    <cellStyle name="Comma 3 4 2 3 2 2 5" xfId="8921"/>
    <cellStyle name="Comma 3 4 2 3 2 2 6" xfId="32997"/>
    <cellStyle name="Comma 3 4 2 3 2 3" xfId="3588"/>
    <cellStyle name="Comma 3 4 2 3 2 3 2" xfId="6801"/>
    <cellStyle name="Comma 3 4 2 3 2 3 2 2" xfId="29632"/>
    <cellStyle name="Comma 3 4 2 3 2 3 2 2 2" xfId="53663"/>
    <cellStyle name="Comma 3 4 2 3 2 3 2 3" xfId="17968"/>
    <cellStyle name="Comma 3 4 2 3 2 3 2 4" xfId="42042"/>
    <cellStyle name="Comma 3 4 2 3 2 3 3" xfId="14785"/>
    <cellStyle name="Comma 3 4 2 3 2 3 3 2" xfId="38859"/>
    <cellStyle name="Comma 3 4 2 3 2 3 4" xfId="26420"/>
    <cellStyle name="Comma 3 4 2 3 2 3 4 2" xfId="50451"/>
    <cellStyle name="Comma 3 4 2 3 2 3 5" xfId="9899"/>
    <cellStyle name="Comma 3 4 2 3 2 3 6" xfId="33975"/>
    <cellStyle name="Comma 3 4 2 3 2 4" xfId="4641"/>
    <cellStyle name="Comma 3 4 2 3 2 4 2" xfId="15838"/>
    <cellStyle name="Comma 3 4 2 3 2 4 2 2" xfId="39912"/>
    <cellStyle name="Comma 3 4 2 3 2 4 3" xfId="27473"/>
    <cellStyle name="Comma 3 4 2 3 2 4 3 2" xfId="51504"/>
    <cellStyle name="Comma 3 4 2 3 2 4 4" xfId="10862"/>
    <cellStyle name="Comma 3 4 2 3 2 4 5" xfId="34938"/>
    <cellStyle name="Comma 3 4 2 3 2 5" xfId="1637"/>
    <cellStyle name="Comma 3 4 2 3 2 5 2" xfId="24446"/>
    <cellStyle name="Comma 3 4 2 3 2 5 2 2" xfId="48489"/>
    <cellStyle name="Comma 3 4 2 3 2 5 3" xfId="11926"/>
    <cellStyle name="Comma 3 4 2 3 2 5 4" xfId="36002"/>
    <cellStyle name="Comma 3 4 2 3 2 6" xfId="23456"/>
    <cellStyle name="Comma 3 4 2 3 2 6 2" xfId="47511"/>
    <cellStyle name="Comma 3 4 2 3 2 7" xfId="7959"/>
    <cellStyle name="Comma 3 4 2 3 2 8" xfId="32035"/>
    <cellStyle name="Comma 3 4 2 3 3" xfId="831"/>
    <cellStyle name="Comma 3 4 2 3 3 2" xfId="2849"/>
    <cellStyle name="Comma 3 4 2 3 3 2 2" xfId="6048"/>
    <cellStyle name="Comma 3 4 2 3 3 2 2 2" xfId="28879"/>
    <cellStyle name="Comma 3 4 2 3 3 2 2 2 2" xfId="52910"/>
    <cellStyle name="Comma 3 4 2 3 3 2 2 3" xfId="17215"/>
    <cellStyle name="Comma 3 4 2 3 3 2 2 4" xfId="41289"/>
    <cellStyle name="Comma 3 4 2 3 3 2 3" xfId="14030"/>
    <cellStyle name="Comma 3 4 2 3 3 2 3 2" xfId="38106"/>
    <cellStyle name="Comma 3 4 2 3 3 2 4" xfId="25657"/>
    <cellStyle name="Comma 3 4 2 3 3 2 4 2" xfId="49698"/>
    <cellStyle name="Comma 3 4 2 3 3 2 5" xfId="9161"/>
    <cellStyle name="Comma 3 4 2 3 3 2 6" xfId="33237"/>
    <cellStyle name="Comma 3 4 2 3 3 3" xfId="3832"/>
    <cellStyle name="Comma 3 4 2 3 3 3 2" xfId="7045"/>
    <cellStyle name="Comma 3 4 2 3 3 3 2 2" xfId="29876"/>
    <cellStyle name="Comma 3 4 2 3 3 3 2 2 2" xfId="53907"/>
    <cellStyle name="Comma 3 4 2 3 3 3 2 3" xfId="18212"/>
    <cellStyle name="Comma 3 4 2 3 3 3 2 4" xfId="42286"/>
    <cellStyle name="Comma 3 4 2 3 3 3 3" xfId="15029"/>
    <cellStyle name="Comma 3 4 2 3 3 3 3 2" xfId="39103"/>
    <cellStyle name="Comma 3 4 2 3 3 3 4" xfId="26664"/>
    <cellStyle name="Comma 3 4 2 3 3 3 4 2" xfId="50695"/>
    <cellStyle name="Comma 3 4 2 3 3 3 5" xfId="10139"/>
    <cellStyle name="Comma 3 4 2 3 3 3 6" xfId="34215"/>
    <cellStyle name="Comma 3 4 2 3 3 4" xfId="4881"/>
    <cellStyle name="Comma 3 4 2 3 3 4 2" xfId="16078"/>
    <cellStyle name="Comma 3 4 2 3 3 4 2 2" xfId="40152"/>
    <cellStyle name="Comma 3 4 2 3 3 4 3" xfId="27713"/>
    <cellStyle name="Comma 3 4 2 3 3 4 3 2" xfId="51744"/>
    <cellStyle name="Comma 3 4 2 3 3 4 4" xfId="11102"/>
    <cellStyle name="Comma 3 4 2 3 3 4 5" xfId="35178"/>
    <cellStyle name="Comma 3 4 2 3 3 5" xfId="1877"/>
    <cellStyle name="Comma 3 4 2 3 3 5 2" xfId="24686"/>
    <cellStyle name="Comma 3 4 2 3 3 5 2 2" xfId="48729"/>
    <cellStyle name="Comma 3 4 2 3 3 5 3" xfId="12198"/>
    <cellStyle name="Comma 3 4 2 3 3 5 4" xfId="36274"/>
    <cellStyle name="Comma 3 4 2 3 3 6" xfId="23699"/>
    <cellStyle name="Comma 3 4 2 3 3 6 2" xfId="47751"/>
    <cellStyle name="Comma 3 4 2 3 3 7" xfId="8199"/>
    <cellStyle name="Comma 3 4 2 3 3 8" xfId="32275"/>
    <cellStyle name="Comma 3 4 2 3 4" xfId="1071"/>
    <cellStyle name="Comma 3 4 2 3 4 2" xfId="3089"/>
    <cellStyle name="Comma 3 4 2 3 4 2 2" xfId="6288"/>
    <cellStyle name="Comma 3 4 2 3 4 2 2 2" xfId="29119"/>
    <cellStyle name="Comma 3 4 2 3 4 2 2 2 2" xfId="53150"/>
    <cellStyle name="Comma 3 4 2 3 4 2 2 3" xfId="17455"/>
    <cellStyle name="Comma 3 4 2 3 4 2 2 4" xfId="41529"/>
    <cellStyle name="Comma 3 4 2 3 4 2 3" xfId="14270"/>
    <cellStyle name="Comma 3 4 2 3 4 2 3 2" xfId="38346"/>
    <cellStyle name="Comma 3 4 2 3 4 2 4" xfId="25897"/>
    <cellStyle name="Comma 3 4 2 3 4 2 4 2" xfId="49938"/>
    <cellStyle name="Comma 3 4 2 3 4 2 5" xfId="9401"/>
    <cellStyle name="Comma 3 4 2 3 4 2 6" xfId="33477"/>
    <cellStyle name="Comma 3 4 2 3 4 3" xfId="4083"/>
    <cellStyle name="Comma 3 4 2 3 4 3 2" xfId="7296"/>
    <cellStyle name="Comma 3 4 2 3 4 3 2 2" xfId="30127"/>
    <cellStyle name="Comma 3 4 2 3 4 3 2 2 2" xfId="54158"/>
    <cellStyle name="Comma 3 4 2 3 4 3 2 3" xfId="18463"/>
    <cellStyle name="Comma 3 4 2 3 4 3 2 4" xfId="42537"/>
    <cellStyle name="Comma 3 4 2 3 4 3 3" xfId="15280"/>
    <cellStyle name="Comma 3 4 2 3 4 3 3 2" xfId="39354"/>
    <cellStyle name="Comma 3 4 2 3 4 3 4" xfId="26915"/>
    <cellStyle name="Comma 3 4 2 3 4 3 4 2" xfId="50946"/>
    <cellStyle name="Comma 3 4 2 3 4 3 5" xfId="10379"/>
    <cellStyle name="Comma 3 4 2 3 4 3 6" xfId="34455"/>
    <cellStyle name="Comma 3 4 2 3 4 4" xfId="5122"/>
    <cellStyle name="Comma 3 4 2 3 4 4 2" xfId="16319"/>
    <cellStyle name="Comma 3 4 2 3 4 4 2 2" xfId="40393"/>
    <cellStyle name="Comma 3 4 2 3 4 4 3" xfId="27954"/>
    <cellStyle name="Comma 3 4 2 3 4 4 3 2" xfId="51985"/>
    <cellStyle name="Comma 3 4 2 3 4 4 4" xfId="11342"/>
    <cellStyle name="Comma 3 4 2 3 4 4 5" xfId="35418"/>
    <cellStyle name="Comma 3 4 2 3 4 5" xfId="2117"/>
    <cellStyle name="Comma 3 4 2 3 4 5 2" xfId="24928"/>
    <cellStyle name="Comma 3 4 2 3 4 5 2 2" xfId="48969"/>
    <cellStyle name="Comma 3 4 2 3 4 5 3" xfId="12442"/>
    <cellStyle name="Comma 3 4 2 3 4 5 4" xfId="36518"/>
    <cellStyle name="Comma 3 4 2 3 4 6" xfId="23939"/>
    <cellStyle name="Comma 3 4 2 3 4 6 2" xfId="47991"/>
    <cellStyle name="Comma 3 4 2 3 4 7" xfId="8439"/>
    <cellStyle name="Comma 3 4 2 3 4 8" xfId="32515"/>
    <cellStyle name="Comma 3 4 2 3 5" xfId="2367"/>
    <cellStyle name="Comma 3 4 2 3 5 2" xfId="5568"/>
    <cellStyle name="Comma 3 4 2 3 5 2 2" xfId="28399"/>
    <cellStyle name="Comma 3 4 2 3 5 2 2 2" xfId="52430"/>
    <cellStyle name="Comma 3 4 2 3 5 2 3" xfId="16735"/>
    <cellStyle name="Comma 3 4 2 3 5 2 4" xfId="40809"/>
    <cellStyle name="Comma 3 4 2 3 5 3" xfId="13550"/>
    <cellStyle name="Comma 3 4 2 3 5 3 2" xfId="37626"/>
    <cellStyle name="Comma 3 4 2 3 5 4" xfId="25177"/>
    <cellStyle name="Comma 3 4 2 3 5 4 2" xfId="49218"/>
    <cellStyle name="Comma 3 4 2 3 5 5" xfId="8681"/>
    <cellStyle name="Comma 3 4 2 3 5 6" xfId="32757"/>
    <cellStyle name="Comma 3 4 2 3 6" xfId="3333"/>
    <cellStyle name="Comma 3 4 2 3 6 2" xfId="6546"/>
    <cellStyle name="Comma 3 4 2 3 6 2 2" xfId="29377"/>
    <cellStyle name="Comma 3 4 2 3 6 2 2 2" xfId="53408"/>
    <cellStyle name="Comma 3 4 2 3 6 2 3" xfId="17713"/>
    <cellStyle name="Comma 3 4 2 3 6 2 4" xfId="41787"/>
    <cellStyle name="Comma 3 4 2 3 6 3" xfId="14530"/>
    <cellStyle name="Comma 3 4 2 3 6 3 2" xfId="38604"/>
    <cellStyle name="Comma 3 4 2 3 6 4" xfId="26165"/>
    <cellStyle name="Comma 3 4 2 3 6 4 2" xfId="50196"/>
    <cellStyle name="Comma 3 4 2 3 6 5" xfId="9659"/>
    <cellStyle name="Comma 3 4 2 3 6 6" xfId="33735"/>
    <cellStyle name="Comma 3 4 2 3 7" xfId="4391"/>
    <cellStyle name="Comma 3 4 2 3 7 2" xfId="15588"/>
    <cellStyle name="Comma 3 4 2 3 7 2 2" xfId="39662"/>
    <cellStyle name="Comma 3 4 2 3 7 3" xfId="27223"/>
    <cellStyle name="Comma 3 4 2 3 7 3 2" xfId="51254"/>
    <cellStyle name="Comma 3 4 2 3 7 4" xfId="10622"/>
    <cellStyle name="Comma 3 4 2 3 7 5" xfId="34698"/>
    <cellStyle name="Comma 3 4 2 3 8" xfId="1394"/>
    <cellStyle name="Comma 3 4 2 3 8 2" xfId="24203"/>
    <cellStyle name="Comma 3 4 2 3 8 2 2" xfId="48246"/>
    <cellStyle name="Comma 3 4 2 3 8 3" xfId="11611"/>
    <cellStyle name="Comma 3 4 2 3 8 4" xfId="35687"/>
    <cellStyle name="Comma 3 4 2 3 9" xfId="23192"/>
    <cellStyle name="Comma 3 4 2 3 9 2" xfId="47265"/>
    <cellStyle name="Comma 3 4 2 4" xfId="521"/>
    <cellStyle name="Comma 3 4 3" xfId="80"/>
    <cellStyle name="Comma 3 4 3 2" xfId="524"/>
    <cellStyle name="Comma 3 4 4" xfId="81"/>
    <cellStyle name="Comma 3 4 4 10" xfId="7719"/>
    <cellStyle name="Comma 3 4 4 11" xfId="31796"/>
    <cellStyle name="Comma 3 4 4 2" xfId="525"/>
    <cellStyle name="Comma 3 4 4 2 2" xfId="2610"/>
    <cellStyle name="Comma 3 4 4 2 2 2" xfId="5809"/>
    <cellStyle name="Comma 3 4 4 2 2 2 2" xfId="28640"/>
    <cellStyle name="Comma 3 4 4 2 2 2 2 2" xfId="52671"/>
    <cellStyle name="Comma 3 4 4 2 2 2 3" xfId="16976"/>
    <cellStyle name="Comma 3 4 4 2 2 2 4" xfId="41050"/>
    <cellStyle name="Comma 3 4 4 2 2 3" xfId="13791"/>
    <cellStyle name="Comma 3 4 4 2 2 3 2" xfId="37867"/>
    <cellStyle name="Comma 3 4 4 2 2 4" xfId="25418"/>
    <cellStyle name="Comma 3 4 4 2 2 4 2" xfId="49459"/>
    <cellStyle name="Comma 3 4 4 2 2 5" xfId="8922"/>
    <cellStyle name="Comma 3 4 4 2 2 6" xfId="32998"/>
    <cellStyle name="Comma 3 4 4 2 3" xfId="3589"/>
    <cellStyle name="Comma 3 4 4 2 3 2" xfId="6802"/>
    <cellStyle name="Comma 3 4 4 2 3 2 2" xfId="29633"/>
    <cellStyle name="Comma 3 4 4 2 3 2 2 2" xfId="53664"/>
    <cellStyle name="Comma 3 4 4 2 3 2 3" xfId="17969"/>
    <cellStyle name="Comma 3 4 4 2 3 2 4" xfId="42043"/>
    <cellStyle name="Comma 3 4 4 2 3 3" xfId="14786"/>
    <cellStyle name="Comma 3 4 4 2 3 3 2" xfId="38860"/>
    <cellStyle name="Comma 3 4 4 2 3 4" xfId="26421"/>
    <cellStyle name="Comma 3 4 4 2 3 4 2" xfId="50452"/>
    <cellStyle name="Comma 3 4 4 2 3 5" xfId="9900"/>
    <cellStyle name="Comma 3 4 4 2 3 6" xfId="33976"/>
    <cellStyle name="Comma 3 4 4 2 4" xfId="4642"/>
    <cellStyle name="Comma 3 4 4 2 4 2" xfId="15839"/>
    <cellStyle name="Comma 3 4 4 2 4 2 2" xfId="39913"/>
    <cellStyle name="Comma 3 4 4 2 4 3" xfId="27474"/>
    <cellStyle name="Comma 3 4 4 2 4 3 2" xfId="51505"/>
    <cellStyle name="Comma 3 4 4 2 4 4" xfId="10863"/>
    <cellStyle name="Comma 3 4 4 2 4 5" xfId="34939"/>
    <cellStyle name="Comma 3 4 4 2 5" xfId="1638"/>
    <cellStyle name="Comma 3 4 4 2 5 2" xfId="24447"/>
    <cellStyle name="Comma 3 4 4 2 5 2 2" xfId="48490"/>
    <cellStyle name="Comma 3 4 4 2 5 3" xfId="11927"/>
    <cellStyle name="Comma 3 4 4 2 5 4" xfId="36003"/>
    <cellStyle name="Comma 3 4 4 2 6" xfId="23457"/>
    <cellStyle name="Comma 3 4 4 2 6 2" xfId="47512"/>
    <cellStyle name="Comma 3 4 4 2 7" xfId="7960"/>
    <cellStyle name="Comma 3 4 4 2 8" xfId="32036"/>
    <cellStyle name="Comma 3 4 4 3" xfId="832"/>
    <cellStyle name="Comma 3 4 4 3 2" xfId="2850"/>
    <cellStyle name="Comma 3 4 4 3 2 2" xfId="6049"/>
    <cellStyle name="Comma 3 4 4 3 2 2 2" xfId="28880"/>
    <cellStyle name="Comma 3 4 4 3 2 2 2 2" xfId="52911"/>
    <cellStyle name="Comma 3 4 4 3 2 2 3" xfId="17216"/>
    <cellStyle name="Comma 3 4 4 3 2 2 4" xfId="41290"/>
    <cellStyle name="Comma 3 4 4 3 2 3" xfId="14031"/>
    <cellStyle name="Comma 3 4 4 3 2 3 2" xfId="38107"/>
    <cellStyle name="Comma 3 4 4 3 2 4" xfId="25658"/>
    <cellStyle name="Comma 3 4 4 3 2 4 2" xfId="49699"/>
    <cellStyle name="Comma 3 4 4 3 2 5" xfId="9162"/>
    <cellStyle name="Comma 3 4 4 3 2 6" xfId="33238"/>
    <cellStyle name="Comma 3 4 4 3 3" xfId="3833"/>
    <cellStyle name="Comma 3 4 4 3 3 2" xfId="7046"/>
    <cellStyle name="Comma 3 4 4 3 3 2 2" xfId="29877"/>
    <cellStyle name="Comma 3 4 4 3 3 2 2 2" xfId="53908"/>
    <cellStyle name="Comma 3 4 4 3 3 2 3" xfId="18213"/>
    <cellStyle name="Comma 3 4 4 3 3 2 4" xfId="42287"/>
    <cellStyle name="Comma 3 4 4 3 3 3" xfId="15030"/>
    <cellStyle name="Comma 3 4 4 3 3 3 2" xfId="39104"/>
    <cellStyle name="Comma 3 4 4 3 3 4" xfId="26665"/>
    <cellStyle name="Comma 3 4 4 3 3 4 2" xfId="50696"/>
    <cellStyle name="Comma 3 4 4 3 3 5" xfId="10140"/>
    <cellStyle name="Comma 3 4 4 3 3 6" xfId="34216"/>
    <cellStyle name="Comma 3 4 4 3 4" xfId="4882"/>
    <cellStyle name="Comma 3 4 4 3 4 2" xfId="16079"/>
    <cellStyle name="Comma 3 4 4 3 4 2 2" xfId="40153"/>
    <cellStyle name="Comma 3 4 4 3 4 3" xfId="27714"/>
    <cellStyle name="Comma 3 4 4 3 4 3 2" xfId="51745"/>
    <cellStyle name="Comma 3 4 4 3 4 4" xfId="11103"/>
    <cellStyle name="Comma 3 4 4 3 4 5" xfId="35179"/>
    <cellStyle name="Comma 3 4 4 3 5" xfId="1878"/>
    <cellStyle name="Comma 3 4 4 3 5 2" xfId="24687"/>
    <cellStyle name="Comma 3 4 4 3 5 2 2" xfId="48730"/>
    <cellStyle name="Comma 3 4 4 3 5 3" xfId="12199"/>
    <cellStyle name="Comma 3 4 4 3 5 4" xfId="36275"/>
    <cellStyle name="Comma 3 4 4 3 6" xfId="23700"/>
    <cellStyle name="Comma 3 4 4 3 6 2" xfId="47752"/>
    <cellStyle name="Comma 3 4 4 3 7" xfId="8200"/>
    <cellStyle name="Comma 3 4 4 3 8" xfId="32276"/>
    <cellStyle name="Comma 3 4 4 4" xfId="1072"/>
    <cellStyle name="Comma 3 4 4 4 2" xfId="3090"/>
    <cellStyle name="Comma 3 4 4 4 2 2" xfId="6289"/>
    <cellStyle name="Comma 3 4 4 4 2 2 2" xfId="29120"/>
    <cellStyle name="Comma 3 4 4 4 2 2 2 2" xfId="53151"/>
    <cellStyle name="Comma 3 4 4 4 2 2 3" xfId="17456"/>
    <cellStyle name="Comma 3 4 4 4 2 2 4" xfId="41530"/>
    <cellStyle name="Comma 3 4 4 4 2 3" xfId="14271"/>
    <cellStyle name="Comma 3 4 4 4 2 3 2" xfId="38347"/>
    <cellStyle name="Comma 3 4 4 4 2 4" xfId="25898"/>
    <cellStyle name="Comma 3 4 4 4 2 4 2" xfId="49939"/>
    <cellStyle name="Comma 3 4 4 4 2 5" xfId="9402"/>
    <cellStyle name="Comma 3 4 4 4 2 6" xfId="33478"/>
    <cellStyle name="Comma 3 4 4 4 3" xfId="4084"/>
    <cellStyle name="Comma 3 4 4 4 3 2" xfId="7297"/>
    <cellStyle name="Comma 3 4 4 4 3 2 2" xfId="30128"/>
    <cellStyle name="Comma 3 4 4 4 3 2 2 2" xfId="54159"/>
    <cellStyle name="Comma 3 4 4 4 3 2 3" xfId="18464"/>
    <cellStyle name="Comma 3 4 4 4 3 2 4" xfId="42538"/>
    <cellStyle name="Comma 3 4 4 4 3 3" xfId="15281"/>
    <cellStyle name="Comma 3 4 4 4 3 3 2" xfId="39355"/>
    <cellStyle name="Comma 3 4 4 4 3 4" xfId="26916"/>
    <cellStyle name="Comma 3 4 4 4 3 4 2" xfId="50947"/>
    <cellStyle name="Comma 3 4 4 4 3 5" xfId="10380"/>
    <cellStyle name="Comma 3 4 4 4 3 6" xfId="34456"/>
    <cellStyle name="Comma 3 4 4 4 4" xfId="5123"/>
    <cellStyle name="Comma 3 4 4 4 4 2" xfId="16320"/>
    <cellStyle name="Comma 3 4 4 4 4 2 2" xfId="40394"/>
    <cellStyle name="Comma 3 4 4 4 4 3" xfId="27955"/>
    <cellStyle name="Comma 3 4 4 4 4 3 2" xfId="51986"/>
    <cellStyle name="Comma 3 4 4 4 4 4" xfId="11343"/>
    <cellStyle name="Comma 3 4 4 4 4 5" xfId="35419"/>
    <cellStyle name="Comma 3 4 4 4 5" xfId="2118"/>
    <cellStyle name="Comma 3 4 4 4 5 2" xfId="24929"/>
    <cellStyle name="Comma 3 4 4 4 5 2 2" xfId="48970"/>
    <cellStyle name="Comma 3 4 4 4 5 3" xfId="12443"/>
    <cellStyle name="Comma 3 4 4 4 5 4" xfId="36519"/>
    <cellStyle name="Comma 3 4 4 4 6" xfId="23940"/>
    <cellStyle name="Comma 3 4 4 4 6 2" xfId="47992"/>
    <cellStyle name="Comma 3 4 4 4 7" xfId="8440"/>
    <cellStyle name="Comma 3 4 4 4 8" xfId="32516"/>
    <cellStyle name="Comma 3 4 4 5" xfId="2368"/>
    <cellStyle name="Comma 3 4 4 5 2" xfId="5569"/>
    <cellStyle name="Comma 3 4 4 5 2 2" xfId="28400"/>
    <cellStyle name="Comma 3 4 4 5 2 2 2" xfId="52431"/>
    <cellStyle name="Comma 3 4 4 5 2 3" xfId="16736"/>
    <cellStyle name="Comma 3 4 4 5 2 4" xfId="40810"/>
    <cellStyle name="Comma 3 4 4 5 3" xfId="13551"/>
    <cellStyle name="Comma 3 4 4 5 3 2" xfId="37627"/>
    <cellStyle name="Comma 3 4 4 5 4" xfId="25178"/>
    <cellStyle name="Comma 3 4 4 5 4 2" xfId="49219"/>
    <cellStyle name="Comma 3 4 4 5 5" xfId="8682"/>
    <cellStyle name="Comma 3 4 4 5 6" xfId="32758"/>
    <cellStyle name="Comma 3 4 4 6" xfId="3334"/>
    <cellStyle name="Comma 3 4 4 6 2" xfId="6547"/>
    <cellStyle name="Comma 3 4 4 6 2 2" xfId="29378"/>
    <cellStyle name="Comma 3 4 4 6 2 2 2" xfId="53409"/>
    <cellStyle name="Comma 3 4 4 6 2 3" xfId="17714"/>
    <cellStyle name="Comma 3 4 4 6 2 4" xfId="41788"/>
    <cellStyle name="Comma 3 4 4 6 3" xfId="14531"/>
    <cellStyle name="Comma 3 4 4 6 3 2" xfId="38605"/>
    <cellStyle name="Comma 3 4 4 6 4" xfId="26166"/>
    <cellStyle name="Comma 3 4 4 6 4 2" xfId="50197"/>
    <cellStyle name="Comma 3 4 4 6 5" xfId="9660"/>
    <cellStyle name="Comma 3 4 4 6 6" xfId="33736"/>
    <cellStyle name="Comma 3 4 4 7" xfId="4392"/>
    <cellStyle name="Comma 3 4 4 7 2" xfId="15589"/>
    <cellStyle name="Comma 3 4 4 7 2 2" xfId="39663"/>
    <cellStyle name="Comma 3 4 4 7 3" xfId="27224"/>
    <cellStyle name="Comma 3 4 4 7 3 2" xfId="51255"/>
    <cellStyle name="Comma 3 4 4 7 4" xfId="10623"/>
    <cellStyle name="Comma 3 4 4 7 5" xfId="34699"/>
    <cellStyle name="Comma 3 4 4 8" xfId="1395"/>
    <cellStyle name="Comma 3 4 4 8 2" xfId="24204"/>
    <cellStyle name="Comma 3 4 4 8 2 2" xfId="48247"/>
    <cellStyle name="Comma 3 4 4 8 3" xfId="11613"/>
    <cellStyle name="Comma 3 4 4 8 4" xfId="35689"/>
    <cellStyle name="Comma 3 4 4 9" xfId="23193"/>
    <cellStyle name="Comma 3 4 4 9 2" xfId="47266"/>
    <cellStyle name="Comma 3 4 5" xfId="520"/>
    <cellStyle name="Comma 3 5" xfId="82"/>
    <cellStyle name="Comma 3 5 2" xfId="83"/>
    <cellStyle name="Comma 3 5 2 2" xfId="84"/>
    <cellStyle name="Comma 3 5 2 2 2" xfId="528"/>
    <cellStyle name="Comma 3 5 2 3" xfId="85"/>
    <cellStyle name="Comma 3 5 2 3 10" xfId="7720"/>
    <cellStyle name="Comma 3 5 2 3 11" xfId="31797"/>
    <cellStyle name="Comma 3 5 2 3 2" xfId="529"/>
    <cellStyle name="Comma 3 5 2 3 2 2" xfId="2611"/>
    <cellStyle name="Comma 3 5 2 3 2 2 2" xfId="5810"/>
    <cellStyle name="Comma 3 5 2 3 2 2 2 2" xfId="28641"/>
    <cellStyle name="Comma 3 5 2 3 2 2 2 2 2" xfId="52672"/>
    <cellStyle name="Comma 3 5 2 3 2 2 2 3" xfId="16977"/>
    <cellStyle name="Comma 3 5 2 3 2 2 2 4" xfId="41051"/>
    <cellStyle name="Comma 3 5 2 3 2 2 3" xfId="13792"/>
    <cellStyle name="Comma 3 5 2 3 2 2 3 2" xfId="37868"/>
    <cellStyle name="Comma 3 5 2 3 2 2 4" xfId="25419"/>
    <cellStyle name="Comma 3 5 2 3 2 2 4 2" xfId="49460"/>
    <cellStyle name="Comma 3 5 2 3 2 2 5" xfId="8923"/>
    <cellStyle name="Comma 3 5 2 3 2 2 6" xfId="32999"/>
    <cellStyle name="Comma 3 5 2 3 2 3" xfId="3590"/>
    <cellStyle name="Comma 3 5 2 3 2 3 2" xfId="6803"/>
    <cellStyle name="Comma 3 5 2 3 2 3 2 2" xfId="29634"/>
    <cellStyle name="Comma 3 5 2 3 2 3 2 2 2" xfId="53665"/>
    <cellStyle name="Comma 3 5 2 3 2 3 2 3" xfId="17970"/>
    <cellStyle name="Comma 3 5 2 3 2 3 2 4" xfId="42044"/>
    <cellStyle name="Comma 3 5 2 3 2 3 3" xfId="14787"/>
    <cellStyle name="Comma 3 5 2 3 2 3 3 2" xfId="38861"/>
    <cellStyle name="Comma 3 5 2 3 2 3 4" xfId="26422"/>
    <cellStyle name="Comma 3 5 2 3 2 3 4 2" xfId="50453"/>
    <cellStyle name="Comma 3 5 2 3 2 3 5" xfId="9901"/>
    <cellStyle name="Comma 3 5 2 3 2 3 6" xfId="33977"/>
    <cellStyle name="Comma 3 5 2 3 2 4" xfId="4643"/>
    <cellStyle name="Comma 3 5 2 3 2 4 2" xfId="15840"/>
    <cellStyle name="Comma 3 5 2 3 2 4 2 2" xfId="39914"/>
    <cellStyle name="Comma 3 5 2 3 2 4 3" xfId="27475"/>
    <cellStyle name="Comma 3 5 2 3 2 4 3 2" xfId="51506"/>
    <cellStyle name="Comma 3 5 2 3 2 4 4" xfId="10864"/>
    <cellStyle name="Comma 3 5 2 3 2 4 5" xfId="34940"/>
    <cellStyle name="Comma 3 5 2 3 2 5" xfId="1639"/>
    <cellStyle name="Comma 3 5 2 3 2 5 2" xfId="24448"/>
    <cellStyle name="Comma 3 5 2 3 2 5 2 2" xfId="48491"/>
    <cellStyle name="Comma 3 5 2 3 2 5 3" xfId="11928"/>
    <cellStyle name="Comma 3 5 2 3 2 5 4" xfId="36004"/>
    <cellStyle name="Comma 3 5 2 3 2 6" xfId="23458"/>
    <cellStyle name="Comma 3 5 2 3 2 6 2" xfId="47513"/>
    <cellStyle name="Comma 3 5 2 3 2 7" xfId="7961"/>
    <cellStyle name="Comma 3 5 2 3 2 8" xfId="32037"/>
    <cellStyle name="Comma 3 5 2 3 3" xfId="833"/>
    <cellStyle name="Comma 3 5 2 3 3 2" xfId="2851"/>
    <cellStyle name="Comma 3 5 2 3 3 2 2" xfId="6050"/>
    <cellStyle name="Comma 3 5 2 3 3 2 2 2" xfId="28881"/>
    <cellStyle name="Comma 3 5 2 3 3 2 2 2 2" xfId="52912"/>
    <cellStyle name="Comma 3 5 2 3 3 2 2 3" xfId="17217"/>
    <cellStyle name="Comma 3 5 2 3 3 2 2 4" xfId="41291"/>
    <cellStyle name="Comma 3 5 2 3 3 2 3" xfId="14032"/>
    <cellStyle name="Comma 3 5 2 3 3 2 3 2" xfId="38108"/>
    <cellStyle name="Comma 3 5 2 3 3 2 4" xfId="25659"/>
    <cellStyle name="Comma 3 5 2 3 3 2 4 2" xfId="49700"/>
    <cellStyle name="Comma 3 5 2 3 3 2 5" xfId="9163"/>
    <cellStyle name="Comma 3 5 2 3 3 2 6" xfId="33239"/>
    <cellStyle name="Comma 3 5 2 3 3 3" xfId="3834"/>
    <cellStyle name="Comma 3 5 2 3 3 3 2" xfId="7047"/>
    <cellStyle name="Comma 3 5 2 3 3 3 2 2" xfId="29878"/>
    <cellStyle name="Comma 3 5 2 3 3 3 2 2 2" xfId="53909"/>
    <cellStyle name="Comma 3 5 2 3 3 3 2 3" xfId="18214"/>
    <cellStyle name="Comma 3 5 2 3 3 3 2 4" xfId="42288"/>
    <cellStyle name="Comma 3 5 2 3 3 3 3" xfId="15031"/>
    <cellStyle name="Comma 3 5 2 3 3 3 3 2" xfId="39105"/>
    <cellStyle name="Comma 3 5 2 3 3 3 4" xfId="26666"/>
    <cellStyle name="Comma 3 5 2 3 3 3 4 2" xfId="50697"/>
    <cellStyle name="Comma 3 5 2 3 3 3 5" xfId="10141"/>
    <cellStyle name="Comma 3 5 2 3 3 3 6" xfId="34217"/>
    <cellStyle name="Comma 3 5 2 3 3 4" xfId="4883"/>
    <cellStyle name="Comma 3 5 2 3 3 4 2" xfId="16080"/>
    <cellStyle name="Comma 3 5 2 3 3 4 2 2" xfId="40154"/>
    <cellStyle name="Comma 3 5 2 3 3 4 3" xfId="27715"/>
    <cellStyle name="Comma 3 5 2 3 3 4 3 2" xfId="51746"/>
    <cellStyle name="Comma 3 5 2 3 3 4 4" xfId="11104"/>
    <cellStyle name="Comma 3 5 2 3 3 4 5" xfId="35180"/>
    <cellStyle name="Comma 3 5 2 3 3 5" xfId="1879"/>
    <cellStyle name="Comma 3 5 2 3 3 5 2" xfId="24688"/>
    <cellStyle name="Comma 3 5 2 3 3 5 2 2" xfId="48731"/>
    <cellStyle name="Comma 3 5 2 3 3 5 3" xfId="12200"/>
    <cellStyle name="Comma 3 5 2 3 3 5 4" xfId="36276"/>
    <cellStyle name="Comma 3 5 2 3 3 6" xfId="23701"/>
    <cellStyle name="Comma 3 5 2 3 3 6 2" xfId="47753"/>
    <cellStyle name="Comma 3 5 2 3 3 7" xfId="8201"/>
    <cellStyle name="Comma 3 5 2 3 3 8" xfId="32277"/>
    <cellStyle name="Comma 3 5 2 3 4" xfId="1073"/>
    <cellStyle name="Comma 3 5 2 3 4 2" xfId="3091"/>
    <cellStyle name="Comma 3 5 2 3 4 2 2" xfId="6290"/>
    <cellStyle name="Comma 3 5 2 3 4 2 2 2" xfId="29121"/>
    <cellStyle name="Comma 3 5 2 3 4 2 2 2 2" xfId="53152"/>
    <cellStyle name="Comma 3 5 2 3 4 2 2 3" xfId="17457"/>
    <cellStyle name="Comma 3 5 2 3 4 2 2 4" xfId="41531"/>
    <cellStyle name="Comma 3 5 2 3 4 2 3" xfId="14272"/>
    <cellStyle name="Comma 3 5 2 3 4 2 3 2" xfId="38348"/>
    <cellStyle name="Comma 3 5 2 3 4 2 4" xfId="25899"/>
    <cellStyle name="Comma 3 5 2 3 4 2 4 2" xfId="49940"/>
    <cellStyle name="Comma 3 5 2 3 4 2 5" xfId="9403"/>
    <cellStyle name="Comma 3 5 2 3 4 2 6" xfId="33479"/>
    <cellStyle name="Comma 3 5 2 3 4 3" xfId="4085"/>
    <cellStyle name="Comma 3 5 2 3 4 3 2" xfId="7298"/>
    <cellStyle name="Comma 3 5 2 3 4 3 2 2" xfId="30129"/>
    <cellStyle name="Comma 3 5 2 3 4 3 2 2 2" xfId="54160"/>
    <cellStyle name="Comma 3 5 2 3 4 3 2 3" xfId="18465"/>
    <cellStyle name="Comma 3 5 2 3 4 3 2 4" xfId="42539"/>
    <cellStyle name="Comma 3 5 2 3 4 3 3" xfId="15282"/>
    <cellStyle name="Comma 3 5 2 3 4 3 3 2" xfId="39356"/>
    <cellStyle name="Comma 3 5 2 3 4 3 4" xfId="26917"/>
    <cellStyle name="Comma 3 5 2 3 4 3 4 2" xfId="50948"/>
    <cellStyle name="Comma 3 5 2 3 4 3 5" xfId="10381"/>
    <cellStyle name="Comma 3 5 2 3 4 3 6" xfId="34457"/>
    <cellStyle name="Comma 3 5 2 3 4 4" xfId="5124"/>
    <cellStyle name="Comma 3 5 2 3 4 4 2" xfId="16321"/>
    <cellStyle name="Comma 3 5 2 3 4 4 2 2" xfId="40395"/>
    <cellStyle name="Comma 3 5 2 3 4 4 3" xfId="27956"/>
    <cellStyle name="Comma 3 5 2 3 4 4 3 2" xfId="51987"/>
    <cellStyle name="Comma 3 5 2 3 4 4 4" xfId="11344"/>
    <cellStyle name="Comma 3 5 2 3 4 4 5" xfId="35420"/>
    <cellStyle name="Comma 3 5 2 3 4 5" xfId="2119"/>
    <cellStyle name="Comma 3 5 2 3 4 5 2" xfId="24930"/>
    <cellStyle name="Comma 3 5 2 3 4 5 2 2" xfId="48971"/>
    <cellStyle name="Comma 3 5 2 3 4 5 3" xfId="12444"/>
    <cellStyle name="Comma 3 5 2 3 4 5 4" xfId="36520"/>
    <cellStyle name="Comma 3 5 2 3 4 6" xfId="23941"/>
    <cellStyle name="Comma 3 5 2 3 4 6 2" xfId="47993"/>
    <cellStyle name="Comma 3 5 2 3 4 7" xfId="8441"/>
    <cellStyle name="Comma 3 5 2 3 4 8" xfId="32517"/>
    <cellStyle name="Comma 3 5 2 3 5" xfId="2369"/>
    <cellStyle name="Comma 3 5 2 3 5 2" xfId="5570"/>
    <cellStyle name="Comma 3 5 2 3 5 2 2" xfId="28401"/>
    <cellStyle name="Comma 3 5 2 3 5 2 2 2" xfId="52432"/>
    <cellStyle name="Comma 3 5 2 3 5 2 3" xfId="16737"/>
    <cellStyle name="Comma 3 5 2 3 5 2 4" xfId="40811"/>
    <cellStyle name="Comma 3 5 2 3 5 3" xfId="13552"/>
    <cellStyle name="Comma 3 5 2 3 5 3 2" xfId="37628"/>
    <cellStyle name="Comma 3 5 2 3 5 4" xfId="25179"/>
    <cellStyle name="Comma 3 5 2 3 5 4 2" xfId="49220"/>
    <cellStyle name="Comma 3 5 2 3 5 5" xfId="8683"/>
    <cellStyle name="Comma 3 5 2 3 5 6" xfId="32759"/>
    <cellStyle name="Comma 3 5 2 3 6" xfId="3335"/>
    <cellStyle name="Comma 3 5 2 3 6 2" xfId="6548"/>
    <cellStyle name="Comma 3 5 2 3 6 2 2" xfId="29379"/>
    <cellStyle name="Comma 3 5 2 3 6 2 2 2" xfId="53410"/>
    <cellStyle name="Comma 3 5 2 3 6 2 3" xfId="17715"/>
    <cellStyle name="Comma 3 5 2 3 6 2 4" xfId="41789"/>
    <cellStyle name="Comma 3 5 2 3 6 3" xfId="14532"/>
    <cellStyle name="Comma 3 5 2 3 6 3 2" xfId="38606"/>
    <cellStyle name="Comma 3 5 2 3 6 4" xfId="26167"/>
    <cellStyle name="Comma 3 5 2 3 6 4 2" xfId="50198"/>
    <cellStyle name="Comma 3 5 2 3 6 5" xfId="9661"/>
    <cellStyle name="Comma 3 5 2 3 6 6" xfId="33737"/>
    <cellStyle name="Comma 3 5 2 3 7" xfId="4393"/>
    <cellStyle name="Comma 3 5 2 3 7 2" xfId="15590"/>
    <cellStyle name="Comma 3 5 2 3 7 2 2" xfId="39664"/>
    <cellStyle name="Comma 3 5 2 3 7 3" xfId="27225"/>
    <cellStyle name="Comma 3 5 2 3 7 3 2" xfId="51256"/>
    <cellStyle name="Comma 3 5 2 3 7 4" xfId="10624"/>
    <cellStyle name="Comma 3 5 2 3 7 5" xfId="34700"/>
    <cellStyle name="Comma 3 5 2 3 8" xfId="1396"/>
    <cellStyle name="Comma 3 5 2 3 8 2" xfId="24205"/>
    <cellStyle name="Comma 3 5 2 3 8 2 2" xfId="48248"/>
    <cellStyle name="Comma 3 5 2 3 8 3" xfId="11614"/>
    <cellStyle name="Comma 3 5 2 3 8 4" xfId="35690"/>
    <cellStyle name="Comma 3 5 2 3 9" xfId="23194"/>
    <cellStyle name="Comma 3 5 2 3 9 2" xfId="47267"/>
    <cellStyle name="Comma 3 5 2 4" xfId="527"/>
    <cellStyle name="Comma 3 5 3" xfId="86"/>
    <cellStyle name="Comma 3 5 3 2" xfId="530"/>
    <cellStyle name="Comma 3 5 4" xfId="87"/>
    <cellStyle name="Comma 3 5 4 10" xfId="7721"/>
    <cellStyle name="Comma 3 5 4 11" xfId="31798"/>
    <cellStyle name="Comma 3 5 4 2" xfId="531"/>
    <cellStyle name="Comma 3 5 4 2 2" xfId="2612"/>
    <cellStyle name="Comma 3 5 4 2 2 2" xfId="5811"/>
    <cellStyle name="Comma 3 5 4 2 2 2 2" xfId="28642"/>
    <cellStyle name="Comma 3 5 4 2 2 2 2 2" xfId="52673"/>
    <cellStyle name="Comma 3 5 4 2 2 2 3" xfId="16978"/>
    <cellStyle name="Comma 3 5 4 2 2 2 4" xfId="41052"/>
    <cellStyle name="Comma 3 5 4 2 2 3" xfId="13793"/>
    <cellStyle name="Comma 3 5 4 2 2 3 2" xfId="37869"/>
    <cellStyle name="Comma 3 5 4 2 2 4" xfId="25420"/>
    <cellStyle name="Comma 3 5 4 2 2 4 2" xfId="49461"/>
    <cellStyle name="Comma 3 5 4 2 2 5" xfId="8924"/>
    <cellStyle name="Comma 3 5 4 2 2 6" xfId="33000"/>
    <cellStyle name="Comma 3 5 4 2 3" xfId="3591"/>
    <cellStyle name="Comma 3 5 4 2 3 2" xfId="6804"/>
    <cellStyle name="Comma 3 5 4 2 3 2 2" xfId="29635"/>
    <cellStyle name="Comma 3 5 4 2 3 2 2 2" xfId="53666"/>
    <cellStyle name="Comma 3 5 4 2 3 2 3" xfId="17971"/>
    <cellStyle name="Comma 3 5 4 2 3 2 4" xfId="42045"/>
    <cellStyle name="Comma 3 5 4 2 3 3" xfId="14788"/>
    <cellStyle name="Comma 3 5 4 2 3 3 2" xfId="38862"/>
    <cellStyle name="Comma 3 5 4 2 3 4" xfId="26423"/>
    <cellStyle name="Comma 3 5 4 2 3 4 2" xfId="50454"/>
    <cellStyle name="Comma 3 5 4 2 3 5" xfId="9902"/>
    <cellStyle name="Comma 3 5 4 2 3 6" xfId="33978"/>
    <cellStyle name="Comma 3 5 4 2 4" xfId="4644"/>
    <cellStyle name="Comma 3 5 4 2 4 2" xfId="15841"/>
    <cellStyle name="Comma 3 5 4 2 4 2 2" xfId="39915"/>
    <cellStyle name="Comma 3 5 4 2 4 3" xfId="27476"/>
    <cellStyle name="Comma 3 5 4 2 4 3 2" xfId="51507"/>
    <cellStyle name="Comma 3 5 4 2 4 4" xfId="10865"/>
    <cellStyle name="Comma 3 5 4 2 4 5" xfId="34941"/>
    <cellStyle name="Comma 3 5 4 2 5" xfId="1640"/>
    <cellStyle name="Comma 3 5 4 2 5 2" xfId="24449"/>
    <cellStyle name="Comma 3 5 4 2 5 2 2" xfId="48492"/>
    <cellStyle name="Comma 3 5 4 2 5 3" xfId="11930"/>
    <cellStyle name="Comma 3 5 4 2 5 4" xfId="36006"/>
    <cellStyle name="Comma 3 5 4 2 6" xfId="23459"/>
    <cellStyle name="Comma 3 5 4 2 6 2" xfId="47514"/>
    <cellStyle name="Comma 3 5 4 2 7" xfId="7962"/>
    <cellStyle name="Comma 3 5 4 2 8" xfId="32038"/>
    <cellStyle name="Comma 3 5 4 3" xfId="834"/>
    <cellStyle name="Comma 3 5 4 3 2" xfId="2852"/>
    <cellStyle name="Comma 3 5 4 3 2 2" xfId="6051"/>
    <cellStyle name="Comma 3 5 4 3 2 2 2" xfId="28882"/>
    <cellStyle name="Comma 3 5 4 3 2 2 2 2" xfId="52913"/>
    <cellStyle name="Comma 3 5 4 3 2 2 3" xfId="17218"/>
    <cellStyle name="Comma 3 5 4 3 2 2 4" xfId="41292"/>
    <cellStyle name="Comma 3 5 4 3 2 3" xfId="14033"/>
    <cellStyle name="Comma 3 5 4 3 2 3 2" xfId="38109"/>
    <cellStyle name="Comma 3 5 4 3 2 4" xfId="25660"/>
    <cellStyle name="Comma 3 5 4 3 2 4 2" xfId="49701"/>
    <cellStyle name="Comma 3 5 4 3 2 5" xfId="9164"/>
    <cellStyle name="Comma 3 5 4 3 2 6" xfId="33240"/>
    <cellStyle name="Comma 3 5 4 3 3" xfId="3835"/>
    <cellStyle name="Comma 3 5 4 3 3 2" xfId="7048"/>
    <cellStyle name="Comma 3 5 4 3 3 2 2" xfId="29879"/>
    <cellStyle name="Comma 3 5 4 3 3 2 2 2" xfId="53910"/>
    <cellStyle name="Comma 3 5 4 3 3 2 3" xfId="18215"/>
    <cellStyle name="Comma 3 5 4 3 3 2 4" xfId="42289"/>
    <cellStyle name="Comma 3 5 4 3 3 3" xfId="15032"/>
    <cellStyle name="Comma 3 5 4 3 3 3 2" xfId="39106"/>
    <cellStyle name="Comma 3 5 4 3 3 4" xfId="26667"/>
    <cellStyle name="Comma 3 5 4 3 3 4 2" xfId="50698"/>
    <cellStyle name="Comma 3 5 4 3 3 5" xfId="10142"/>
    <cellStyle name="Comma 3 5 4 3 3 6" xfId="34218"/>
    <cellStyle name="Comma 3 5 4 3 4" xfId="4884"/>
    <cellStyle name="Comma 3 5 4 3 4 2" xfId="16081"/>
    <cellStyle name="Comma 3 5 4 3 4 2 2" xfId="40155"/>
    <cellStyle name="Comma 3 5 4 3 4 3" xfId="27716"/>
    <cellStyle name="Comma 3 5 4 3 4 3 2" xfId="51747"/>
    <cellStyle name="Comma 3 5 4 3 4 4" xfId="11105"/>
    <cellStyle name="Comma 3 5 4 3 4 5" xfId="35181"/>
    <cellStyle name="Comma 3 5 4 3 5" xfId="1880"/>
    <cellStyle name="Comma 3 5 4 3 5 2" xfId="24689"/>
    <cellStyle name="Comma 3 5 4 3 5 2 2" xfId="48732"/>
    <cellStyle name="Comma 3 5 4 3 5 3" xfId="12201"/>
    <cellStyle name="Comma 3 5 4 3 5 4" xfId="36277"/>
    <cellStyle name="Comma 3 5 4 3 6" xfId="23702"/>
    <cellStyle name="Comma 3 5 4 3 6 2" xfId="47754"/>
    <cellStyle name="Comma 3 5 4 3 7" xfId="8202"/>
    <cellStyle name="Comma 3 5 4 3 8" xfId="32278"/>
    <cellStyle name="Comma 3 5 4 4" xfId="1074"/>
    <cellStyle name="Comma 3 5 4 4 2" xfId="3092"/>
    <cellStyle name="Comma 3 5 4 4 2 2" xfId="6291"/>
    <cellStyle name="Comma 3 5 4 4 2 2 2" xfId="29122"/>
    <cellStyle name="Comma 3 5 4 4 2 2 2 2" xfId="53153"/>
    <cellStyle name="Comma 3 5 4 4 2 2 3" xfId="17458"/>
    <cellStyle name="Comma 3 5 4 4 2 2 4" xfId="41532"/>
    <cellStyle name="Comma 3 5 4 4 2 3" xfId="14273"/>
    <cellStyle name="Comma 3 5 4 4 2 3 2" xfId="38349"/>
    <cellStyle name="Comma 3 5 4 4 2 4" xfId="25900"/>
    <cellStyle name="Comma 3 5 4 4 2 4 2" xfId="49941"/>
    <cellStyle name="Comma 3 5 4 4 2 5" xfId="9404"/>
    <cellStyle name="Comma 3 5 4 4 2 6" xfId="33480"/>
    <cellStyle name="Comma 3 5 4 4 3" xfId="4086"/>
    <cellStyle name="Comma 3 5 4 4 3 2" xfId="7299"/>
    <cellStyle name="Comma 3 5 4 4 3 2 2" xfId="30130"/>
    <cellStyle name="Comma 3 5 4 4 3 2 2 2" xfId="54161"/>
    <cellStyle name="Comma 3 5 4 4 3 2 3" xfId="18466"/>
    <cellStyle name="Comma 3 5 4 4 3 2 4" xfId="42540"/>
    <cellStyle name="Comma 3 5 4 4 3 3" xfId="15283"/>
    <cellStyle name="Comma 3 5 4 4 3 3 2" xfId="39357"/>
    <cellStyle name="Comma 3 5 4 4 3 4" xfId="26918"/>
    <cellStyle name="Comma 3 5 4 4 3 4 2" xfId="50949"/>
    <cellStyle name="Comma 3 5 4 4 3 5" xfId="10382"/>
    <cellStyle name="Comma 3 5 4 4 3 6" xfId="34458"/>
    <cellStyle name="Comma 3 5 4 4 4" xfId="5125"/>
    <cellStyle name="Comma 3 5 4 4 4 2" xfId="16322"/>
    <cellStyle name="Comma 3 5 4 4 4 2 2" xfId="40396"/>
    <cellStyle name="Comma 3 5 4 4 4 3" xfId="27957"/>
    <cellStyle name="Comma 3 5 4 4 4 3 2" xfId="51988"/>
    <cellStyle name="Comma 3 5 4 4 4 4" xfId="11345"/>
    <cellStyle name="Comma 3 5 4 4 4 5" xfId="35421"/>
    <cellStyle name="Comma 3 5 4 4 5" xfId="2120"/>
    <cellStyle name="Comma 3 5 4 4 5 2" xfId="24931"/>
    <cellStyle name="Comma 3 5 4 4 5 2 2" xfId="48972"/>
    <cellStyle name="Comma 3 5 4 4 5 3" xfId="12445"/>
    <cellStyle name="Comma 3 5 4 4 5 4" xfId="36521"/>
    <cellStyle name="Comma 3 5 4 4 6" xfId="23942"/>
    <cellStyle name="Comma 3 5 4 4 6 2" xfId="47994"/>
    <cellStyle name="Comma 3 5 4 4 7" xfId="8442"/>
    <cellStyle name="Comma 3 5 4 4 8" xfId="32518"/>
    <cellStyle name="Comma 3 5 4 5" xfId="2370"/>
    <cellStyle name="Comma 3 5 4 5 2" xfId="5571"/>
    <cellStyle name="Comma 3 5 4 5 2 2" xfId="28402"/>
    <cellStyle name="Comma 3 5 4 5 2 2 2" xfId="52433"/>
    <cellStyle name="Comma 3 5 4 5 2 3" xfId="16738"/>
    <cellStyle name="Comma 3 5 4 5 2 4" xfId="40812"/>
    <cellStyle name="Comma 3 5 4 5 3" xfId="13553"/>
    <cellStyle name="Comma 3 5 4 5 3 2" xfId="37629"/>
    <cellStyle name="Comma 3 5 4 5 4" xfId="25180"/>
    <cellStyle name="Comma 3 5 4 5 4 2" xfId="49221"/>
    <cellStyle name="Comma 3 5 4 5 5" xfId="8684"/>
    <cellStyle name="Comma 3 5 4 5 6" xfId="32760"/>
    <cellStyle name="Comma 3 5 4 6" xfId="3336"/>
    <cellStyle name="Comma 3 5 4 6 2" xfId="6549"/>
    <cellStyle name="Comma 3 5 4 6 2 2" xfId="29380"/>
    <cellStyle name="Comma 3 5 4 6 2 2 2" xfId="53411"/>
    <cellStyle name="Comma 3 5 4 6 2 3" xfId="17716"/>
    <cellStyle name="Comma 3 5 4 6 2 4" xfId="41790"/>
    <cellStyle name="Comma 3 5 4 6 3" xfId="14533"/>
    <cellStyle name="Comma 3 5 4 6 3 2" xfId="38607"/>
    <cellStyle name="Comma 3 5 4 6 4" xfId="26168"/>
    <cellStyle name="Comma 3 5 4 6 4 2" xfId="50199"/>
    <cellStyle name="Comma 3 5 4 6 5" xfId="9662"/>
    <cellStyle name="Comma 3 5 4 6 6" xfId="33738"/>
    <cellStyle name="Comma 3 5 4 7" xfId="4394"/>
    <cellStyle name="Comma 3 5 4 7 2" xfId="15591"/>
    <cellStyle name="Comma 3 5 4 7 2 2" xfId="39665"/>
    <cellStyle name="Comma 3 5 4 7 3" xfId="27226"/>
    <cellStyle name="Comma 3 5 4 7 3 2" xfId="51257"/>
    <cellStyle name="Comma 3 5 4 7 4" xfId="10625"/>
    <cellStyle name="Comma 3 5 4 7 5" xfId="34701"/>
    <cellStyle name="Comma 3 5 4 8" xfId="1397"/>
    <cellStyle name="Comma 3 5 4 8 2" xfId="24206"/>
    <cellStyle name="Comma 3 5 4 8 2 2" xfId="48249"/>
    <cellStyle name="Comma 3 5 4 8 3" xfId="11615"/>
    <cellStyle name="Comma 3 5 4 8 4" xfId="35691"/>
    <cellStyle name="Comma 3 5 4 9" xfId="23195"/>
    <cellStyle name="Comma 3 5 4 9 2" xfId="47268"/>
    <cellStyle name="Comma 3 5 5" xfId="526"/>
    <cellStyle name="Comma 3 6" xfId="88"/>
    <cellStyle name="Comma 3 6 2" xfId="89"/>
    <cellStyle name="Comma 3 6 2 2" xfId="533"/>
    <cellStyle name="Comma 3 6 3" xfId="90"/>
    <cellStyle name="Comma 3 6 3 10" xfId="7722"/>
    <cellStyle name="Comma 3 6 3 11" xfId="31799"/>
    <cellStyle name="Comma 3 6 3 2" xfId="534"/>
    <cellStyle name="Comma 3 6 3 2 2" xfId="2613"/>
    <cellStyle name="Comma 3 6 3 2 2 2" xfId="5812"/>
    <cellStyle name="Comma 3 6 3 2 2 2 2" xfId="28643"/>
    <cellStyle name="Comma 3 6 3 2 2 2 2 2" xfId="52674"/>
    <cellStyle name="Comma 3 6 3 2 2 2 3" xfId="16979"/>
    <cellStyle name="Comma 3 6 3 2 2 2 4" xfId="41053"/>
    <cellStyle name="Comma 3 6 3 2 2 3" xfId="13794"/>
    <cellStyle name="Comma 3 6 3 2 2 3 2" xfId="37870"/>
    <cellStyle name="Comma 3 6 3 2 2 4" xfId="25421"/>
    <cellStyle name="Comma 3 6 3 2 2 4 2" xfId="49462"/>
    <cellStyle name="Comma 3 6 3 2 2 5" xfId="8925"/>
    <cellStyle name="Comma 3 6 3 2 2 6" xfId="33001"/>
    <cellStyle name="Comma 3 6 3 2 3" xfId="3592"/>
    <cellStyle name="Comma 3 6 3 2 3 2" xfId="6805"/>
    <cellStyle name="Comma 3 6 3 2 3 2 2" xfId="29636"/>
    <cellStyle name="Comma 3 6 3 2 3 2 2 2" xfId="53667"/>
    <cellStyle name="Comma 3 6 3 2 3 2 3" xfId="17972"/>
    <cellStyle name="Comma 3 6 3 2 3 2 4" xfId="42046"/>
    <cellStyle name="Comma 3 6 3 2 3 3" xfId="14789"/>
    <cellStyle name="Comma 3 6 3 2 3 3 2" xfId="38863"/>
    <cellStyle name="Comma 3 6 3 2 3 4" xfId="26424"/>
    <cellStyle name="Comma 3 6 3 2 3 4 2" xfId="50455"/>
    <cellStyle name="Comma 3 6 3 2 3 5" xfId="9903"/>
    <cellStyle name="Comma 3 6 3 2 3 6" xfId="33979"/>
    <cellStyle name="Comma 3 6 3 2 4" xfId="4645"/>
    <cellStyle name="Comma 3 6 3 2 4 2" xfId="15842"/>
    <cellStyle name="Comma 3 6 3 2 4 2 2" xfId="39916"/>
    <cellStyle name="Comma 3 6 3 2 4 3" xfId="27477"/>
    <cellStyle name="Comma 3 6 3 2 4 3 2" xfId="51508"/>
    <cellStyle name="Comma 3 6 3 2 4 4" xfId="10866"/>
    <cellStyle name="Comma 3 6 3 2 4 5" xfId="34942"/>
    <cellStyle name="Comma 3 6 3 2 5" xfId="1641"/>
    <cellStyle name="Comma 3 6 3 2 5 2" xfId="24450"/>
    <cellStyle name="Comma 3 6 3 2 5 2 2" xfId="48493"/>
    <cellStyle name="Comma 3 6 3 2 5 3" xfId="11932"/>
    <cellStyle name="Comma 3 6 3 2 5 4" xfId="36008"/>
    <cellStyle name="Comma 3 6 3 2 6" xfId="23460"/>
    <cellStyle name="Comma 3 6 3 2 6 2" xfId="47515"/>
    <cellStyle name="Comma 3 6 3 2 7" xfId="7963"/>
    <cellStyle name="Comma 3 6 3 2 8" xfId="32039"/>
    <cellStyle name="Comma 3 6 3 3" xfId="835"/>
    <cellStyle name="Comma 3 6 3 3 2" xfId="2853"/>
    <cellStyle name="Comma 3 6 3 3 2 2" xfId="6052"/>
    <cellStyle name="Comma 3 6 3 3 2 2 2" xfId="28883"/>
    <cellStyle name="Comma 3 6 3 3 2 2 2 2" xfId="52914"/>
    <cellStyle name="Comma 3 6 3 3 2 2 3" xfId="17219"/>
    <cellStyle name="Comma 3 6 3 3 2 2 4" xfId="41293"/>
    <cellStyle name="Comma 3 6 3 3 2 3" xfId="14034"/>
    <cellStyle name="Comma 3 6 3 3 2 3 2" xfId="38110"/>
    <cellStyle name="Comma 3 6 3 3 2 4" xfId="25661"/>
    <cellStyle name="Comma 3 6 3 3 2 4 2" xfId="49702"/>
    <cellStyle name="Comma 3 6 3 3 2 5" xfId="9165"/>
    <cellStyle name="Comma 3 6 3 3 2 6" xfId="33241"/>
    <cellStyle name="Comma 3 6 3 3 3" xfId="3836"/>
    <cellStyle name="Comma 3 6 3 3 3 2" xfId="7049"/>
    <cellStyle name="Comma 3 6 3 3 3 2 2" xfId="29880"/>
    <cellStyle name="Comma 3 6 3 3 3 2 2 2" xfId="53911"/>
    <cellStyle name="Comma 3 6 3 3 3 2 3" xfId="18216"/>
    <cellStyle name="Comma 3 6 3 3 3 2 4" xfId="42290"/>
    <cellStyle name="Comma 3 6 3 3 3 3" xfId="15033"/>
    <cellStyle name="Comma 3 6 3 3 3 3 2" xfId="39107"/>
    <cellStyle name="Comma 3 6 3 3 3 4" xfId="26668"/>
    <cellStyle name="Comma 3 6 3 3 3 4 2" xfId="50699"/>
    <cellStyle name="Comma 3 6 3 3 3 5" xfId="10143"/>
    <cellStyle name="Comma 3 6 3 3 3 6" xfId="34219"/>
    <cellStyle name="Comma 3 6 3 3 4" xfId="4885"/>
    <cellStyle name="Comma 3 6 3 3 4 2" xfId="16082"/>
    <cellStyle name="Comma 3 6 3 3 4 2 2" xfId="40156"/>
    <cellStyle name="Comma 3 6 3 3 4 3" xfId="27717"/>
    <cellStyle name="Comma 3 6 3 3 4 3 2" xfId="51748"/>
    <cellStyle name="Comma 3 6 3 3 4 4" xfId="11106"/>
    <cellStyle name="Comma 3 6 3 3 4 5" xfId="35182"/>
    <cellStyle name="Comma 3 6 3 3 5" xfId="1881"/>
    <cellStyle name="Comma 3 6 3 3 5 2" xfId="24690"/>
    <cellStyle name="Comma 3 6 3 3 5 2 2" xfId="48733"/>
    <cellStyle name="Comma 3 6 3 3 5 3" xfId="12202"/>
    <cellStyle name="Comma 3 6 3 3 5 4" xfId="36278"/>
    <cellStyle name="Comma 3 6 3 3 6" xfId="23703"/>
    <cellStyle name="Comma 3 6 3 3 6 2" xfId="47755"/>
    <cellStyle name="Comma 3 6 3 3 7" xfId="8203"/>
    <cellStyle name="Comma 3 6 3 3 8" xfId="32279"/>
    <cellStyle name="Comma 3 6 3 4" xfId="1075"/>
    <cellStyle name="Comma 3 6 3 4 2" xfId="3093"/>
    <cellStyle name="Comma 3 6 3 4 2 2" xfId="6292"/>
    <cellStyle name="Comma 3 6 3 4 2 2 2" xfId="29123"/>
    <cellStyle name="Comma 3 6 3 4 2 2 2 2" xfId="53154"/>
    <cellStyle name="Comma 3 6 3 4 2 2 3" xfId="17459"/>
    <cellStyle name="Comma 3 6 3 4 2 2 4" xfId="41533"/>
    <cellStyle name="Comma 3 6 3 4 2 3" xfId="14274"/>
    <cellStyle name="Comma 3 6 3 4 2 3 2" xfId="38350"/>
    <cellStyle name="Comma 3 6 3 4 2 4" xfId="25901"/>
    <cellStyle name="Comma 3 6 3 4 2 4 2" xfId="49942"/>
    <cellStyle name="Comma 3 6 3 4 2 5" xfId="9405"/>
    <cellStyle name="Comma 3 6 3 4 2 6" xfId="33481"/>
    <cellStyle name="Comma 3 6 3 4 3" xfId="4087"/>
    <cellStyle name="Comma 3 6 3 4 3 2" xfId="7300"/>
    <cellStyle name="Comma 3 6 3 4 3 2 2" xfId="30131"/>
    <cellStyle name="Comma 3 6 3 4 3 2 2 2" xfId="54162"/>
    <cellStyle name="Comma 3 6 3 4 3 2 3" xfId="18467"/>
    <cellStyle name="Comma 3 6 3 4 3 2 4" xfId="42541"/>
    <cellStyle name="Comma 3 6 3 4 3 3" xfId="15284"/>
    <cellStyle name="Comma 3 6 3 4 3 3 2" xfId="39358"/>
    <cellStyle name="Comma 3 6 3 4 3 4" xfId="26919"/>
    <cellStyle name="Comma 3 6 3 4 3 4 2" xfId="50950"/>
    <cellStyle name="Comma 3 6 3 4 3 5" xfId="10383"/>
    <cellStyle name="Comma 3 6 3 4 3 6" xfId="34459"/>
    <cellStyle name="Comma 3 6 3 4 4" xfId="5126"/>
    <cellStyle name="Comma 3 6 3 4 4 2" xfId="16323"/>
    <cellStyle name="Comma 3 6 3 4 4 2 2" xfId="40397"/>
    <cellStyle name="Comma 3 6 3 4 4 3" xfId="27958"/>
    <cellStyle name="Comma 3 6 3 4 4 3 2" xfId="51989"/>
    <cellStyle name="Comma 3 6 3 4 4 4" xfId="11346"/>
    <cellStyle name="Comma 3 6 3 4 4 5" xfId="35422"/>
    <cellStyle name="Comma 3 6 3 4 5" xfId="2121"/>
    <cellStyle name="Comma 3 6 3 4 5 2" xfId="24932"/>
    <cellStyle name="Comma 3 6 3 4 5 2 2" xfId="48973"/>
    <cellStyle name="Comma 3 6 3 4 5 3" xfId="12446"/>
    <cellStyle name="Comma 3 6 3 4 5 4" xfId="36522"/>
    <cellStyle name="Comma 3 6 3 4 6" xfId="23943"/>
    <cellStyle name="Comma 3 6 3 4 6 2" xfId="47995"/>
    <cellStyle name="Comma 3 6 3 4 7" xfId="8443"/>
    <cellStyle name="Comma 3 6 3 4 8" xfId="32519"/>
    <cellStyle name="Comma 3 6 3 5" xfId="2371"/>
    <cellStyle name="Comma 3 6 3 5 2" xfId="5572"/>
    <cellStyle name="Comma 3 6 3 5 2 2" xfId="28403"/>
    <cellStyle name="Comma 3 6 3 5 2 2 2" xfId="52434"/>
    <cellStyle name="Comma 3 6 3 5 2 3" xfId="16739"/>
    <cellStyle name="Comma 3 6 3 5 2 4" xfId="40813"/>
    <cellStyle name="Comma 3 6 3 5 3" xfId="13554"/>
    <cellStyle name="Comma 3 6 3 5 3 2" xfId="37630"/>
    <cellStyle name="Comma 3 6 3 5 4" xfId="25181"/>
    <cellStyle name="Comma 3 6 3 5 4 2" xfId="49222"/>
    <cellStyle name="Comma 3 6 3 5 5" xfId="8685"/>
    <cellStyle name="Comma 3 6 3 5 6" xfId="32761"/>
    <cellStyle name="Comma 3 6 3 6" xfId="3337"/>
    <cellStyle name="Comma 3 6 3 6 2" xfId="6550"/>
    <cellStyle name="Comma 3 6 3 6 2 2" xfId="29381"/>
    <cellStyle name="Comma 3 6 3 6 2 2 2" xfId="53412"/>
    <cellStyle name="Comma 3 6 3 6 2 3" xfId="17717"/>
    <cellStyle name="Comma 3 6 3 6 2 4" xfId="41791"/>
    <cellStyle name="Comma 3 6 3 6 3" xfId="14534"/>
    <cellStyle name="Comma 3 6 3 6 3 2" xfId="38608"/>
    <cellStyle name="Comma 3 6 3 6 4" xfId="26169"/>
    <cellStyle name="Comma 3 6 3 6 4 2" xfId="50200"/>
    <cellStyle name="Comma 3 6 3 6 5" xfId="9663"/>
    <cellStyle name="Comma 3 6 3 6 6" xfId="33739"/>
    <cellStyle name="Comma 3 6 3 7" xfId="4395"/>
    <cellStyle name="Comma 3 6 3 7 2" xfId="15592"/>
    <cellStyle name="Comma 3 6 3 7 2 2" xfId="39666"/>
    <cellStyle name="Comma 3 6 3 7 3" xfId="27227"/>
    <cellStyle name="Comma 3 6 3 7 3 2" xfId="51258"/>
    <cellStyle name="Comma 3 6 3 7 4" xfId="10626"/>
    <cellStyle name="Comma 3 6 3 7 5" xfId="34702"/>
    <cellStyle name="Comma 3 6 3 8" xfId="1398"/>
    <cellStyle name="Comma 3 6 3 8 2" xfId="24207"/>
    <cellStyle name="Comma 3 6 3 8 2 2" xfId="48250"/>
    <cellStyle name="Comma 3 6 3 8 3" xfId="11617"/>
    <cellStyle name="Comma 3 6 3 8 4" xfId="35693"/>
    <cellStyle name="Comma 3 6 3 9" xfId="23196"/>
    <cellStyle name="Comma 3 6 3 9 2" xfId="47269"/>
    <cellStyle name="Comma 3 6 4" xfId="532"/>
    <cellStyle name="Comma 3 7" xfId="91"/>
    <cellStyle name="Comma 3 7 2" xfId="535"/>
    <cellStyle name="Comma 3 8" xfId="92"/>
    <cellStyle name="Comma 3 8 10" xfId="7723"/>
    <cellStyle name="Comma 3 8 11" xfId="31800"/>
    <cellStyle name="Comma 3 8 2" xfId="536"/>
    <cellStyle name="Comma 3 8 2 2" xfId="2614"/>
    <cellStyle name="Comma 3 8 2 2 2" xfId="5813"/>
    <cellStyle name="Comma 3 8 2 2 2 2" xfId="28644"/>
    <cellStyle name="Comma 3 8 2 2 2 2 2" xfId="52675"/>
    <cellStyle name="Comma 3 8 2 2 2 3" xfId="16980"/>
    <cellStyle name="Comma 3 8 2 2 2 4" xfId="41054"/>
    <cellStyle name="Comma 3 8 2 2 3" xfId="13795"/>
    <cellStyle name="Comma 3 8 2 2 3 2" xfId="37871"/>
    <cellStyle name="Comma 3 8 2 2 4" xfId="25422"/>
    <cellStyle name="Comma 3 8 2 2 4 2" xfId="49463"/>
    <cellStyle name="Comma 3 8 2 2 5" xfId="8926"/>
    <cellStyle name="Comma 3 8 2 2 6" xfId="33002"/>
    <cellStyle name="Comma 3 8 2 3" xfId="3593"/>
    <cellStyle name="Comma 3 8 2 3 2" xfId="6806"/>
    <cellStyle name="Comma 3 8 2 3 2 2" xfId="29637"/>
    <cellStyle name="Comma 3 8 2 3 2 2 2" xfId="53668"/>
    <cellStyle name="Comma 3 8 2 3 2 3" xfId="17973"/>
    <cellStyle name="Comma 3 8 2 3 2 4" xfId="42047"/>
    <cellStyle name="Comma 3 8 2 3 3" xfId="14790"/>
    <cellStyle name="Comma 3 8 2 3 3 2" xfId="38864"/>
    <cellStyle name="Comma 3 8 2 3 4" xfId="26425"/>
    <cellStyle name="Comma 3 8 2 3 4 2" xfId="50456"/>
    <cellStyle name="Comma 3 8 2 3 5" xfId="9904"/>
    <cellStyle name="Comma 3 8 2 3 6" xfId="33980"/>
    <cellStyle name="Comma 3 8 2 4" xfId="4646"/>
    <cellStyle name="Comma 3 8 2 4 2" xfId="15843"/>
    <cellStyle name="Comma 3 8 2 4 2 2" xfId="39917"/>
    <cellStyle name="Comma 3 8 2 4 3" xfId="27478"/>
    <cellStyle name="Comma 3 8 2 4 3 2" xfId="51509"/>
    <cellStyle name="Comma 3 8 2 4 4" xfId="10867"/>
    <cellStyle name="Comma 3 8 2 4 5" xfId="34943"/>
    <cellStyle name="Comma 3 8 2 5" xfId="1642"/>
    <cellStyle name="Comma 3 8 2 5 2" xfId="24451"/>
    <cellStyle name="Comma 3 8 2 5 2 2" xfId="48494"/>
    <cellStyle name="Comma 3 8 2 5 3" xfId="11933"/>
    <cellStyle name="Comma 3 8 2 5 4" xfId="36009"/>
    <cellStyle name="Comma 3 8 2 6" xfId="23461"/>
    <cellStyle name="Comma 3 8 2 6 2" xfId="47516"/>
    <cellStyle name="Comma 3 8 2 7" xfId="7964"/>
    <cellStyle name="Comma 3 8 2 8" xfId="32040"/>
    <cellStyle name="Comma 3 8 3" xfId="836"/>
    <cellStyle name="Comma 3 8 3 2" xfId="2854"/>
    <cellStyle name="Comma 3 8 3 2 2" xfId="6053"/>
    <cellStyle name="Comma 3 8 3 2 2 2" xfId="28884"/>
    <cellStyle name="Comma 3 8 3 2 2 2 2" xfId="52915"/>
    <cellStyle name="Comma 3 8 3 2 2 3" xfId="17220"/>
    <cellStyle name="Comma 3 8 3 2 2 4" xfId="41294"/>
    <cellStyle name="Comma 3 8 3 2 3" xfId="14035"/>
    <cellStyle name="Comma 3 8 3 2 3 2" xfId="38111"/>
    <cellStyle name="Comma 3 8 3 2 4" xfId="25662"/>
    <cellStyle name="Comma 3 8 3 2 4 2" xfId="49703"/>
    <cellStyle name="Comma 3 8 3 2 5" xfId="9166"/>
    <cellStyle name="Comma 3 8 3 2 6" xfId="33242"/>
    <cellStyle name="Comma 3 8 3 3" xfId="3837"/>
    <cellStyle name="Comma 3 8 3 3 2" xfId="7050"/>
    <cellStyle name="Comma 3 8 3 3 2 2" xfId="29881"/>
    <cellStyle name="Comma 3 8 3 3 2 2 2" xfId="53912"/>
    <cellStyle name="Comma 3 8 3 3 2 3" xfId="18217"/>
    <cellStyle name="Comma 3 8 3 3 2 4" xfId="42291"/>
    <cellStyle name="Comma 3 8 3 3 3" xfId="15034"/>
    <cellStyle name="Comma 3 8 3 3 3 2" xfId="39108"/>
    <cellStyle name="Comma 3 8 3 3 4" xfId="26669"/>
    <cellStyle name="Comma 3 8 3 3 4 2" xfId="50700"/>
    <cellStyle name="Comma 3 8 3 3 5" xfId="10144"/>
    <cellStyle name="Comma 3 8 3 3 6" xfId="34220"/>
    <cellStyle name="Comma 3 8 3 4" xfId="4886"/>
    <cellStyle name="Comma 3 8 3 4 2" xfId="16083"/>
    <cellStyle name="Comma 3 8 3 4 2 2" xfId="40157"/>
    <cellStyle name="Comma 3 8 3 4 3" xfId="27718"/>
    <cellStyle name="Comma 3 8 3 4 3 2" xfId="51749"/>
    <cellStyle name="Comma 3 8 3 4 4" xfId="11107"/>
    <cellStyle name="Comma 3 8 3 4 5" xfId="35183"/>
    <cellStyle name="Comma 3 8 3 5" xfId="1882"/>
    <cellStyle name="Comma 3 8 3 5 2" xfId="24691"/>
    <cellStyle name="Comma 3 8 3 5 2 2" xfId="48734"/>
    <cellStyle name="Comma 3 8 3 5 3" xfId="12203"/>
    <cellStyle name="Comma 3 8 3 5 4" xfId="36279"/>
    <cellStyle name="Comma 3 8 3 6" xfId="23704"/>
    <cellStyle name="Comma 3 8 3 6 2" xfId="47756"/>
    <cellStyle name="Comma 3 8 3 7" xfId="8204"/>
    <cellStyle name="Comma 3 8 3 8" xfId="32280"/>
    <cellStyle name="Comma 3 8 4" xfId="1076"/>
    <cellStyle name="Comma 3 8 4 2" xfId="3094"/>
    <cellStyle name="Comma 3 8 4 2 2" xfId="6293"/>
    <cellStyle name="Comma 3 8 4 2 2 2" xfId="29124"/>
    <cellStyle name="Comma 3 8 4 2 2 2 2" xfId="53155"/>
    <cellStyle name="Comma 3 8 4 2 2 3" xfId="17460"/>
    <cellStyle name="Comma 3 8 4 2 2 4" xfId="41534"/>
    <cellStyle name="Comma 3 8 4 2 3" xfId="14275"/>
    <cellStyle name="Comma 3 8 4 2 3 2" xfId="38351"/>
    <cellStyle name="Comma 3 8 4 2 4" xfId="25902"/>
    <cellStyle name="Comma 3 8 4 2 4 2" xfId="49943"/>
    <cellStyle name="Comma 3 8 4 2 5" xfId="9406"/>
    <cellStyle name="Comma 3 8 4 2 6" xfId="33482"/>
    <cellStyle name="Comma 3 8 4 3" xfId="4088"/>
    <cellStyle name="Comma 3 8 4 3 2" xfId="7301"/>
    <cellStyle name="Comma 3 8 4 3 2 2" xfId="30132"/>
    <cellStyle name="Comma 3 8 4 3 2 2 2" xfId="54163"/>
    <cellStyle name="Comma 3 8 4 3 2 3" xfId="18468"/>
    <cellStyle name="Comma 3 8 4 3 2 4" xfId="42542"/>
    <cellStyle name="Comma 3 8 4 3 3" xfId="15285"/>
    <cellStyle name="Comma 3 8 4 3 3 2" xfId="39359"/>
    <cellStyle name="Comma 3 8 4 3 4" xfId="26920"/>
    <cellStyle name="Comma 3 8 4 3 4 2" xfId="50951"/>
    <cellStyle name="Comma 3 8 4 3 5" xfId="10384"/>
    <cellStyle name="Comma 3 8 4 3 6" xfId="34460"/>
    <cellStyle name="Comma 3 8 4 4" xfId="5127"/>
    <cellStyle name="Comma 3 8 4 4 2" xfId="16324"/>
    <cellStyle name="Comma 3 8 4 4 2 2" xfId="40398"/>
    <cellStyle name="Comma 3 8 4 4 3" xfId="27959"/>
    <cellStyle name="Comma 3 8 4 4 3 2" xfId="51990"/>
    <cellStyle name="Comma 3 8 4 4 4" xfId="11347"/>
    <cellStyle name="Comma 3 8 4 4 5" xfId="35423"/>
    <cellStyle name="Comma 3 8 4 5" xfId="2122"/>
    <cellStyle name="Comma 3 8 4 5 2" xfId="24933"/>
    <cellStyle name="Comma 3 8 4 5 2 2" xfId="48974"/>
    <cellStyle name="Comma 3 8 4 5 3" xfId="12447"/>
    <cellStyle name="Comma 3 8 4 5 4" xfId="36523"/>
    <cellStyle name="Comma 3 8 4 6" xfId="23944"/>
    <cellStyle name="Comma 3 8 4 6 2" xfId="47996"/>
    <cellStyle name="Comma 3 8 4 7" xfId="8444"/>
    <cellStyle name="Comma 3 8 4 8" xfId="32520"/>
    <cellStyle name="Comma 3 8 5" xfId="2372"/>
    <cellStyle name="Comma 3 8 5 2" xfId="5573"/>
    <cellStyle name="Comma 3 8 5 2 2" xfId="28404"/>
    <cellStyle name="Comma 3 8 5 2 2 2" xfId="52435"/>
    <cellStyle name="Comma 3 8 5 2 3" xfId="16740"/>
    <cellStyle name="Comma 3 8 5 2 4" xfId="40814"/>
    <cellStyle name="Comma 3 8 5 3" xfId="13555"/>
    <cellStyle name="Comma 3 8 5 3 2" xfId="37631"/>
    <cellStyle name="Comma 3 8 5 4" xfId="25182"/>
    <cellStyle name="Comma 3 8 5 4 2" xfId="49223"/>
    <cellStyle name="Comma 3 8 5 5" xfId="8686"/>
    <cellStyle name="Comma 3 8 5 6" xfId="32762"/>
    <cellStyle name="Comma 3 8 6" xfId="3338"/>
    <cellStyle name="Comma 3 8 6 2" xfId="6551"/>
    <cellStyle name="Comma 3 8 6 2 2" xfId="29382"/>
    <cellStyle name="Comma 3 8 6 2 2 2" xfId="53413"/>
    <cellStyle name="Comma 3 8 6 2 3" xfId="17718"/>
    <cellStyle name="Comma 3 8 6 2 4" xfId="41792"/>
    <cellStyle name="Comma 3 8 6 3" xfId="14535"/>
    <cellStyle name="Comma 3 8 6 3 2" xfId="38609"/>
    <cellStyle name="Comma 3 8 6 4" xfId="26170"/>
    <cellStyle name="Comma 3 8 6 4 2" xfId="50201"/>
    <cellStyle name="Comma 3 8 6 5" xfId="9664"/>
    <cellStyle name="Comma 3 8 6 6" xfId="33740"/>
    <cellStyle name="Comma 3 8 7" xfId="4396"/>
    <cellStyle name="Comma 3 8 7 2" xfId="15593"/>
    <cellStyle name="Comma 3 8 7 2 2" xfId="39667"/>
    <cellStyle name="Comma 3 8 7 3" xfId="27228"/>
    <cellStyle name="Comma 3 8 7 3 2" xfId="51259"/>
    <cellStyle name="Comma 3 8 7 4" xfId="10627"/>
    <cellStyle name="Comma 3 8 7 5" xfId="34703"/>
    <cellStyle name="Comma 3 8 8" xfId="1399"/>
    <cellStyle name="Comma 3 8 8 2" xfId="24208"/>
    <cellStyle name="Comma 3 8 8 2 2" xfId="48251"/>
    <cellStyle name="Comma 3 8 8 3" xfId="11619"/>
    <cellStyle name="Comma 3 8 8 4" xfId="35695"/>
    <cellStyle name="Comma 3 8 9" xfId="23197"/>
    <cellStyle name="Comma 3 8 9 2" xfId="47270"/>
    <cellStyle name="Comma 3 9" xfId="492"/>
    <cellStyle name="Comma 4" xfId="93"/>
    <cellStyle name="Comma 4 2" xfId="94"/>
    <cellStyle name="Comma 4 2 2" xfId="463"/>
    <cellStyle name="Comma 4 2 3" xfId="54551"/>
    <cellStyle name="Comma 4 3" xfId="95"/>
    <cellStyle name="Comma 4 3 2" xfId="464"/>
    <cellStyle name="Comma 4 4" xfId="462"/>
    <cellStyle name="Comma 4 5" xfId="54550"/>
    <cellStyle name="Comma 5" xfId="96"/>
    <cellStyle name="Comma 5 2" xfId="97"/>
    <cellStyle name="Comma 5 3" xfId="98"/>
    <cellStyle name="Comma 5 4" xfId="54559"/>
    <cellStyle name="Comma 6" xfId="99"/>
    <cellStyle name="Comma 6 2" xfId="465"/>
    <cellStyle name="Comma 7" xfId="100"/>
    <cellStyle name="Comma 7 2" xfId="466"/>
    <cellStyle name="Comma 8" xfId="46"/>
    <cellStyle name="Comma 9" xfId="461"/>
    <cellStyle name="Comma 9 2" xfId="490"/>
    <cellStyle name="Currency" xfId="54569" builtinId="4"/>
    <cellStyle name="Currency 10" xfId="54565"/>
    <cellStyle name="Currency 2" xfId="102"/>
    <cellStyle name="Currency 2 10" xfId="1331"/>
    <cellStyle name="Currency 2 11" xfId="7636"/>
    <cellStyle name="Currency 2 2" xfId="103"/>
    <cellStyle name="Currency 2 2 2" xfId="104"/>
    <cellStyle name="Currency 2 2 2 2" xfId="105"/>
    <cellStyle name="Currency 2 2 2 2 2" xfId="106"/>
    <cellStyle name="Currency 2 2 2 2 2 2" xfId="541"/>
    <cellStyle name="Currency 2 2 2 2 3" xfId="107"/>
    <cellStyle name="Currency 2 2 2 2 3 10" xfId="7724"/>
    <cellStyle name="Currency 2 2 2 2 3 11" xfId="31801"/>
    <cellStyle name="Currency 2 2 2 2 3 2" xfId="542"/>
    <cellStyle name="Currency 2 2 2 2 3 2 2" xfId="2615"/>
    <cellStyle name="Currency 2 2 2 2 3 2 2 2" xfId="5814"/>
    <cellStyle name="Currency 2 2 2 2 3 2 2 2 2" xfId="28645"/>
    <cellStyle name="Currency 2 2 2 2 3 2 2 2 2 2" xfId="52676"/>
    <cellStyle name="Currency 2 2 2 2 3 2 2 2 3" xfId="16981"/>
    <cellStyle name="Currency 2 2 2 2 3 2 2 2 4" xfId="41055"/>
    <cellStyle name="Currency 2 2 2 2 3 2 2 3" xfId="13796"/>
    <cellStyle name="Currency 2 2 2 2 3 2 2 3 2" xfId="37872"/>
    <cellStyle name="Currency 2 2 2 2 3 2 2 4" xfId="25423"/>
    <cellStyle name="Currency 2 2 2 2 3 2 2 4 2" xfId="49464"/>
    <cellStyle name="Currency 2 2 2 2 3 2 2 5" xfId="8927"/>
    <cellStyle name="Currency 2 2 2 2 3 2 2 6" xfId="33003"/>
    <cellStyle name="Currency 2 2 2 2 3 2 3" xfId="3594"/>
    <cellStyle name="Currency 2 2 2 2 3 2 3 2" xfId="6807"/>
    <cellStyle name="Currency 2 2 2 2 3 2 3 2 2" xfId="29638"/>
    <cellStyle name="Currency 2 2 2 2 3 2 3 2 2 2" xfId="53669"/>
    <cellStyle name="Currency 2 2 2 2 3 2 3 2 3" xfId="17974"/>
    <cellStyle name="Currency 2 2 2 2 3 2 3 2 4" xfId="42048"/>
    <cellStyle name="Currency 2 2 2 2 3 2 3 3" xfId="14791"/>
    <cellStyle name="Currency 2 2 2 2 3 2 3 3 2" xfId="38865"/>
    <cellStyle name="Currency 2 2 2 2 3 2 3 4" xfId="26426"/>
    <cellStyle name="Currency 2 2 2 2 3 2 3 4 2" xfId="50457"/>
    <cellStyle name="Currency 2 2 2 2 3 2 3 5" xfId="9905"/>
    <cellStyle name="Currency 2 2 2 2 3 2 3 6" xfId="33981"/>
    <cellStyle name="Currency 2 2 2 2 3 2 4" xfId="4647"/>
    <cellStyle name="Currency 2 2 2 2 3 2 4 2" xfId="15844"/>
    <cellStyle name="Currency 2 2 2 2 3 2 4 2 2" xfId="39918"/>
    <cellStyle name="Currency 2 2 2 2 3 2 4 3" xfId="27479"/>
    <cellStyle name="Currency 2 2 2 2 3 2 4 3 2" xfId="51510"/>
    <cellStyle name="Currency 2 2 2 2 3 2 4 4" xfId="10868"/>
    <cellStyle name="Currency 2 2 2 2 3 2 4 5" xfId="34944"/>
    <cellStyle name="Currency 2 2 2 2 3 2 5" xfId="1643"/>
    <cellStyle name="Currency 2 2 2 2 3 2 5 2" xfId="24452"/>
    <cellStyle name="Currency 2 2 2 2 3 2 5 2 2" xfId="48495"/>
    <cellStyle name="Currency 2 2 2 2 3 2 5 3" xfId="11937"/>
    <cellStyle name="Currency 2 2 2 2 3 2 5 4" xfId="36013"/>
    <cellStyle name="Currency 2 2 2 2 3 2 6" xfId="23462"/>
    <cellStyle name="Currency 2 2 2 2 3 2 6 2" xfId="47517"/>
    <cellStyle name="Currency 2 2 2 2 3 2 7" xfId="7965"/>
    <cellStyle name="Currency 2 2 2 2 3 2 8" xfId="32041"/>
    <cellStyle name="Currency 2 2 2 2 3 3" xfId="837"/>
    <cellStyle name="Currency 2 2 2 2 3 3 2" xfId="2855"/>
    <cellStyle name="Currency 2 2 2 2 3 3 2 2" xfId="6054"/>
    <cellStyle name="Currency 2 2 2 2 3 3 2 2 2" xfId="28885"/>
    <cellStyle name="Currency 2 2 2 2 3 3 2 2 2 2" xfId="52916"/>
    <cellStyle name="Currency 2 2 2 2 3 3 2 2 3" xfId="17221"/>
    <cellStyle name="Currency 2 2 2 2 3 3 2 2 4" xfId="41295"/>
    <cellStyle name="Currency 2 2 2 2 3 3 2 3" xfId="14036"/>
    <cellStyle name="Currency 2 2 2 2 3 3 2 3 2" xfId="38112"/>
    <cellStyle name="Currency 2 2 2 2 3 3 2 4" xfId="25663"/>
    <cellStyle name="Currency 2 2 2 2 3 3 2 4 2" xfId="49704"/>
    <cellStyle name="Currency 2 2 2 2 3 3 2 5" xfId="9167"/>
    <cellStyle name="Currency 2 2 2 2 3 3 2 6" xfId="33243"/>
    <cellStyle name="Currency 2 2 2 2 3 3 3" xfId="3838"/>
    <cellStyle name="Currency 2 2 2 2 3 3 3 2" xfId="7051"/>
    <cellStyle name="Currency 2 2 2 2 3 3 3 2 2" xfId="29882"/>
    <cellStyle name="Currency 2 2 2 2 3 3 3 2 2 2" xfId="53913"/>
    <cellStyle name="Currency 2 2 2 2 3 3 3 2 3" xfId="18218"/>
    <cellStyle name="Currency 2 2 2 2 3 3 3 2 4" xfId="42292"/>
    <cellStyle name="Currency 2 2 2 2 3 3 3 3" xfId="15035"/>
    <cellStyle name="Currency 2 2 2 2 3 3 3 3 2" xfId="39109"/>
    <cellStyle name="Currency 2 2 2 2 3 3 3 4" xfId="26670"/>
    <cellStyle name="Currency 2 2 2 2 3 3 3 4 2" xfId="50701"/>
    <cellStyle name="Currency 2 2 2 2 3 3 3 5" xfId="10145"/>
    <cellStyle name="Currency 2 2 2 2 3 3 3 6" xfId="34221"/>
    <cellStyle name="Currency 2 2 2 2 3 3 4" xfId="4887"/>
    <cellStyle name="Currency 2 2 2 2 3 3 4 2" xfId="16084"/>
    <cellStyle name="Currency 2 2 2 2 3 3 4 2 2" xfId="40158"/>
    <cellStyle name="Currency 2 2 2 2 3 3 4 3" xfId="27719"/>
    <cellStyle name="Currency 2 2 2 2 3 3 4 3 2" xfId="51750"/>
    <cellStyle name="Currency 2 2 2 2 3 3 4 4" xfId="11108"/>
    <cellStyle name="Currency 2 2 2 2 3 3 4 5" xfId="35184"/>
    <cellStyle name="Currency 2 2 2 2 3 3 5" xfId="1883"/>
    <cellStyle name="Currency 2 2 2 2 3 3 5 2" xfId="24692"/>
    <cellStyle name="Currency 2 2 2 2 3 3 5 2 2" xfId="48735"/>
    <cellStyle name="Currency 2 2 2 2 3 3 5 3" xfId="12204"/>
    <cellStyle name="Currency 2 2 2 2 3 3 5 4" xfId="36280"/>
    <cellStyle name="Currency 2 2 2 2 3 3 6" xfId="23705"/>
    <cellStyle name="Currency 2 2 2 2 3 3 6 2" xfId="47757"/>
    <cellStyle name="Currency 2 2 2 2 3 3 7" xfId="8205"/>
    <cellStyle name="Currency 2 2 2 2 3 3 8" xfId="32281"/>
    <cellStyle name="Currency 2 2 2 2 3 4" xfId="1077"/>
    <cellStyle name="Currency 2 2 2 2 3 4 2" xfId="3095"/>
    <cellStyle name="Currency 2 2 2 2 3 4 2 2" xfId="6294"/>
    <cellStyle name="Currency 2 2 2 2 3 4 2 2 2" xfId="29125"/>
    <cellStyle name="Currency 2 2 2 2 3 4 2 2 2 2" xfId="53156"/>
    <cellStyle name="Currency 2 2 2 2 3 4 2 2 3" xfId="17461"/>
    <cellStyle name="Currency 2 2 2 2 3 4 2 2 4" xfId="41535"/>
    <cellStyle name="Currency 2 2 2 2 3 4 2 3" xfId="14276"/>
    <cellStyle name="Currency 2 2 2 2 3 4 2 3 2" xfId="38352"/>
    <cellStyle name="Currency 2 2 2 2 3 4 2 4" xfId="25903"/>
    <cellStyle name="Currency 2 2 2 2 3 4 2 4 2" xfId="49944"/>
    <cellStyle name="Currency 2 2 2 2 3 4 2 5" xfId="9407"/>
    <cellStyle name="Currency 2 2 2 2 3 4 2 6" xfId="33483"/>
    <cellStyle name="Currency 2 2 2 2 3 4 3" xfId="4089"/>
    <cellStyle name="Currency 2 2 2 2 3 4 3 2" xfId="7302"/>
    <cellStyle name="Currency 2 2 2 2 3 4 3 2 2" xfId="30133"/>
    <cellStyle name="Currency 2 2 2 2 3 4 3 2 2 2" xfId="54164"/>
    <cellStyle name="Currency 2 2 2 2 3 4 3 2 3" xfId="18469"/>
    <cellStyle name="Currency 2 2 2 2 3 4 3 2 4" xfId="42543"/>
    <cellStyle name="Currency 2 2 2 2 3 4 3 3" xfId="15286"/>
    <cellStyle name="Currency 2 2 2 2 3 4 3 3 2" xfId="39360"/>
    <cellStyle name="Currency 2 2 2 2 3 4 3 4" xfId="26921"/>
    <cellStyle name="Currency 2 2 2 2 3 4 3 4 2" xfId="50952"/>
    <cellStyle name="Currency 2 2 2 2 3 4 3 5" xfId="10385"/>
    <cellStyle name="Currency 2 2 2 2 3 4 3 6" xfId="34461"/>
    <cellStyle name="Currency 2 2 2 2 3 4 4" xfId="5128"/>
    <cellStyle name="Currency 2 2 2 2 3 4 4 2" xfId="16325"/>
    <cellStyle name="Currency 2 2 2 2 3 4 4 2 2" xfId="40399"/>
    <cellStyle name="Currency 2 2 2 2 3 4 4 3" xfId="27960"/>
    <cellStyle name="Currency 2 2 2 2 3 4 4 3 2" xfId="51991"/>
    <cellStyle name="Currency 2 2 2 2 3 4 4 4" xfId="11348"/>
    <cellStyle name="Currency 2 2 2 2 3 4 4 5" xfId="35424"/>
    <cellStyle name="Currency 2 2 2 2 3 4 5" xfId="2123"/>
    <cellStyle name="Currency 2 2 2 2 3 4 5 2" xfId="24934"/>
    <cellStyle name="Currency 2 2 2 2 3 4 5 2 2" xfId="48975"/>
    <cellStyle name="Currency 2 2 2 2 3 4 5 3" xfId="12450"/>
    <cellStyle name="Currency 2 2 2 2 3 4 5 4" xfId="36526"/>
    <cellStyle name="Currency 2 2 2 2 3 4 6" xfId="23946"/>
    <cellStyle name="Currency 2 2 2 2 3 4 6 2" xfId="47997"/>
    <cellStyle name="Currency 2 2 2 2 3 4 7" xfId="8445"/>
    <cellStyle name="Currency 2 2 2 2 3 4 8" xfId="32521"/>
    <cellStyle name="Currency 2 2 2 2 3 5" xfId="2373"/>
    <cellStyle name="Currency 2 2 2 2 3 5 2" xfId="5574"/>
    <cellStyle name="Currency 2 2 2 2 3 5 2 2" xfId="28405"/>
    <cellStyle name="Currency 2 2 2 2 3 5 2 2 2" xfId="52436"/>
    <cellStyle name="Currency 2 2 2 2 3 5 2 3" xfId="16741"/>
    <cellStyle name="Currency 2 2 2 2 3 5 2 4" xfId="40815"/>
    <cellStyle name="Currency 2 2 2 2 3 5 3" xfId="13556"/>
    <cellStyle name="Currency 2 2 2 2 3 5 3 2" xfId="37632"/>
    <cellStyle name="Currency 2 2 2 2 3 5 4" xfId="25183"/>
    <cellStyle name="Currency 2 2 2 2 3 5 4 2" xfId="49224"/>
    <cellStyle name="Currency 2 2 2 2 3 5 5" xfId="8687"/>
    <cellStyle name="Currency 2 2 2 2 3 5 6" xfId="32763"/>
    <cellStyle name="Currency 2 2 2 2 3 6" xfId="3339"/>
    <cellStyle name="Currency 2 2 2 2 3 6 2" xfId="6552"/>
    <cellStyle name="Currency 2 2 2 2 3 6 2 2" xfId="29383"/>
    <cellStyle name="Currency 2 2 2 2 3 6 2 2 2" xfId="53414"/>
    <cellStyle name="Currency 2 2 2 2 3 6 2 3" xfId="17719"/>
    <cellStyle name="Currency 2 2 2 2 3 6 2 4" xfId="41793"/>
    <cellStyle name="Currency 2 2 2 2 3 6 3" xfId="14536"/>
    <cellStyle name="Currency 2 2 2 2 3 6 3 2" xfId="38610"/>
    <cellStyle name="Currency 2 2 2 2 3 6 4" xfId="26171"/>
    <cellStyle name="Currency 2 2 2 2 3 6 4 2" xfId="50202"/>
    <cellStyle name="Currency 2 2 2 2 3 6 5" xfId="9665"/>
    <cellStyle name="Currency 2 2 2 2 3 6 6" xfId="33741"/>
    <cellStyle name="Currency 2 2 2 2 3 7" xfId="4397"/>
    <cellStyle name="Currency 2 2 2 2 3 7 2" xfId="15594"/>
    <cellStyle name="Currency 2 2 2 2 3 7 2 2" xfId="39668"/>
    <cellStyle name="Currency 2 2 2 2 3 7 3" xfId="27229"/>
    <cellStyle name="Currency 2 2 2 2 3 7 3 2" xfId="51260"/>
    <cellStyle name="Currency 2 2 2 2 3 7 4" xfId="10628"/>
    <cellStyle name="Currency 2 2 2 2 3 7 5" xfId="34704"/>
    <cellStyle name="Currency 2 2 2 2 3 8" xfId="1400"/>
    <cellStyle name="Currency 2 2 2 2 3 8 2" xfId="24209"/>
    <cellStyle name="Currency 2 2 2 2 3 8 2 2" xfId="48252"/>
    <cellStyle name="Currency 2 2 2 2 3 8 3" xfId="11624"/>
    <cellStyle name="Currency 2 2 2 2 3 8 4" xfId="35700"/>
    <cellStyle name="Currency 2 2 2 2 3 9" xfId="23201"/>
    <cellStyle name="Currency 2 2 2 2 3 9 2" xfId="47271"/>
    <cellStyle name="Currency 2 2 2 2 4" xfId="540"/>
    <cellStyle name="Currency 2 2 2 3" xfId="108"/>
    <cellStyle name="Currency 2 2 2 3 2" xfId="543"/>
    <cellStyle name="Currency 2 2 2 4" xfId="109"/>
    <cellStyle name="Currency 2 2 2 4 10" xfId="7725"/>
    <cellStyle name="Currency 2 2 2 4 11" xfId="31802"/>
    <cellStyle name="Currency 2 2 2 4 2" xfId="544"/>
    <cellStyle name="Currency 2 2 2 4 2 2" xfId="2616"/>
    <cellStyle name="Currency 2 2 2 4 2 2 2" xfId="5815"/>
    <cellStyle name="Currency 2 2 2 4 2 2 2 2" xfId="28646"/>
    <cellStyle name="Currency 2 2 2 4 2 2 2 2 2" xfId="52677"/>
    <cellStyle name="Currency 2 2 2 4 2 2 2 3" xfId="16982"/>
    <cellStyle name="Currency 2 2 2 4 2 2 2 4" xfId="41056"/>
    <cellStyle name="Currency 2 2 2 4 2 2 3" xfId="13797"/>
    <cellStyle name="Currency 2 2 2 4 2 2 3 2" xfId="37873"/>
    <cellStyle name="Currency 2 2 2 4 2 2 4" xfId="25424"/>
    <cellStyle name="Currency 2 2 2 4 2 2 4 2" xfId="49465"/>
    <cellStyle name="Currency 2 2 2 4 2 2 5" xfId="8928"/>
    <cellStyle name="Currency 2 2 2 4 2 2 6" xfId="33004"/>
    <cellStyle name="Currency 2 2 2 4 2 3" xfId="3595"/>
    <cellStyle name="Currency 2 2 2 4 2 3 2" xfId="6808"/>
    <cellStyle name="Currency 2 2 2 4 2 3 2 2" xfId="29639"/>
    <cellStyle name="Currency 2 2 2 4 2 3 2 2 2" xfId="53670"/>
    <cellStyle name="Currency 2 2 2 4 2 3 2 3" xfId="17975"/>
    <cellStyle name="Currency 2 2 2 4 2 3 2 4" xfId="42049"/>
    <cellStyle name="Currency 2 2 2 4 2 3 3" xfId="14792"/>
    <cellStyle name="Currency 2 2 2 4 2 3 3 2" xfId="38866"/>
    <cellStyle name="Currency 2 2 2 4 2 3 4" xfId="26427"/>
    <cellStyle name="Currency 2 2 2 4 2 3 4 2" xfId="50458"/>
    <cellStyle name="Currency 2 2 2 4 2 3 5" xfId="9906"/>
    <cellStyle name="Currency 2 2 2 4 2 3 6" xfId="33982"/>
    <cellStyle name="Currency 2 2 2 4 2 4" xfId="4648"/>
    <cellStyle name="Currency 2 2 2 4 2 4 2" xfId="15845"/>
    <cellStyle name="Currency 2 2 2 4 2 4 2 2" xfId="39919"/>
    <cellStyle name="Currency 2 2 2 4 2 4 3" xfId="27480"/>
    <cellStyle name="Currency 2 2 2 4 2 4 3 2" xfId="51511"/>
    <cellStyle name="Currency 2 2 2 4 2 4 4" xfId="10869"/>
    <cellStyle name="Currency 2 2 2 4 2 4 5" xfId="34945"/>
    <cellStyle name="Currency 2 2 2 4 2 5" xfId="1644"/>
    <cellStyle name="Currency 2 2 2 4 2 5 2" xfId="24453"/>
    <cellStyle name="Currency 2 2 2 4 2 5 2 2" xfId="48496"/>
    <cellStyle name="Currency 2 2 2 4 2 5 3" xfId="11938"/>
    <cellStyle name="Currency 2 2 2 4 2 5 4" xfId="36014"/>
    <cellStyle name="Currency 2 2 2 4 2 6" xfId="23463"/>
    <cellStyle name="Currency 2 2 2 4 2 6 2" xfId="47518"/>
    <cellStyle name="Currency 2 2 2 4 2 7" xfId="7966"/>
    <cellStyle name="Currency 2 2 2 4 2 8" xfId="32042"/>
    <cellStyle name="Currency 2 2 2 4 3" xfId="838"/>
    <cellStyle name="Currency 2 2 2 4 3 2" xfId="2856"/>
    <cellStyle name="Currency 2 2 2 4 3 2 2" xfId="6055"/>
    <cellStyle name="Currency 2 2 2 4 3 2 2 2" xfId="28886"/>
    <cellStyle name="Currency 2 2 2 4 3 2 2 2 2" xfId="52917"/>
    <cellStyle name="Currency 2 2 2 4 3 2 2 3" xfId="17222"/>
    <cellStyle name="Currency 2 2 2 4 3 2 2 4" xfId="41296"/>
    <cellStyle name="Currency 2 2 2 4 3 2 3" xfId="14037"/>
    <cellStyle name="Currency 2 2 2 4 3 2 3 2" xfId="38113"/>
    <cellStyle name="Currency 2 2 2 4 3 2 4" xfId="25664"/>
    <cellStyle name="Currency 2 2 2 4 3 2 4 2" xfId="49705"/>
    <cellStyle name="Currency 2 2 2 4 3 2 5" xfId="9168"/>
    <cellStyle name="Currency 2 2 2 4 3 2 6" xfId="33244"/>
    <cellStyle name="Currency 2 2 2 4 3 3" xfId="3839"/>
    <cellStyle name="Currency 2 2 2 4 3 3 2" xfId="7052"/>
    <cellStyle name="Currency 2 2 2 4 3 3 2 2" xfId="29883"/>
    <cellStyle name="Currency 2 2 2 4 3 3 2 2 2" xfId="53914"/>
    <cellStyle name="Currency 2 2 2 4 3 3 2 3" xfId="18219"/>
    <cellStyle name="Currency 2 2 2 4 3 3 2 4" xfId="42293"/>
    <cellStyle name="Currency 2 2 2 4 3 3 3" xfId="15036"/>
    <cellStyle name="Currency 2 2 2 4 3 3 3 2" xfId="39110"/>
    <cellStyle name="Currency 2 2 2 4 3 3 4" xfId="26671"/>
    <cellStyle name="Currency 2 2 2 4 3 3 4 2" xfId="50702"/>
    <cellStyle name="Currency 2 2 2 4 3 3 5" xfId="10146"/>
    <cellStyle name="Currency 2 2 2 4 3 3 6" xfId="34222"/>
    <cellStyle name="Currency 2 2 2 4 3 4" xfId="4888"/>
    <cellStyle name="Currency 2 2 2 4 3 4 2" xfId="16085"/>
    <cellStyle name="Currency 2 2 2 4 3 4 2 2" xfId="40159"/>
    <cellStyle name="Currency 2 2 2 4 3 4 3" xfId="27720"/>
    <cellStyle name="Currency 2 2 2 4 3 4 3 2" xfId="51751"/>
    <cellStyle name="Currency 2 2 2 4 3 4 4" xfId="11109"/>
    <cellStyle name="Currency 2 2 2 4 3 4 5" xfId="35185"/>
    <cellStyle name="Currency 2 2 2 4 3 5" xfId="1884"/>
    <cellStyle name="Currency 2 2 2 4 3 5 2" xfId="24693"/>
    <cellStyle name="Currency 2 2 2 4 3 5 2 2" xfId="48736"/>
    <cellStyle name="Currency 2 2 2 4 3 5 3" xfId="12205"/>
    <cellStyle name="Currency 2 2 2 4 3 5 4" xfId="36281"/>
    <cellStyle name="Currency 2 2 2 4 3 6" xfId="23706"/>
    <cellStyle name="Currency 2 2 2 4 3 6 2" xfId="47758"/>
    <cellStyle name="Currency 2 2 2 4 3 7" xfId="8206"/>
    <cellStyle name="Currency 2 2 2 4 3 8" xfId="32282"/>
    <cellStyle name="Currency 2 2 2 4 4" xfId="1078"/>
    <cellStyle name="Currency 2 2 2 4 4 2" xfId="3096"/>
    <cellStyle name="Currency 2 2 2 4 4 2 2" xfId="6295"/>
    <cellStyle name="Currency 2 2 2 4 4 2 2 2" xfId="29126"/>
    <cellStyle name="Currency 2 2 2 4 4 2 2 2 2" xfId="53157"/>
    <cellStyle name="Currency 2 2 2 4 4 2 2 3" xfId="17462"/>
    <cellStyle name="Currency 2 2 2 4 4 2 2 4" xfId="41536"/>
    <cellStyle name="Currency 2 2 2 4 4 2 3" xfId="14277"/>
    <cellStyle name="Currency 2 2 2 4 4 2 3 2" xfId="38353"/>
    <cellStyle name="Currency 2 2 2 4 4 2 4" xfId="25904"/>
    <cellStyle name="Currency 2 2 2 4 4 2 4 2" xfId="49945"/>
    <cellStyle name="Currency 2 2 2 4 4 2 5" xfId="9408"/>
    <cellStyle name="Currency 2 2 2 4 4 2 6" xfId="33484"/>
    <cellStyle name="Currency 2 2 2 4 4 3" xfId="4090"/>
    <cellStyle name="Currency 2 2 2 4 4 3 2" xfId="7303"/>
    <cellStyle name="Currency 2 2 2 4 4 3 2 2" xfId="30134"/>
    <cellStyle name="Currency 2 2 2 4 4 3 2 2 2" xfId="54165"/>
    <cellStyle name="Currency 2 2 2 4 4 3 2 3" xfId="18470"/>
    <cellStyle name="Currency 2 2 2 4 4 3 2 4" xfId="42544"/>
    <cellStyle name="Currency 2 2 2 4 4 3 3" xfId="15287"/>
    <cellStyle name="Currency 2 2 2 4 4 3 3 2" xfId="39361"/>
    <cellStyle name="Currency 2 2 2 4 4 3 4" xfId="26922"/>
    <cellStyle name="Currency 2 2 2 4 4 3 4 2" xfId="50953"/>
    <cellStyle name="Currency 2 2 2 4 4 3 5" xfId="10386"/>
    <cellStyle name="Currency 2 2 2 4 4 3 6" xfId="34462"/>
    <cellStyle name="Currency 2 2 2 4 4 4" xfId="5129"/>
    <cellStyle name="Currency 2 2 2 4 4 4 2" xfId="16326"/>
    <cellStyle name="Currency 2 2 2 4 4 4 2 2" xfId="40400"/>
    <cellStyle name="Currency 2 2 2 4 4 4 3" xfId="27961"/>
    <cellStyle name="Currency 2 2 2 4 4 4 3 2" xfId="51992"/>
    <cellStyle name="Currency 2 2 2 4 4 4 4" xfId="11349"/>
    <cellStyle name="Currency 2 2 2 4 4 4 5" xfId="35425"/>
    <cellStyle name="Currency 2 2 2 4 4 5" xfId="2124"/>
    <cellStyle name="Currency 2 2 2 4 4 5 2" xfId="24935"/>
    <cellStyle name="Currency 2 2 2 4 4 5 2 2" xfId="48976"/>
    <cellStyle name="Currency 2 2 2 4 4 5 3" xfId="12451"/>
    <cellStyle name="Currency 2 2 2 4 4 5 4" xfId="36527"/>
    <cellStyle name="Currency 2 2 2 4 4 6" xfId="23947"/>
    <cellStyle name="Currency 2 2 2 4 4 6 2" xfId="47998"/>
    <cellStyle name="Currency 2 2 2 4 4 7" xfId="8446"/>
    <cellStyle name="Currency 2 2 2 4 4 8" xfId="32522"/>
    <cellStyle name="Currency 2 2 2 4 5" xfId="2374"/>
    <cellStyle name="Currency 2 2 2 4 5 2" xfId="5575"/>
    <cellStyle name="Currency 2 2 2 4 5 2 2" xfId="28406"/>
    <cellStyle name="Currency 2 2 2 4 5 2 2 2" xfId="52437"/>
    <cellStyle name="Currency 2 2 2 4 5 2 3" xfId="16742"/>
    <cellStyle name="Currency 2 2 2 4 5 2 4" xfId="40816"/>
    <cellStyle name="Currency 2 2 2 4 5 3" xfId="13557"/>
    <cellStyle name="Currency 2 2 2 4 5 3 2" xfId="37633"/>
    <cellStyle name="Currency 2 2 2 4 5 4" xfId="25184"/>
    <cellStyle name="Currency 2 2 2 4 5 4 2" xfId="49225"/>
    <cellStyle name="Currency 2 2 2 4 5 5" xfId="8688"/>
    <cellStyle name="Currency 2 2 2 4 5 6" xfId="32764"/>
    <cellStyle name="Currency 2 2 2 4 6" xfId="3340"/>
    <cellStyle name="Currency 2 2 2 4 6 2" xfId="6553"/>
    <cellStyle name="Currency 2 2 2 4 6 2 2" xfId="29384"/>
    <cellStyle name="Currency 2 2 2 4 6 2 2 2" xfId="53415"/>
    <cellStyle name="Currency 2 2 2 4 6 2 3" xfId="17720"/>
    <cellStyle name="Currency 2 2 2 4 6 2 4" xfId="41794"/>
    <cellStyle name="Currency 2 2 2 4 6 3" xfId="14537"/>
    <cellStyle name="Currency 2 2 2 4 6 3 2" xfId="38611"/>
    <cellStyle name="Currency 2 2 2 4 6 4" xfId="26172"/>
    <cellStyle name="Currency 2 2 2 4 6 4 2" xfId="50203"/>
    <cellStyle name="Currency 2 2 2 4 6 5" xfId="9666"/>
    <cellStyle name="Currency 2 2 2 4 6 6" xfId="33742"/>
    <cellStyle name="Currency 2 2 2 4 7" xfId="4398"/>
    <cellStyle name="Currency 2 2 2 4 7 2" xfId="15595"/>
    <cellStyle name="Currency 2 2 2 4 7 2 2" xfId="39669"/>
    <cellStyle name="Currency 2 2 2 4 7 3" xfId="27230"/>
    <cellStyle name="Currency 2 2 2 4 7 3 2" xfId="51261"/>
    <cellStyle name="Currency 2 2 2 4 7 4" xfId="10629"/>
    <cellStyle name="Currency 2 2 2 4 7 5" xfId="34705"/>
    <cellStyle name="Currency 2 2 2 4 8" xfId="1401"/>
    <cellStyle name="Currency 2 2 2 4 8 2" xfId="24210"/>
    <cellStyle name="Currency 2 2 2 4 8 2 2" xfId="48253"/>
    <cellStyle name="Currency 2 2 2 4 8 3" xfId="11626"/>
    <cellStyle name="Currency 2 2 2 4 8 4" xfId="35702"/>
    <cellStyle name="Currency 2 2 2 4 9" xfId="23202"/>
    <cellStyle name="Currency 2 2 2 4 9 2" xfId="47272"/>
    <cellStyle name="Currency 2 2 2 5" xfId="539"/>
    <cellStyle name="Currency 2 2 2 6" xfId="7698"/>
    <cellStyle name="Currency 2 2 2 6 2" xfId="30514"/>
    <cellStyle name="Currency 2 2 2 6 2 2" xfId="54542"/>
    <cellStyle name="Currency 2 2 2 6 3" xfId="18847"/>
    <cellStyle name="Currency 2 2 2 6 4" xfId="42921"/>
    <cellStyle name="Currency 2 2 3" xfId="110"/>
    <cellStyle name="Currency 2 2 3 2" xfId="111"/>
    <cellStyle name="Currency 2 2 3 2 2" xfId="112"/>
    <cellStyle name="Currency 2 2 3 2 2 2" xfId="547"/>
    <cellStyle name="Currency 2 2 3 2 3" xfId="113"/>
    <cellStyle name="Currency 2 2 3 2 3 10" xfId="7726"/>
    <cellStyle name="Currency 2 2 3 2 3 11" xfId="31803"/>
    <cellStyle name="Currency 2 2 3 2 3 2" xfId="548"/>
    <cellStyle name="Currency 2 2 3 2 3 2 2" xfId="2617"/>
    <cellStyle name="Currency 2 2 3 2 3 2 2 2" xfId="5816"/>
    <cellStyle name="Currency 2 2 3 2 3 2 2 2 2" xfId="28647"/>
    <cellStyle name="Currency 2 2 3 2 3 2 2 2 2 2" xfId="52678"/>
    <cellStyle name="Currency 2 2 3 2 3 2 2 2 3" xfId="16983"/>
    <cellStyle name="Currency 2 2 3 2 3 2 2 2 4" xfId="41057"/>
    <cellStyle name="Currency 2 2 3 2 3 2 2 3" xfId="13798"/>
    <cellStyle name="Currency 2 2 3 2 3 2 2 3 2" xfId="37874"/>
    <cellStyle name="Currency 2 2 3 2 3 2 2 4" xfId="25425"/>
    <cellStyle name="Currency 2 2 3 2 3 2 2 4 2" xfId="49466"/>
    <cellStyle name="Currency 2 2 3 2 3 2 2 5" xfId="8929"/>
    <cellStyle name="Currency 2 2 3 2 3 2 2 6" xfId="33005"/>
    <cellStyle name="Currency 2 2 3 2 3 2 3" xfId="3596"/>
    <cellStyle name="Currency 2 2 3 2 3 2 3 2" xfId="6809"/>
    <cellStyle name="Currency 2 2 3 2 3 2 3 2 2" xfId="29640"/>
    <cellStyle name="Currency 2 2 3 2 3 2 3 2 2 2" xfId="53671"/>
    <cellStyle name="Currency 2 2 3 2 3 2 3 2 3" xfId="17976"/>
    <cellStyle name="Currency 2 2 3 2 3 2 3 2 4" xfId="42050"/>
    <cellStyle name="Currency 2 2 3 2 3 2 3 3" xfId="14793"/>
    <cellStyle name="Currency 2 2 3 2 3 2 3 3 2" xfId="38867"/>
    <cellStyle name="Currency 2 2 3 2 3 2 3 4" xfId="26428"/>
    <cellStyle name="Currency 2 2 3 2 3 2 3 4 2" xfId="50459"/>
    <cellStyle name="Currency 2 2 3 2 3 2 3 5" xfId="9907"/>
    <cellStyle name="Currency 2 2 3 2 3 2 3 6" xfId="33983"/>
    <cellStyle name="Currency 2 2 3 2 3 2 4" xfId="4649"/>
    <cellStyle name="Currency 2 2 3 2 3 2 4 2" xfId="15846"/>
    <cellStyle name="Currency 2 2 3 2 3 2 4 2 2" xfId="39920"/>
    <cellStyle name="Currency 2 2 3 2 3 2 4 3" xfId="27481"/>
    <cellStyle name="Currency 2 2 3 2 3 2 4 3 2" xfId="51512"/>
    <cellStyle name="Currency 2 2 3 2 3 2 4 4" xfId="10870"/>
    <cellStyle name="Currency 2 2 3 2 3 2 4 5" xfId="34946"/>
    <cellStyle name="Currency 2 2 3 2 3 2 5" xfId="1645"/>
    <cellStyle name="Currency 2 2 3 2 3 2 5 2" xfId="24454"/>
    <cellStyle name="Currency 2 2 3 2 3 2 5 2 2" xfId="48497"/>
    <cellStyle name="Currency 2 2 3 2 3 2 5 3" xfId="11941"/>
    <cellStyle name="Currency 2 2 3 2 3 2 5 4" xfId="36017"/>
    <cellStyle name="Currency 2 2 3 2 3 2 6" xfId="23465"/>
    <cellStyle name="Currency 2 2 3 2 3 2 6 2" xfId="47519"/>
    <cellStyle name="Currency 2 2 3 2 3 2 7" xfId="7967"/>
    <cellStyle name="Currency 2 2 3 2 3 2 8" xfId="32043"/>
    <cellStyle name="Currency 2 2 3 2 3 3" xfId="839"/>
    <cellStyle name="Currency 2 2 3 2 3 3 2" xfId="2857"/>
    <cellStyle name="Currency 2 2 3 2 3 3 2 2" xfId="6056"/>
    <cellStyle name="Currency 2 2 3 2 3 3 2 2 2" xfId="28887"/>
    <cellStyle name="Currency 2 2 3 2 3 3 2 2 2 2" xfId="52918"/>
    <cellStyle name="Currency 2 2 3 2 3 3 2 2 3" xfId="17223"/>
    <cellStyle name="Currency 2 2 3 2 3 3 2 2 4" xfId="41297"/>
    <cellStyle name="Currency 2 2 3 2 3 3 2 3" xfId="14038"/>
    <cellStyle name="Currency 2 2 3 2 3 3 2 3 2" xfId="38114"/>
    <cellStyle name="Currency 2 2 3 2 3 3 2 4" xfId="25665"/>
    <cellStyle name="Currency 2 2 3 2 3 3 2 4 2" xfId="49706"/>
    <cellStyle name="Currency 2 2 3 2 3 3 2 5" xfId="9169"/>
    <cellStyle name="Currency 2 2 3 2 3 3 2 6" xfId="33245"/>
    <cellStyle name="Currency 2 2 3 2 3 3 3" xfId="3840"/>
    <cellStyle name="Currency 2 2 3 2 3 3 3 2" xfId="7053"/>
    <cellStyle name="Currency 2 2 3 2 3 3 3 2 2" xfId="29884"/>
    <cellStyle name="Currency 2 2 3 2 3 3 3 2 2 2" xfId="53915"/>
    <cellStyle name="Currency 2 2 3 2 3 3 3 2 3" xfId="18220"/>
    <cellStyle name="Currency 2 2 3 2 3 3 3 2 4" xfId="42294"/>
    <cellStyle name="Currency 2 2 3 2 3 3 3 3" xfId="15037"/>
    <cellStyle name="Currency 2 2 3 2 3 3 3 3 2" xfId="39111"/>
    <cellStyle name="Currency 2 2 3 2 3 3 3 4" xfId="26672"/>
    <cellStyle name="Currency 2 2 3 2 3 3 3 4 2" xfId="50703"/>
    <cellStyle name="Currency 2 2 3 2 3 3 3 5" xfId="10147"/>
    <cellStyle name="Currency 2 2 3 2 3 3 3 6" xfId="34223"/>
    <cellStyle name="Currency 2 2 3 2 3 3 4" xfId="4889"/>
    <cellStyle name="Currency 2 2 3 2 3 3 4 2" xfId="16086"/>
    <cellStyle name="Currency 2 2 3 2 3 3 4 2 2" xfId="40160"/>
    <cellStyle name="Currency 2 2 3 2 3 3 4 3" xfId="27721"/>
    <cellStyle name="Currency 2 2 3 2 3 3 4 3 2" xfId="51752"/>
    <cellStyle name="Currency 2 2 3 2 3 3 4 4" xfId="11110"/>
    <cellStyle name="Currency 2 2 3 2 3 3 4 5" xfId="35186"/>
    <cellStyle name="Currency 2 2 3 2 3 3 5" xfId="1885"/>
    <cellStyle name="Currency 2 2 3 2 3 3 5 2" xfId="24694"/>
    <cellStyle name="Currency 2 2 3 2 3 3 5 2 2" xfId="48737"/>
    <cellStyle name="Currency 2 2 3 2 3 3 5 3" xfId="12206"/>
    <cellStyle name="Currency 2 2 3 2 3 3 5 4" xfId="36282"/>
    <cellStyle name="Currency 2 2 3 2 3 3 6" xfId="23707"/>
    <cellStyle name="Currency 2 2 3 2 3 3 6 2" xfId="47759"/>
    <cellStyle name="Currency 2 2 3 2 3 3 7" xfId="8207"/>
    <cellStyle name="Currency 2 2 3 2 3 3 8" xfId="32283"/>
    <cellStyle name="Currency 2 2 3 2 3 4" xfId="1079"/>
    <cellStyle name="Currency 2 2 3 2 3 4 2" xfId="3097"/>
    <cellStyle name="Currency 2 2 3 2 3 4 2 2" xfId="6296"/>
    <cellStyle name="Currency 2 2 3 2 3 4 2 2 2" xfId="29127"/>
    <cellStyle name="Currency 2 2 3 2 3 4 2 2 2 2" xfId="53158"/>
    <cellStyle name="Currency 2 2 3 2 3 4 2 2 3" xfId="17463"/>
    <cellStyle name="Currency 2 2 3 2 3 4 2 2 4" xfId="41537"/>
    <cellStyle name="Currency 2 2 3 2 3 4 2 3" xfId="14278"/>
    <cellStyle name="Currency 2 2 3 2 3 4 2 3 2" xfId="38354"/>
    <cellStyle name="Currency 2 2 3 2 3 4 2 4" xfId="25905"/>
    <cellStyle name="Currency 2 2 3 2 3 4 2 4 2" xfId="49946"/>
    <cellStyle name="Currency 2 2 3 2 3 4 2 5" xfId="9409"/>
    <cellStyle name="Currency 2 2 3 2 3 4 2 6" xfId="33485"/>
    <cellStyle name="Currency 2 2 3 2 3 4 3" xfId="4091"/>
    <cellStyle name="Currency 2 2 3 2 3 4 3 2" xfId="7304"/>
    <cellStyle name="Currency 2 2 3 2 3 4 3 2 2" xfId="30135"/>
    <cellStyle name="Currency 2 2 3 2 3 4 3 2 2 2" xfId="54166"/>
    <cellStyle name="Currency 2 2 3 2 3 4 3 2 3" xfId="18471"/>
    <cellStyle name="Currency 2 2 3 2 3 4 3 2 4" xfId="42545"/>
    <cellStyle name="Currency 2 2 3 2 3 4 3 3" xfId="15288"/>
    <cellStyle name="Currency 2 2 3 2 3 4 3 3 2" xfId="39362"/>
    <cellStyle name="Currency 2 2 3 2 3 4 3 4" xfId="26923"/>
    <cellStyle name="Currency 2 2 3 2 3 4 3 4 2" xfId="50954"/>
    <cellStyle name="Currency 2 2 3 2 3 4 3 5" xfId="10387"/>
    <cellStyle name="Currency 2 2 3 2 3 4 3 6" xfId="34463"/>
    <cellStyle name="Currency 2 2 3 2 3 4 4" xfId="5130"/>
    <cellStyle name="Currency 2 2 3 2 3 4 4 2" xfId="16327"/>
    <cellStyle name="Currency 2 2 3 2 3 4 4 2 2" xfId="40401"/>
    <cellStyle name="Currency 2 2 3 2 3 4 4 3" xfId="27962"/>
    <cellStyle name="Currency 2 2 3 2 3 4 4 3 2" xfId="51993"/>
    <cellStyle name="Currency 2 2 3 2 3 4 4 4" xfId="11350"/>
    <cellStyle name="Currency 2 2 3 2 3 4 4 5" xfId="35426"/>
    <cellStyle name="Currency 2 2 3 2 3 4 5" xfId="2125"/>
    <cellStyle name="Currency 2 2 3 2 3 4 5 2" xfId="24936"/>
    <cellStyle name="Currency 2 2 3 2 3 4 5 2 2" xfId="48977"/>
    <cellStyle name="Currency 2 2 3 2 3 4 5 3" xfId="12452"/>
    <cellStyle name="Currency 2 2 3 2 3 4 5 4" xfId="36528"/>
    <cellStyle name="Currency 2 2 3 2 3 4 6" xfId="23948"/>
    <cellStyle name="Currency 2 2 3 2 3 4 6 2" xfId="47999"/>
    <cellStyle name="Currency 2 2 3 2 3 4 7" xfId="8447"/>
    <cellStyle name="Currency 2 2 3 2 3 4 8" xfId="32523"/>
    <cellStyle name="Currency 2 2 3 2 3 5" xfId="2375"/>
    <cellStyle name="Currency 2 2 3 2 3 5 2" xfId="5576"/>
    <cellStyle name="Currency 2 2 3 2 3 5 2 2" xfId="28407"/>
    <cellStyle name="Currency 2 2 3 2 3 5 2 2 2" xfId="52438"/>
    <cellStyle name="Currency 2 2 3 2 3 5 2 3" xfId="16743"/>
    <cellStyle name="Currency 2 2 3 2 3 5 2 4" xfId="40817"/>
    <cellStyle name="Currency 2 2 3 2 3 5 3" xfId="13558"/>
    <cellStyle name="Currency 2 2 3 2 3 5 3 2" xfId="37634"/>
    <cellStyle name="Currency 2 2 3 2 3 5 4" xfId="25185"/>
    <cellStyle name="Currency 2 2 3 2 3 5 4 2" xfId="49226"/>
    <cellStyle name="Currency 2 2 3 2 3 5 5" xfId="8689"/>
    <cellStyle name="Currency 2 2 3 2 3 5 6" xfId="32765"/>
    <cellStyle name="Currency 2 2 3 2 3 6" xfId="3341"/>
    <cellStyle name="Currency 2 2 3 2 3 6 2" xfId="6554"/>
    <cellStyle name="Currency 2 2 3 2 3 6 2 2" xfId="29385"/>
    <cellStyle name="Currency 2 2 3 2 3 6 2 2 2" xfId="53416"/>
    <cellStyle name="Currency 2 2 3 2 3 6 2 3" xfId="17721"/>
    <cellStyle name="Currency 2 2 3 2 3 6 2 4" xfId="41795"/>
    <cellStyle name="Currency 2 2 3 2 3 6 3" xfId="14538"/>
    <cellStyle name="Currency 2 2 3 2 3 6 3 2" xfId="38612"/>
    <cellStyle name="Currency 2 2 3 2 3 6 4" xfId="26173"/>
    <cellStyle name="Currency 2 2 3 2 3 6 4 2" xfId="50204"/>
    <cellStyle name="Currency 2 2 3 2 3 6 5" xfId="9667"/>
    <cellStyle name="Currency 2 2 3 2 3 6 6" xfId="33743"/>
    <cellStyle name="Currency 2 2 3 2 3 7" xfId="4399"/>
    <cellStyle name="Currency 2 2 3 2 3 7 2" xfId="15596"/>
    <cellStyle name="Currency 2 2 3 2 3 7 2 2" xfId="39670"/>
    <cellStyle name="Currency 2 2 3 2 3 7 3" xfId="27231"/>
    <cellStyle name="Currency 2 2 3 2 3 7 3 2" xfId="51262"/>
    <cellStyle name="Currency 2 2 3 2 3 7 4" xfId="10630"/>
    <cellStyle name="Currency 2 2 3 2 3 7 5" xfId="34706"/>
    <cellStyle name="Currency 2 2 3 2 3 8" xfId="1402"/>
    <cellStyle name="Currency 2 2 3 2 3 8 2" xfId="24211"/>
    <cellStyle name="Currency 2 2 3 2 3 8 2 2" xfId="48254"/>
    <cellStyle name="Currency 2 2 3 2 3 8 3" xfId="11628"/>
    <cellStyle name="Currency 2 2 3 2 3 8 4" xfId="35704"/>
    <cellStyle name="Currency 2 2 3 2 3 9" xfId="23203"/>
    <cellStyle name="Currency 2 2 3 2 3 9 2" xfId="47273"/>
    <cellStyle name="Currency 2 2 3 2 4" xfId="546"/>
    <cellStyle name="Currency 2 2 3 3" xfId="114"/>
    <cellStyle name="Currency 2 2 3 3 2" xfId="549"/>
    <cellStyle name="Currency 2 2 3 4" xfId="115"/>
    <cellStyle name="Currency 2 2 3 4 10" xfId="7727"/>
    <cellStyle name="Currency 2 2 3 4 11" xfId="31804"/>
    <cellStyle name="Currency 2 2 3 4 2" xfId="550"/>
    <cellStyle name="Currency 2 2 3 4 2 2" xfId="2618"/>
    <cellStyle name="Currency 2 2 3 4 2 2 2" xfId="5817"/>
    <cellStyle name="Currency 2 2 3 4 2 2 2 2" xfId="28648"/>
    <cellStyle name="Currency 2 2 3 4 2 2 2 2 2" xfId="52679"/>
    <cellStyle name="Currency 2 2 3 4 2 2 2 3" xfId="16984"/>
    <cellStyle name="Currency 2 2 3 4 2 2 2 4" xfId="41058"/>
    <cellStyle name="Currency 2 2 3 4 2 2 3" xfId="13799"/>
    <cellStyle name="Currency 2 2 3 4 2 2 3 2" xfId="37875"/>
    <cellStyle name="Currency 2 2 3 4 2 2 4" xfId="25426"/>
    <cellStyle name="Currency 2 2 3 4 2 2 4 2" xfId="49467"/>
    <cellStyle name="Currency 2 2 3 4 2 2 5" xfId="8930"/>
    <cellStyle name="Currency 2 2 3 4 2 2 6" xfId="33006"/>
    <cellStyle name="Currency 2 2 3 4 2 3" xfId="3597"/>
    <cellStyle name="Currency 2 2 3 4 2 3 2" xfId="6810"/>
    <cellStyle name="Currency 2 2 3 4 2 3 2 2" xfId="29641"/>
    <cellStyle name="Currency 2 2 3 4 2 3 2 2 2" xfId="53672"/>
    <cellStyle name="Currency 2 2 3 4 2 3 2 3" xfId="17977"/>
    <cellStyle name="Currency 2 2 3 4 2 3 2 4" xfId="42051"/>
    <cellStyle name="Currency 2 2 3 4 2 3 3" xfId="14794"/>
    <cellStyle name="Currency 2 2 3 4 2 3 3 2" xfId="38868"/>
    <cellStyle name="Currency 2 2 3 4 2 3 4" xfId="26429"/>
    <cellStyle name="Currency 2 2 3 4 2 3 4 2" xfId="50460"/>
    <cellStyle name="Currency 2 2 3 4 2 3 5" xfId="9908"/>
    <cellStyle name="Currency 2 2 3 4 2 3 6" xfId="33984"/>
    <cellStyle name="Currency 2 2 3 4 2 4" xfId="4650"/>
    <cellStyle name="Currency 2 2 3 4 2 4 2" xfId="15847"/>
    <cellStyle name="Currency 2 2 3 4 2 4 2 2" xfId="39921"/>
    <cellStyle name="Currency 2 2 3 4 2 4 3" xfId="27482"/>
    <cellStyle name="Currency 2 2 3 4 2 4 3 2" xfId="51513"/>
    <cellStyle name="Currency 2 2 3 4 2 4 4" xfId="10871"/>
    <cellStyle name="Currency 2 2 3 4 2 4 5" xfId="34947"/>
    <cellStyle name="Currency 2 2 3 4 2 5" xfId="1646"/>
    <cellStyle name="Currency 2 2 3 4 2 5 2" xfId="24455"/>
    <cellStyle name="Currency 2 2 3 4 2 5 2 2" xfId="48498"/>
    <cellStyle name="Currency 2 2 3 4 2 5 3" xfId="11943"/>
    <cellStyle name="Currency 2 2 3 4 2 5 4" xfId="36019"/>
    <cellStyle name="Currency 2 2 3 4 2 6" xfId="23466"/>
    <cellStyle name="Currency 2 2 3 4 2 6 2" xfId="47520"/>
    <cellStyle name="Currency 2 2 3 4 2 7" xfId="7968"/>
    <cellStyle name="Currency 2 2 3 4 2 8" xfId="32044"/>
    <cellStyle name="Currency 2 2 3 4 3" xfId="840"/>
    <cellStyle name="Currency 2 2 3 4 3 2" xfId="2858"/>
    <cellStyle name="Currency 2 2 3 4 3 2 2" xfId="6057"/>
    <cellStyle name="Currency 2 2 3 4 3 2 2 2" xfId="28888"/>
    <cellStyle name="Currency 2 2 3 4 3 2 2 2 2" xfId="52919"/>
    <cellStyle name="Currency 2 2 3 4 3 2 2 3" xfId="17224"/>
    <cellStyle name="Currency 2 2 3 4 3 2 2 4" xfId="41298"/>
    <cellStyle name="Currency 2 2 3 4 3 2 3" xfId="14039"/>
    <cellStyle name="Currency 2 2 3 4 3 2 3 2" xfId="38115"/>
    <cellStyle name="Currency 2 2 3 4 3 2 4" xfId="25666"/>
    <cellStyle name="Currency 2 2 3 4 3 2 4 2" xfId="49707"/>
    <cellStyle name="Currency 2 2 3 4 3 2 5" xfId="9170"/>
    <cellStyle name="Currency 2 2 3 4 3 2 6" xfId="33246"/>
    <cellStyle name="Currency 2 2 3 4 3 3" xfId="3841"/>
    <cellStyle name="Currency 2 2 3 4 3 3 2" xfId="7054"/>
    <cellStyle name="Currency 2 2 3 4 3 3 2 2" xfId="29885"/>
    <cellStyle name="Currency 2 2 3 4 3 3 2 2 2" xfId="53916"/>
    <cellStyle name="Currency 2 2 3 4 3 3 2 3" xfId="18221"/>
    <cellStyle name="Currency 2 2 3 4 3 3 2 4" xfId="42295"/>
    <cellStyle name="Currency 2 2 3 4 3 3 3" xfId="15038"/>
    <cellStyle name="Currency 2 2 3 4 3 3 3 2" xfId="39112"/>
    <cellStyle name="Currency 2 2 3 4 3 3 4" xfId="26673"/>
    <cellStyle name="Currency 2 2 3 4 3 3 4 2" xfId="50704"/>
    <cellStyle name="Currency 2 2 3 4 3 3 5" xfId="10148"/>
    <cellStyle name="Currency 2 2 3 4 3 3 6" xfId="34224"/>
    <cellStyle name="Currency 2 2 3 4 3 4" xfId="4890"/>
    <cellStyle name="Currency 2 2 3 4 3 4 2" xfId="16087"/>
    <cellStyle name="Currency 2 2 3 4 3 4 2 2" xfId="40161"/>
    <cellStyle name="Currency 2 2 3 4 3 4 3" xfId="27722"/>
    <cellStyle name="Currency 2 2 3 4 3 4 3 2" xfId="51753"/>
    <cellStyle name="Currency 2 2 3 4 3 4 4" xfId="11111"/>
    <cellStyle name="Currency 2 2 3 4 3 4 5" xfId="35187"/>
    <cellStyle name="Currency 2 2 3 4 3 5" xfId="1886"/>
    <cellStyle name="Currency 2 2 3 4 3 5 2" xfId="24695"/>
    <cellStyle name="Currency 2 2 3 4 3 5 2 2" xfId="48738"/>
    <cellStyle name="Currency 2 2 3 4 3 5 3" xfId="12207"/>
    <cellStyle name="Currency 2 2 3 4 3 5 4" xfId="36283"/>
    <cellStyle name="Currency 2 2 3 4 3 6" xfId="23708"/>
    <cellStyle name="Currency 2 2 3 4 3 6 2" xfId="47760"/>
    <cellStyle name="Currency 2 2 3 4 3 7" xfId="8208"/>
    <cellStyle name="Currency 2 2 3 4 3 8" xfId="32284"/>
    <cellStyle name="Currency 2 2 3 4 4" xfId="1080"/>
    <cellStyle name="Currency 2 2 3 4 4 2" xfId="3098"/>
    <cellStyle name="Currency 2 2 3 4 4 2 2" xfId="6297"/>
    <cellStyle name="Currency 2 2 3 4 4 2 2 2" xfId="29128"/>
    <cellStyle name="Currency 2 2 3 4 4 2 2 2 2" xfId="53159"/>
    <cellStyle name="Currency 2 2 3 4 4 2 2 3" xfId="17464"/>
    <cellStyle name="Currency 2 2 3 4 4 2 2 4" xfId="41538"/>
    <cellStyle name="Currency 2 2 3 4 4 2 3" xfId="14279"/>
    <cellStyle name="Currency 2 2 3 4 4 2 3 2" xfId="38355"/>
    <cellStyle name="Currency 2 2 3 4 4 2 4" xfId="25906"/>
    <cellStyle name="Currency 2 2 3 4 4 2 4 2" xfId="49947"/>
    <cellStyle name="Currency 2 2 3 4 4 2 5" xfId="9410"/>
    <cellStyle name="Currency 2 2 3 4 4 2 6" xfId="33486"/>
    <cellStyle name="Currency 2 2 3 4 4 3" xfId="4092"/>
    <cellStyle name="Currency 2 2 3 4 4 3 2" xfId="7305"/>
    <cellStyle name="Currency 2 2 3 4 4 3 2 2" xfId="30136"/>
    <cellStyle name="Currency 2 2 3 4 4 3 2 2 2" xfId="54167"/>
    <cellStyle name="Currency 2 2 3 4 4 3 2 3" xfId="18472"/>
    <cellStyle name="Currency 2 2 3 4 4 3 2 4" xfId="42546"/>
    <cellStyle name="Currency 2 2 3 4 4 3 3" xfId="15289"/>
    <cellStyle name="Currency 2 2 3 4 4 3 3 2" xfId="39363"/>
    <cellStyle name="Currency 2 2 3 4 4 3 4" xfId="26924"/>
    <cellStyle name="Currency 2 2 3 4 4 3 4 2" xfId="50955"/>
    <cellStyle name="Currency 2 2 3 4 4 3 5" xfId="10388"/>
    <cellStyle name="Currency 2 2 3 4 4 3 6" xfId="34464"/>
    <cellStyle name="Currency 2 2 3 4 4 4" xfId="5131"/>
    <cellStyle name="Currency 2 2 3 4 4 4 2" xfId="16328"/>
    <cellStyle name="Currency 2 2 3 4 4 4 2 2" xfId="40402"/>
    <cellStyle name="Currency 2 2 3 4 4 4 3" xfId="27963"/>
    <cellStyle name="Currency 2 2 3 4 4 4 3 2" xfId="51994"/>
    <cellStyle name="Currency 2 2 3 4 4 4 4" xfId="11351"/>
    <cellStyle name="Currency 2 2 3 4 4 4 5" xfId="35427"/>
    <cellStyle name="Currency 2 2 3 4 4 5" xfId="2126"/>
    <cellStyle name="Currency 2 2 3 4 4 5 2" xfId="24937"/>
    <cellStyle name="Currency 2 2 3 4 4 5 2 2" xfId="48978"/>
    <cellStyle name="Currency 2 2 3 4 4 5 3" xfId="12453"/>
    <cellStyle name="Currency 2 2 3 4 4 5 4" xfId="36529"/>
    <cellStyle name="Currency 2 2 3 4 4 6" xfId="23949"/>
    <cellStyle name="Currency 2 2 3 4 4 6 2" xfId="48000"/>
    <cellStyle name="Currency 2 2 3 4 4 7" xfId="8448"/>
    <cellStyle name="Currency 2 2 3 4 4 8" xfId="32524"/>
    <cellStyle name="Currency 2 2 3 4 5" xfId="2376"/>
    <cellStyle name="Currency 2 2 3 4 5 2" xfId="5577"/>
    <cellStyle name="Currency 2 2 3 4 5 2 2" xfId="28408"/>
    <cellStyle name="Currency 2 2 3 4 5 2 2 2" xfId="52439"/>
    <cellStyle name="Currency 2 2 3 4 5 2 3" xfId="16744"/>
    <cellStyle name="Currency 2 2 3 4 5 2 4" xfId="40818"/>
    <cellStyle name="Currency 2 2 3 4 5 3" xfId="13559"/>
    <cellStyle name="Currency 2 2 3 4 5 3 2" xfId="37635"/>
    <cellStyle name="Currency 2 2 3 4 5 4" xfId="25186"/>
    <cellStyle name="Currency 2 2 3 4 5 4 2" xfId="49227"/>
    <cellStyle name="Currency 2 2 3 4 5 5" xfId="8690"/>
    <cellStyle name="Currency 2 2 3 4 5 6" xfId="32766"/>
    <cellStyle name="Currency 2 2 3 4 6" xfId="3342"/>
    <cellStyle name="Currency 2 2 3 4 6 2" xfId="6555"/>
    <cellStyle name="Currency 2 2 3 4 6 2 2" xfId="29386"/>
    <cellStyle name="Currency 2 2 3 4 6 2 2 2" xfId="53417"/>
    <cellStyle name="Currency 2 2 3 4 6 2 3" xfId="17722"/>
    <cellStyle name="Currency 2 2 3 4 6 2 4" xfId="41796"/>
    <cellStyle name="Currency 2 2 3 4 6 3" xfId="14539"/>
    <cellStyle name="Currency 2 2 3 4 6 3 2" xfId="38613"/>
    <cellStyle name="Currency 2 2 3 4 6 4" xfId="26174"/>
    <cellStyle name="Currency 2 2 3 4 6 4 2" xfId="50205"/>
    <cellStyle name="Currency 2 2 3 4 6 5" xfId="9668"/>
    <cellStyle name="Currency 2 2 3 4 6 6" xfId="33744"/>
    <cellStyle name="Currency 2 2 3 4 7" xfId="4400"/>
    <cellStyle name="Currency 2 2 3 4 7 2" xfId="15597"/>
    <cellStyle name="Currency 2 2 3 4 7 2 2" xfId="39671"/>
    <cellStyle name="Currency 2 2 3 4 7 3" xfId="27232"/>
    <cellStyle name="Currency 2 2 3 4 7 3 2" xfId="51263"/>
    <cellStyle name="Currency 2 2 3 4 7 4" xfId="10631"/>
    <cellStyle name="Currency 2 2 3 4 7 5" xfId="34707"/>
    <cellStyle name="Currency 2 2 3 4 8" xfId="1403"/>
    <cellStyle name="Currency 2 2 3 4 8 2" xfId="24212"/>
    <cellStyle name="Currency 2 2 3 4 8 2 2" xfId="48255"/>
    <cellStyle name="Currency 2 2 3 4 8 3" xfId="11630"/>
    <cellStyle name="Currency 2 2 3 4 8 4" xfId="35706"/>
    <cellStyle name="Currency 2 2 3 4 9" xfId="23204"/>
    <cellStyle name="Currency 2 2 3 4 9 2" xfId="47274"/>
    <cellStyle name="Currency 2 2 3 5" xfId="545"/>
    <cellStyle name="Currency 2 2 4" xfId="116"/>
    <cellStyle name="Currency 2 2 4 2" xfId="117"/>
    <cellStyle name="Currency 2 2 4 2 2" xfId="552"/>
    <cellStyle name="Currency 2 2 4 3" xfId="118"/>
    <cellStyle name="Currency 2 2 4 3 10" xfId="7728"/>
    <cellStyle name="Currency 2 2 4 3 11" xfId="31805"/>
    <cellStyle name="Currency 2 2 4 3 2" xfId="553"/>
    <cellStyle name="Currency 2 2 4 3 2 2" xfId="2619"/>
    <cellStyle name="Currency 2 2 4 3 2 2 2" xfId="5818"/>
    <cellStyle name="Currency 2 2 4 3 2 2 2 2" xfId="28649"/>
    <cellStyle name="Currency 2 2 4 3 2 2 2 2 2" xfId="52680"/>
    <cellStyle name="Currency 2 2 4 3 2 2 2 3" xfId="16985"/>
    <cellStyle name="Currency 2 2 4 3 2 2 2 4" xfId="41059"/>
    <cellStyle name="Currency 2 2 4 3 2 2 3" xfId="13800"/>
    <cellStyle name="Currency 2 2 4 3 2 2 3 2" xfId="37876"/>
    <cellStyle name="Currency 2 2 4 3 2 2 4" xfId="25427"/>
    <cellStyle name="Currency 2 2 4 3 2 2 4 2" xfId="49468"/>
    <cellStyle name="Currency 2 2 4 3 2 2 5" xfId="8931"/>
    <cellStyle name="Currency 2 2 4 3 2 2 6" xfId="33007"/>
    <cellStyle name="Currency 2 2 4 3 2 3" xfId="3598"/>
    <cellStyle name="Currency 2 2 4 3 2 3 2" xfId="6811"/>
    <cellStyle name="Currency 2 2 4 3 2 3 2 2" xfId="29642"/>
    <cellStyle name="Currency 2 2 4 3 2 3 2 2 2" xfId="53673"/>
    <cellStyle name="Currency 2 2 4 3 2 3 2 3" xfId="17978"/>
    <cellStyle name="Currency 2 2 4 3 2 3 2 4" xfId="42052"/>
    <cellStyle name="Currency 2 2 4 3 2 3 3" xfId="14795"/>
    <cellStyle name="Currency 2 2 4 3 2 3 3 2" xfId="38869"/>
    <cellStyle name="Currency 2 2 4 3 2 3 4" xfId="26430"/>
    <cellStyle name="Currency 2 2 4 3 2 3 4 2" xfId="50461"/>
    <cellStyle name="Currency 2 2 4 3 2 3 5" xfId="9909"/>
    <cellStyle name="Currency 2 2 4 3 2 3 6" xfId="33985"/>
    <cellStyle name="Currency 2 2 4 3 2 4" xfId="4651"/>
    <cellStyle name="Currency 2 2 4 3 2 4 2" xfId="15848"/>
    <cellStyle name="Currency 2 2 4 3 2 4 2 2" xfId="39922"/>
    <cellStyle name="Currency 2 2 4 3 2 4 3" xfId="27483"/>
    <cellStyle name="Currency 2 2 4 3 2 4 3 2" xfId="51514"/>
    <cellStyle name="Currency 2 2 4 3 2 4 4" xfId="10872"/>
    <cellStyle name="Currency 2 2 4 3 2 4 5" xfId="34948"/>
    <cellStyle name="Currency 2 2 4 3 2 5" xfId="1647"/>
    <cellStyle name="Currency 2 2 4 3 2 5 2" xfId="24456"/>
    <cellStyle name="Currency 2 2 4 3 2 5 2 2" xfId="48499"/>
    <cellStyle name="Currency 2 2 4 3 2 5 3" xfId="11945"/>
    <cellStyle name="Currency 2 2 4 3 2 5 4" xfId="36021"/>
    <cellStyle name="Currency 2 2 4 3 2 6" xfId="23467"/>
    <cellStyle name="Currency 2 2 4 3 2 6 2" xfId="47521"/>
    <cellStyle name="Currency 2 2 4 3 2 7" xfId="7969"/>
    <cellStyle name="Currency 2 2 4 3 2 8" xfId="32045"/>
    <cellStyle name="Currency 2 2 4 3 3" xfId="841"/>
    <cellStyle name="Currency 2 2 4 3 3 2" xfId="2859"/>
    <cellStyle name="Currency 2 2 4 3 3 2 2" xfId="6058"/>
    <cellStyle name="Currency 2 2 4 3 3 2 2 2" xfId="28889"/>
    <cellStyle name="Currency 2 2 4 3 3 2 2 2 2" xfId="52920"/>
    <cellStyle name="Currency 2 2 4 3 3 2 2 3" xfId="17225"/>
    <cellStyle name="Currency 2 2 4 3 3 2 2 4" xfId="41299"/>
    <cellStyle name="Currency 2 2 4 3 3 2 3" xfId="14040"/>
    <cellStyle name="Currency 2 2 4 3 3 2 3 2" xfId="38116"/>
    <cellStyle name="Currency 2 2 4 3 3 2 4" xfId="25667"/>
    <cellStyle name="Currency 2 2 4 3 3 2 4 2" xfId="49708"/>
    <cellStyle name="Currency 2 2 4 3 3 2 5" xfId="9171"/>
    <cellStyle name="Currency 2 2 4 3 3 2 6" xfId="33247"/>
    <cellStyle name="Currency 2 2 4 3 3 3" xfId="3842"/>
    <cellStyle name="Currency 2 2 4 3 3 3 2" xfId="7055"/>
    <cellStyle name="Currency 2 2 4 3 3 3 2 2" xfId="29886"/>
    <cellStyle name="Currency 2 2 4 3 3 3 2 2 2" xfId="53917"/>
    <cellStyle name="Currency 2 2 4 3 3 3 2 3" xfId="18222"/>
    <cellStyle name="Currency 2 2 4 3 3 3 2 4" xfId="42296"/>
    <cellStyle name="Currency 2 2 4 3 3 3 3" xfId="15039"/>
    <cellStyle name="Currency 2 2 4 3 3 3 3 2" xfId="39113"/>
    <cellStyle name="Currency 2 2 4 3 3 3 4" xfId="26674"/>
    <cellStyle name="Currency 2 2 4 3 3 3 4 2" xfId="50705"/>
    <cellStyle name="Currency 2 2 4 3 3 3 5" xfId="10149"/>
    <cellStyle name="Currency 2 2 4 3 3 3 6" xfId="34225"/>
    <cellStyle name="Currency 2 2 4 3 3 4" xfId="4891"/>
    <cellStyle name="Currency 2 2 4 3 3 4 2" xfId="16088"/>
    <cellStyle name="Currency 2 2 4 3 3 4 2 2" xfId="40162"/>
    <cellStyle name="Currency 2 2 4 3 3 4 3" xfId="27723"/>
    <cellStyle name="Currency 2 2 4 3 3 4 3 2" xfId="51754"/>
    <cellStyle name="Currency 2 2 4 3 3 4 4" xfId="11112"/>
    <cellStyle name="Currency 2 2 4 3 3 4 5" xfId="35188"/>
    <cellStyle name="Currency 2 2 4 3 3 5" xfId="1887"/>
    <cellStyle name="Currency 2 2 4 3 3 5 2" xfId="24696"/>
    <cellStyle name="Currency 2 2 4 3 3 5 2 2" xfId="48739"/>
    <cellStyle name="Currency 2 2 4 3 3 5 3" xfId="12208"/>
    <cellStyle name="Currency 2 2 4 3 3 5 4" xfId="36284"/>
    <cellStyle name="Currency 2 2 4 3 3 6" xfId="23709"/>
    <cellStyle name="Currency 2 2 4 3 3 6 2" xfId="47761"/>
    <cellStyle name="Currency 2 2 4 3 3 7" xfId="8209"/>
    <cellStyle name="Currency 2 2 4 3 3 8" xfId="32285"/>
    <cellStyle name="Currency 2 2 4 3 4" xfId="1081"/>
    <cellStyle name="Currency 2 2 4 3 4 2" xfId="3099"/>
    <cellStyle name="Currency 2 2 4 3 4 2 2" xfId="6298"/>
    <cellStyle name="Currency 2 2 4 3 4 2 2 2" xfId="29129"/>
    <cellStyle name="Currency 2 2 4 3 4 2 2 2 2" xfId="53160"/>
    <cellStyle name="Currency 2 2 4 3 4 2 2 3" xfId="17465"/>
    <cellStyle name="Currency 2 2 4 3 4 2 2 4" xfId="41539"/>
    <cellStyle name="Currency 2 2 4 3 4 2 3" xfId="14280"/>
    <cellStyle name="Currency 2 2 4 3 4 2 3 2" xfId="38356"/>
    <cellStyle name="Currency 2 2 4 3 4 2 4" xfId="25907"/>
    <cellStyle name="Currency 2 2 4 3 4 2 4 2" xfId="49948"/>
    <cellStyle name="Currency 2 2 4 3 4 2 5" xfId="9411"/>
    <cellStyle name="Currency 2 2 4 3 4 2 6" xfId="33487"/>
    <cellStyle name="Currency 2 2 4 3 4 3" xfId="4093"/>
    <cellStyle name="Currency 2 2 4 3 4 3 2" xfId="7306"/>
    <cellStyle name="Currency 2 2 4 3 4 3 2 2" xfId="30137"/>
    <cellStyle name="Currency 2 2 4 3 4 3 2 2 2" xfId="54168"/>
    <cellStyle name="Currency 2 2 4 3 4 3 2 3" xfId="18473"/>
    <cellStyle name="Currency 2 2 4 3 4 3 2 4" xfId="42547"/>
    <cellStyle name="Currency 2 2 4 3 4 3 3" xfId="15290"/>
    <cellStyle name="Currency 2 2 4 3 4 3 3 2" xfId="39364"/>
    <cellStyle name="Currency 2 2 4 3 4 3 4" xfId="26925"/>
    <cellStyle name="Currency 2 2 4 3 4 3 4 2" xfId="50956"/>
    <cellStyle name="Currency 2 2 4 3 4 3 5" xfId="10389"/>
    <cellStyle name="Currency 2 2 4 3 4 3 6" xfId="34465"/>
    <cellStyle name="Currency 2 2 4 3 4 4" xfId="5132"/>
    <cellStyle name="Currency 2 2 4 3 4 4 2" xfId="16329"/>
    <cellStyle name="Currency 2 2 4 3 4 4 2 2" xfId="40403"/>
    <cellStyle name="Currency 2 2 4 3 4 4 3" xfId="27964"/>
    <cellStyle name="Currency 2 2 4 3 4 4 3 2" xfId="51995"/>
    <cellStyle name="Currency 2 2 4 3 4 4 4" xfId="11352"/>
    <cellStyle name="Currency 2 2 4 3 4 4 5" xfId="35428"/>
    <cellStyle name="Currency 2 2 4 3 4 5" xfId="2127"/>
    <cellStyle name="Currency 2 2 4 3 4 5 2" xfId="24938"/>
    <cellStyle name="Currency 2 2 4 3 4 5 2 2" xfId="48979"/>
    <cellStyle name="Currency 2 2 4 3 4 5 3" xfId="12454"/>
    <cellStyle name="Currency 2 2 4 3 4 5 4" xfId="36530"/>
    <cellStyle name="Currency 2 2 4 3 4 6" xfId="23950"/>
    <cellStyle name="Currency 2 2 4 3 4 6 2" xfId="48001"/>
    <cellStyle name="Currency 2 2 4 3 4 7" xfId="8449"/>
    <cellStyle name="Currency 2 2 4 3 4 8" xfId="32525"/>
    <cellStyle name="Currency 2 2 4 3 5" xfId="2377"/>
    <cellStyle name="Currency 2 2 4 3 5 2" xfId="5578"/>
    <cellStyle name="Currency 2 2 4 3 5 2 2" xfId="28409"/>
    <cellStyle name="Currency 2 2 4 3 5 2 2 2" xfId="52440"/>
    <cellStyle name="Currency 2 2 4 3 5 2 3" xfId="16745"/>
    <cellStyle name="Currency 2 2 4 3 5 2 4" xfId="40819"/>
    <cellStyle name="Currency 2 2 4 3 5 3" xfId="13560"/>
    <cellStyle name="Currency 2 2 4 3 5 3 2" xfId="37636"/>
    <cellStyle name="Currency 2 2 4 3 5 4" xfId="25187"/>
    <cellStyle name="Currency 2 2 4 3 5 4 2" xfId="49228"/>
    <cellStyle name="Currency 2 2 4 3 5 5" xfId="8691"/>
    <cellStyle name="Currency 2 2 4 3 5 6" xfId="32767"/>
    <cellStyle name="Currency 2 2 4 3 6" xfId="3343"/>
    <cellStyle name="Currency 2 2 4 3 6 2" xfId="6556"/>
    <cellStyle name="Currency 2 2 4 3 6 2 2" xfId="29387"/>
    <cellStyle name="Currency 2 2 4 3 6 2 2 2" xfId="53418"/>
    <cellStyle name="Currency 2 2 4 3 6 2 3" xfId="17723"/>
    <cellStyle name="Currency 2 2 4 3 6 2 4" xfId="41797"/>
    <cellStyle name="Currency 2 2 4 3 6 3" xfId="14540"/>
    <cellStyle name="Currency 2 2 4 3 6 3 2" xfId="38614"/>
    <cellStyle name="Currency 2 2 4 3 6 4" xfId="26175"/>
    <cellStyle name="Currency 2 2 4 3 6 4 2" xfId="50206"/>
    <cellStyle name="Currency 2 2 4 3 6 5" xfId="9669"/>
    <cellStyle name="Currency 2 2 4 3 6 6" xfId="33745"/>
    <cellStyle name="Currency 2 2 4 3 7" xfId="4401"/>
    <cellStyle name="Currency 2 2 4 3 7 2" xfId="15598"/>
    <cellStyle name="Currency 2 2 4 3 7 2 2" xfId="39672"/>
    <cellStyle name="Currency 2 2 4 3 7 3" xfId="27233"/>
    <cellStyle name="Currency 2 2 4 3 7 3 2" xfId="51264"/>
    <cellStyle name="Currency 2 2 4 3 7 4" xfId="10632"/>
    <cellStyle name="Currency 2 2 4 3 7 5" xfId="34708"/>
    <cellStyle name="Currency 2 2 4 3 8" xfId="1404"/>
    <cellStyle name="Currency 2 2 4 3 8 2" xfId="24213"/>
    <cellStyle name="Currency 2 2 4 3 8 2 2" xfId="48256"/>
    <cellStyle name="Currency 2 2 4 3 8 3" xfId="11631"/>
    <cellStyle name="Currency 2 2 4 3 8 4" xfId="35707"/>
    <cellStyle name="Currency 2 2 4 3 9" xfId="23205"/>
    <cellStyle name="Currency 2 2 4 3 9 2" xfId="47275"/>
    <cellStyle name="Currency 2 2 4 4" xfId="551"/>
    <cellStyle name="Currency 2 2 5" xfId="119"/>
    <cellStyle name="Currency 2 2 5 2" xfId="554"/>
    <cellStyle name="Currency 2 2 6" xfId="120"/>
    <cellStyle name="Currency 2 2 6 10" xfId="7729"/>
    <cellStyle name="Currency 2 2 6 11" xfId="31806"/>
    <cellStyle name="Currency 2 2 6 2" xfId="555"/>
    <cellStyle name="Currency 2 2 6 2 2" xfId="2620"/>
    <cellStyle name="Currency 2 2 6 2 2 2" xfId="5819"/>
    <cellStyle name="Currency 2 2 6 2 2 2 2" xfId="28650"/>
    <cellStyle name="Currency 2 2 6 2 2 2 2 2" xfId="52681"/>
    <cellStyle name="Currency 2 2 6 2 2 2 3" xfId="16986"/>
    <cellStyle name="Currency 2 2 6 2 2 2 4" xfId="41060"/>
    <cellStyle name="Currency 2 2 6 2 2 3" xfId="13801"/>
    <cellStyle name="Currency 2 2 6 2 2 3 2" xfId="37877"/>
    <cellStyle name="Currency 2 2 6 2 2 4" xfId="25428"/>
    <cellStyle name="Currency 2 2 6 2 2 4 2" xfId="49469"/>
    <cellStyle name="Currency 2 2 6 2 2 5" xfId="8932"/>
    <cellStyle name="Currency 2 2 6 2 2 6" xfId="33008"/>
    <cellStyle name="Currency 2 2 6 2 3" xfId="3599"/>
    <cellStyle name="Currency 2 2 6 2 3 2" xfId="6812"/>
    <cellStyle name="Currency 2 2 6 2 3 2 2" xfId="29643"/>
    <cellStyle name="Currency 2 2 6 2 3 2 2 2" xfId="53674"/>
    <cellStyle name="Currency 2 2 6 2 3 2 3" xfId="17979"/>
    <cellStyle name="Currency 2 2 6 2 3 2 4" xfId="42053"/>
    <cellStyle name="Currency 2 2 6 2 3 3" xfId="14796"/>
    <cellStyle name="Currency 2 2 6 2 3 3 2" xfId="38870"/>
    <cellStyle name="Currency 2 2 6 2 3 4" xfId="26431"/>
    <cellStyle name="Currency 2 2 6 2 3 4 2" xfId="50462"/>
    <cellStyle name="Currency 2 2 6 2 3 5" xfId="9910"/>
    <cellStyle name="Currency 2 2 6 2 3 6" xfId="33986"/>
    <cellStyle name="Currency 2 2 6 2 4" xfId="4652"/>
    <cellStyle name="Currency 2 2 6 2 4 2" xfId="15849"/>
    <cellStyle name="Currency 2 2 6 2 4 2 2" xfId="39923"/>
    <cellStyle name="Currency 2 2 6 2 4 3" xfId="27484"/>
    <cellStyle name="Currency 2 2 6 2 4 3 2" xfId="51515"/>
    <cellStyle name="Currency 2 2 6 2 4 4" xfId="10873"/>
    <cellStyle name="Currency 2 2 6 2 4 5" xfId="34949"/>
    <cellStyle name="Currency 2 2 6 2 5" xfId="1648"/>
    <cellStyle name="Currency 2 2 6 2 5 2" xfId="24457"/>
    <cellStyle name="Currency 2 2 6 2 5 2 2" xfId="48500"/>
    <cellStyle name="Currency 2 2 6 2 5 3" xfId="11947"/>
    <cellStyle name="Currency 2 2 6 2 5 4" xfId="36023"/>
    <cellStyle name="Currency 2 2 6 2 6" xfId="23468"/>
    <cellStyle name="Currency 2 2 6 2 6 2" xfId="47522"/>
    <cellStyle name="Currency 2 2 6 2 7" xfId="7970"/>
    <cellStyle name="Currency 2 2 6 2 8" xfId="32046"/>
    <cellStyle name="Currency 2 2 6 3" xfId="842"/>
    <cellStyle name="Currency 2 2 6 3 2" xfId="2860"/>
    <cellStyle name="Currency 2 2 6 3 2 2" xfId="6059"/>
    <cellStyle name="Currency 2 2 6 3 2 2 2" xfId="28890"/>
    <cellStyle name="Currency 2 2 6 3 2 2 2 2" xfId="52921"/>
    <cellStyle name="Currency 2 2 6 3 2 2 3" xfId="17226"/>
    <cellStyle name="Currency 2 2 6 3 2 2 4" xfId="41300"/>
    <cellStyle name="Currency 2 2 6 3 2 3" xfId="14041"/>
    <cellStyle name="Currency 2 2 6 3 2 3 2" xfId="38117"/>
    <cellStyle name="Currency 2 2 6 3 2 4" xfId="25668"/>
    <cellStyle name="Currency 2 2 6 3 2 4 2" xfId="49709"/>
    <cellStyle name="Currency 2 2 6 3 2 5" xfId="9172"/>
    <cellStyle name="Currency 2 2 6 3 2 6" xfId="33248"/>
    <cellStyle name="Currency 2 2 6 3 3" xfId="3843"/>
    <cellStyle name="Currency 2 2 6 3 3 2" xfId="7056"/>
    <cellStyle name="Currency 2 2 6 3 3 2 2" xfId="29887"/>
    <cellStyle name="Currency 2 2 6 3 3 2 2 2" xfId="53918"/>
    <cellStyle name="Currency 2 2 6 3 3 2 3" xfId="18223"/>
    <cellStyle name="Currency 2 2 6 3 3 2 4" xfId="42297"/>
    <cellStyle name="Currency 2 2 6 3 3 3" xfId="15040"/>
    <cellStyle name="Currency 2 2 6 3 3 3 2" xfId="39114"/>
    <cellStyle name="Currency 2 2 6 3 3 4" xfId="26675"/>
    <cellStyle name="Currency 2 2 6 3 3 4 2" xfId="50706"/>
    <cellStyle name="Currency 2 2 6 3 3 5" xfId="10150"/>
    <cellStyle name="Currency 2 2 6 3 3 6" xfId="34226"/>
    <cellStyle name="Currency 2 2 6 3 4" xfId="4892"/>
    <cellStyle name="Currency 2 2 6 3 4 2" xfId="16089"/>
    <cellStyle name="Currency 2 2 6 3 4 2 2" xfId="40163"/>
    <cellStyle name="Currency 2 2 6 3 4 3" xfId="27724"/>
    <cellStyle name="Currency 2 2 6 3 4 3 2" xfId="51755"/>
    <cellStyle name="Currency 2 2 6 3 4 4" xfId="11113"/>
    <cellStyle name="Currency 2 2 6 3 4 5" xfId="35189"/>
    <cellStyle name="Currency 2 2 6 3 5" xfId="1888"/>
    <cellStyle name="Currency 2 2 6 3 5 2" xfId="24697"/>
    <cellStyle name="Currency 2 2 6 3 5 2 2" xfId="48740"/>
    <cellStyle name="Currency 2 2 6 3 5 3" xfId="12209"/>
    <cellStyle name="Currency 2 2 6 3 5 4" xfId="36285"/>
    <cellStyle name="Currency 2 2 6 3 6" xfId="23710"/>
    <cellStyle name="Currency 2 2 6 3 6 2" xfId="47762"/>
    <cellStyle name="Currency 2 2 6 3 7" xfId="8210"/>
    <cellStyle name="Currency 2 2 6 3 8" xfId="32286"/>
    <cellStyle name="Currency 2 2 6 4" xfId="1082"/>
    <cellStyle name="Currency 2 2 6 4 2" xfId="3100"/>
    <cellStyle name="Currency 2 2 6 4 2 2" xfId="6299"/>
    <cellStyle name="Currency 2 2 6 4 2 2 2" xfId="29130"/>
    <cellStyle name="Currency 2 2 6 4 2 2 2 2" xfId="53161"/>
    <cellStyle name="Currency 2 2 6 4 2 2 3" xfId="17466"/>
    <cellStyle name="Currency 2 2 6 4 2 2 4" xfId="41540"/>
    <cellStyle name="Currency 2 2 6 4 2 3" xfId="14281"/>
    <cellStyle name="Currency 2 2 6 4 2 3 2" xfId="38357"/>
    <cellStyle name="Currency 2 2 6 4 2 4" xfId="25908"/>
    <cellStyle name="Currency 2 2 6 4 2 4 2" xfId="49949"/>
    <cellStyle name="Currency 2 2 6 4 2 5" xfId="9412"/>
    <cellStyle name="Currency 2 2 6 4 2 6" xfId="33488"/>
    <cellStyle name="Currency 2 2 6 4 3" xfId="4094"/>
    <cellStyle name="Currency 2 2 6 4 3 2" xfId="7307"/>
    <cellStyle name="Currency 2 2 6 4 3 2 2" xfId="30138"/>
    <cellStyle name="Currency 2 2 6 4 3 2 2 2" xfId="54169"/>
    <cellStyle name="Currency 2 2 6 4 3 2 3" xfId="18474"/>
    <cellStyle name="Currency 2 2 6 4 3 2 4" xfId="42548"/>
    <cellStyle name="Currency 2 2 6 4 3 3" xfId="15291"/>
    <cellStyle name="Currency 2 2 6 4 3 3 2" xfId="39365"/>
    <cellStyle name="Currency 2 2 6 4 3 4" xfId="26926"/>
    <cellStyle name="Currency 2 2 6 4 3 4 2" xfId="50957"/>
    <cellStyle name="Currency 2 2 6 4 3 5" xfId="10390"/>
    <cellStyle name="Currency 2 2 6 4 3 6" xfId="34466"/>
    <cellStyle name="Currency 2 2 6 4 4" xfId="5133"/>
    <cellStyle name="Currency 2 2 6 4 4 2" xfId="16330"/>
    <cellStyle name="Currency 2 2 6 4 4 2 2" xfId="40404"/>
    <cellStyle name="Currency 2 2 6 4 4 3" xfId="27965"/>
    <cellStyle name="Currency 2 2 6 4 4 3 2" xfId="51996"/>
    <cellStyle name="Currency 2 2 6 4 4 4" xfId="11353"/>
    <cellStyle name="Currency 2 2 6 4 4 5" xfId="35429"/>
    <cellStyle name="Currency 2 2 6 4 5" xfId="2128"/>
    <cellStyle name="Currency 2 2 6 4 5 2" xfId="24939"/>
    <cellStyle name="Currency 2 2 6 4 5 2 2" xfId="48980"/>
    <cellStyle name="Currency 2 2 6 4 5 3" xfId="12455"/>
    <cellStyle name="Currency 2 2 6 4 5 4" xfId="36531"/>
    <cellStyle name="Currency 2 2 6 4 6" xfId="23951"/>
    <cellStyle name="Currency 2 2 6 4 6 2" xfId="48002"/>
    <cellStyle name="Currency 2 2 6 4 7" xfId="8450"/>
    <cellStyle name="Currency 2 2 6 4 8" xfId="32526"/>
    <cellStyle name="Currency 2 2 6 5" xfId="2378"/>
    <cellStyle name="Currency 2 2 6 5 2" xfId="5579"/>
    <cellStyle name="Currency 2 2 6 5 2 2" xfId="28410"/>
    <cellStyle name="Currency 2 2 6 5 2 2 2" xfId="52441"/>
    <cellStyle name="Currency 2 2 6 5 2 3" xfId="16746"/>
    <cellStyle name="Currency 2 2 6 5 2 4" xfId="40820"/>
    <cellStyle name="Currency 2 2 6 5 3" xfId="13561"/>
    <cellStyle name="Currency 2 2 6 5 3 2" xfId="37637"/>
    <cellStyle name="Currency 2 2 6 5 4" xfId="25188"/>
    <cellStyle name="Currency 2 2 6 5 4 2" xfId="49229"/>
    <cellStyle name="Currency 2 2 6 5 5" xfId="8692"/>
    <cellStyle name="Currency 2 2 6 5 6" xfId="32768"/>
    <cellStyle name="Currency 2 2 6 6" xfId="3344"/>
    <cellStyle name="Currency 2 2 6 6 2" xfId="6557"/>
    <cellStyle name="Currency 2 2 6 6 2 2" xfId="29388"/>
    <cellStyle name="Currency 2 2 6 6 2 2 2" xfId="53419"/>
    <cellStyle name="Currency 2 2 6 6 2 3" xfId="17724"/>
    <cellStyle name="Currency 2 2 6 6 2 4" xfId="41798"/>
    <cellStyle name="Currency 2 2 6 6 3" xfId="14541"/>
    <cellStyle name="Currency 2 2 6 6 3 2" xfId="38615"/>
    <cellStyle name="Currency 2 2 6 6 4" xfId="26176"/>
    <cellStyle name="Currency 2 2 6 6 4 2" xfId="50207"/>
    <cellStyle name="Currency 2 2 6 6 5" xfId="9670"/>
    <cellStyle name="Currency 2 2 6 6 6" xfId="33746"/>
    <cellStyle name="Currency 2 2 6 7" xfId="4402"/>
    <cellStyle name="Currency 2 2 6 7 2" xfId="15599"/>
    <cellStyle name="Currency 2 2 6 7 2 2" xfId="39673"/>
    <cellStyle name="Currency 2 2 6 7 3" xfId="27234"/>
    <cellStyle name="Currency 2 2 6 7 3 2" xfId="51265"/>
    <cellStyle name="Currency 2 2 6 7 4" xfId="10633"/>
    <cellStyle name="Currency 2 2 6 7 5" xfId="34709"/>
    <cellStyle name="Currency 2 2 6 8" xfId="1405"/>
    <cellStyle name="Currency 2 2 6 8 2" xfId="24214"/>
    <cellStyle name="Currency 2 2 6 8 2 2" xfId="48257"/>
    <cellStyle name="Currency 2 2 6 8 3" xfId="11632"/>
    <cellStyle name="Currency 2 2 6 8 4" xfId="35708"/>
    <cellStyle name="Currency 2 2 6 9" xfId="23207"/>
    <cellStyle name="Currency 2 2 6 9 2" xfId="47276"/>
    <cellStyle name="Currency 2 2 7" xfId="538"/>
    <cellStyle name="Currency 2 2 8" xfId="7675"/>
    <cellStyle name="Currency 2 2 8 2" xfId="30493"/>
    <cellStyle name="Currency 2 2 8 2 2" xfId="54521"/>
    <cellStyle name="Currency 2 2 8 3" xfId="18826"/>
    <cellStyle name="Currency 2 2 8 4" xfId="42900"/>
    <cellStyle name="Currency 2 3" xfId="121"/>
    <cellStyle name="Currency 2 3 2" xfId="122"/>
    <cellStyle name="Currency 2 3 2 2" xfId="123"/>
    <cellStyle name="Currency 2 3 2 2 2" xfId="558"/>
    <cellStyle name="Currency 2 3 2 3" xfId="124"/>
    <cellStyle name="Currency 2 3 2 3 10" xfId="7730"/>
    <cellStyle name="Currency 2 3 2 3 11" xfId="31807"/>
    <cellStyle name="Currency 2 3 2 3 2" xfId="559"/>
    <cellStyle name="Currency 2 3 2 3 2 2" xfId="2621"/>
    <cellStyle name="Currency 2 3 2 3 2 2 2" xfId="5820"/>
    <cellStyle name="Currency 2 3 2 3 2 2 2 2" xfId="28651"/>
    <cellStyle name="Currency 2 3 2 3 2 2 2 2 2" xfId="52682"/>
    <cellStyle name="Currency 2 3 2 3 2 2 2 3" xfId="16987"/>
    <cellStyle name="Currency 2 3 2 3 2 2 2 4" xfId="41061"/>
    <cellStyle name="Currency 2 3 2 3 2 2 3" xfId="13802"/>
    <cellStyle name="Currency 2 3 2 3 2 2 3 2" xfId="37878"/>
    <cellStyle name="Currency 2 3 2 3 2 2 4" xfId="25429"/>
    <cellStyle name="Currency 2 3 2 3 2 2 4 2" xfId="49470"/>
    <cellStyle name="Currency 2 3 2 3 2 2 5" xfId="8933"/>
    <cellStyle name="Currency 2 3 2 3 2 2 6" xfId="33009"/>
    <cellStyle name="Currency 2 3 2 3 2 3" xfId="3600"/>
    <cellStyle name="Currency 2 3 2 3 2 3 2" xfId="6813"/>
    <cellStyle name="Currency 2 3 2 3 2 3 2 2" xfId="29644"/>
    <cellStyle name="Currency 2 3 2 3 2 3 2 2 2" xfId="53675"/>
    <cellStyle name="Currency 2 3 2 3 2 3 2 3" xfId="17980"/>
    <cellStyle name="Currency 2 3 2 3 2 3 2 4" xfId="42054"/>
    <cellStyle name="Currency 2 3 2 3 2 3 3" xfId="14797"/>
    <cellStyle name="Currency 2 3 2 3 2 3 3 2" xfId="38871"/>
    <cellStyle name="Currency 2 3 2 3 2 3 4" xfId="26432"/>
    <cellStyle name="Currency 2 3 2 3 2 3 4 2" xfId="50463"/>
    <cellStyle name="Currency 2 3 2 3 2 3 5" xfId="9911"/>
    <cellStyle name="Currency 2 3 2 3 2 3 6" xfId="33987"/>
    <cellStyle name="Currency 2 3 2 3 2 4" xfId="4653"/>
    <cellStyle name="Currency 2 3 2 3 2 4 2" xfId="15850"/>
    <cellStyle name="Currency 2 3 2 3 2 4 2 2" xfId="39924"/>
    <cellStyle name="Currency 2 3 2 3 2 4 3" xfId="27485"/>
    <cellStyle name="Currency 2 3 2 3 2 4 3 2" xfId="51516"/>
    <cellStyle name="Currency 2 3 2 3 2 4 4" xfId="10874"/>
    <cellStyle name="Currency 2 3 2 3 2 4 5" xfId="34950"/>
    <cellStyle name="Currency 2 3 2 3 2 5" xfId="1649"/>
    <cellStyle name="Currency 2 3 2 3 2 5 2" xfId="24458"/>
    <cellStyle name="Currency 2 3 2 3 2 5 2 2" xfId="48501"/>
    <cellStyle name="Currency 2 3 2 3 2 5 3" xfId="11951"/>
    <cellStyle name="Currency 2 3 2 3 2 5 4" xfId="36027"/>
    <cellStyle name="Currency 2 3 2 3 2 6" xfId="23469"/>
    <cellStyle name="Currency 2 3 2 3 2 6 2" xfId="47523"/>
    <cellStyle name="Currency 2 3 2 3 2 7" xfId="7971"/>
    <cellStyle name="Currency 2 3 2 3 2 8" xfId="32047"/>
    <cellStyle name="Currency 2 3 2 3 3" xfId="843"/>
    <cellStyle name="Currency 2 3 2 3 3 2" xfId="2861"/>
    <cellStyle name="Currency 2 3 2 3 3 2 2" xfId="6060"/>
    <cellStyle name="Currency 2 3 2 3 3 2 2 2" xfId="28891"/>
    <cellStyle name="Currency 2 3 2 3 3 2 2 2 2" xfId="52922"/>
    <cellStyle name="Currency 2 3 2 3 3 2 2 3" xfId="17227"/>
    <cellStyle name="Currency 2 3 2 3 3 2 2 4" xfId="41301"/>
    <cellStyle name="Currency 2 3 2 3 3 2 3" xfId="14042"/>
    <cellStyle name="Currency 2 3 2 3 3 2 3 2" xfId="38118"/>
    <cellStyle name="Currency 2 3 2 3 3 2 4" xfId="25669"/>
    <cellStyle name="Currency 2 3 2 3 3 2 4 2" xfId="49710"/>
    <cellStyle name="Currency 2 3 2 3 3 2 5" xfId="9173"/>
    <cellStyle name="Currency 2 3 2 3 3 2 6" xfId="33249"/>
    <cellStyle name="Currency 2 3 2 3 3 3" xfId="3844"/>
    <cellStyle name="Currency 2 3 2 3 3 3 2" xfId="7057"/>
    <cellStyle name="Currency 2 3 2 3 3 3 2 2" xfId="29888"/>
    <cellStyle name="Currency 2 3 2 3 3 3 2 2 2" xfId="53919"/>
    <cellStyle name="Currency 2 3 2 3 3 3 2 3" xfId="18224"/>
    <cellStyle name="Currency 2 3 2 3 3 3 2 4" xfId="42298"/>
    <cellStyle name="Currency 2 3 2 3 3 3 3" xfId="15041"/>
    <cellStyle name="Currency 2 3 2 3 3 3 3 2" xfId="39115"/>
    <cellStyle name="Currency 2 3 2 3 3 3 4" xfId="26676"/>
    <cellStyle name="Currency 2 3 2 3 3 3 4 2" xfId="50707"/>
    <cellStyle name="Currency 2 3 2 3 3 3 5" xfId="10151"/>
    <cellStyle name="Currency 2 3 2 3 3 3 6" xfId="34227"/>
    <cellStyle name="Currency 2 3 2 3 3 4" xfId="4893"/>
    <cellStyle name="Currency 2 3 2 3 3 4 2" xfId="16090"/>
    <cellStyle name="Currency 2 3 2 3 3 4 2 2" xfId="40164"/>
    <cellStyle name="Currency 2 3 2 3 3 4 3" xfId="27725"/>
    <cellStyle name="Currency 2 3 2 3 3 4 3 2" xfId="51756"/>
    <cellStyle name="Currency 2 3 2 3 3 4 4" xfId="11114"/>
    <cellStyle name="Currency 2 3 2 3 3 4 5" xfId="35190"/>
    <cellStyle name="Currency 2 3 2 3 3 5" xfId="1889"/>
    <cellStyle name="Currency 2 3 2 3 3 5 2" xfId="24698"/>
    <cellStyle name="Currency 2 3 2 3 3 5 2 2" xfId="48741"/>
    <cellStyle name="Currency 2 3 2 3 3 5 3" xfId="12210"/>
    <cellStyle name="Currency 2 3 2 3 3 5 4" xfId="36286"/>
    <cellStyle name="Currency 2 3 2 3 3 6" xfId="23711"/>
    <cellStyle name="Currency 2 3 2 3 3 6 2" xfId="47763"/>
    <cellStyle name="Currency 2 3 2 3 3 7" xfId="8211"/>
    <cellStyle name="Currency 2 3 2 3 3 8" xfId="32287"/>
    <cellStyle name="Currency 2 3 2 3 4" xfId="1083"/>
    <cellStyle name="Currency 2 3 2 3 4 2" xfId="3101"/>
    <cellStyle name="Currency 2 3 2 3 4 2 2" xfId="6300"/>
    <cellStyle name="Currency 2 3 2 3 4 2 2 2" xfId="29131"/>
    <cellStyle name="Currency 2 3 2 3 4 2 2 2 2" xfId="53162"/>
    <cellStyle name="Currency 2 3 2 3 4 2 2 3" xfId="17467"/>
    <cellStyle name="Currency 2 3 2 3 4 2 2 4" xfId="41541"/>
    <cellStyle name="Currency 2 3 2 3 4 2 3" xfId="14282"/>
    <cellStyle name="Currency 2 3 2 3 4 2 3 2" xfId="38358"/>
    <cellStyle name="Currency 2 3 2 3 4 2 4" xfId="25909"/>
    <cellStyle name="Currency 2 3 2 3 4 2 4 2" xfId="49950"/>
    <cellStyle name="Currency 2 3 2 3 4 2 5" xfId="9413"/>
    <cellStyle name="Currency 2 3 2 3 4 2 6" xfId="33489"/>
    <cellStyle name="Currency 2 3 2 3 4 3" xfId="4095"/>
    <cellStyle name="Currency 2 3 2 3 4 3 2" xfId="7308"/>
    <cellStyle name="Currency 2 3 2 3 4 3 2 2" xfId="30139"/>
    <cellStyle name="Currency 2 3 2 3 4 3 2 2 2" xfId="54170"/>
    <cellStyle name="Currency 2 3 2 3 4 3 2 3" xfId="18475"/>
    <cellStyle name="Currency 2 3 2 3 4 3 2 4" xfId="42549"/>
    <cellStyle name="Currency 2 3 2 3 4 3 3" xfId="15292"/>
    <cellStyle name="Currency 2 3 2 3 4 3 3 2" xfId="39366"/>
    <cellStyle name="Currency 2 3 2 3 4 3 4" xfId="26927"/>
    <cellStyle name="Currency 2 3 2 3 4 3 4 2" xfId="50958"/>
    <cellStyle name="Currency 2 3 2 3 4 3 5" xfId="10391"/>
    <cellStyle name="Currency 2 3 2 3 4 3 6" xfId="34467"/>
    <cellStyle name="Currency 2 3 2 3 4 4" xfId="5134"/>
    <cellStyle name="Currency 2 3 2 3 4 4 2" xfId="16331"/>
    <cellStyle name="Currency 2 3 2 3 4 4 2 2" xfId="40405"/>
    <cellStyle name="Currency 2 3 2 3 4 4 3" xfId="27966"/>
    <cellStyle name="Currency 2 3 2 3 4 4 3 2" xfId="51997"/>
    <cellStyle name="Currency 2 3 2 3 4 4 4" xfId="11354"/>
    <cellStyle name="Currency 2 3 2 3 4 4 5" xfId="35430"/>
    <cellStyle name="Currency 2 3 2 3 4 5" xfId="2129"/>
    <cellStyle name="Currency 2 3 2 3 4 5 2" xfId="24940"/>
    <cellStyle name="Currency 2 3 2 3 4 5 2 2" xfId="48981"/>
    <cellStyle name="Currency 2 3 2 3 4 5 3" xfId="12456"/>
    <cellStyle name="Currency 2 3 2 3 4 5 4" xfId="36532"/>
    <cellStyle name="Currency 2 3 2 3 4 6" xfId="23952"/>
    <cellStyle name="Currency 2 3 2 3 4 6 2" xfId="48003"/>
    <cellStyle name="Currency 2 3 2 3 4 7" xfId="8451"/>
    <cellStyle name="Currency 2 3 2 3 4 8" xfId="32527"/>
    <cellStyle name="Currency 2 3 2 3 5" xfId="2379"/>
    <cellStyle name="Currency 2 3 2 3 5 2" xfId="5580"/>
    <cellStyle name="Currency 2 3 2 3 5 2 2" xfId="28411"/>
    <cellStyle name="Currency 2 3 2 3 5 2 2 2" xfId="52442"/>
    <cellStyle name="Currency 2 3 2 3 5 2 3" xfId="16747"/>
    <cellStyle name="Currency 2 3 2 3 5 2 4" xfId="40821"/>
    <cellStyle name="Currency 2 3 2 3 5 3" xfId="13562"/>
    <cellStyle name="Currency 2 3 2 3 5 3 2" xfId="37638"/>
    <cellStyle name="Currency 2 3 2 3 5 4" xfId="25189"/>
    <cellStyle name="Currency 2 3 2 3 5 4 2" xfId="49230"/>
    <cellStyle name="Currency 2 3 2 3 5 5" xfId="8693"/>
    <cellStyle name="Currency 2 3 2 3 5 6" xfId="32769"/>
    <cellStyle name="Currency 2 3 2 3 6" xfId="3345"/>
    <cellStyle name="Currency 2 3 2 3 6 2" xfId="6558"/>
    <cellStyle name="Currency 2 3 2 3 6 2 2" xfId="29389"/>
    <cellStyle name="Currency 2 3 2 3 6 2 2 2" xfId="53420"/>
    <cellStyle name="Currency 2 3 2 3 6 2 3" xfId="17725"/>
    <cellStyle name="Currency 2 3 2 3 6 2 4" xfId="41799"/>
    <cellStyle name="Currency 2 3 2 3 6 3" xfId="14542"/>
    <cellStyle name="Currency 2 3 2 3 6 3 2" xfId="38616"/>
    <cellStyle name="Currency 2 3 2 3 6 4" xfId="26177"/>
    <cellStyle name="Currency 2 3 2 3 6 4 2" xfId="50208"/>
    <cellStyle name="Currency 2 3 2 3 6 5" xfId="9671"/>
    <cellStyle name="Currency 2 3 2 3 6 6" xfId="33747"/>
    <cellStyle name="Currency 2 3 2 3 7" xfId="4403"/>
    <cellStyle name="Currency 2 3 2 3 7 2" xfId="15600"/>
    <cellStyle name="Currency 2 3 2 3 7 2 2" xfId="39674"/>
    <cellStyle name="Currency 2 3 2 3 7 3" xfId="27235"/>
    <cellStyle name="Currency 2 3 2 3 7 3 2" xfId="51266"/>
    <cellStyle name="Currency 2 3 2 3 7 4" xfId="10634"/>
    <cellStyle name="Currency 2 3 2 3 7 5" xfId="34710"/>
    <cellStyle name="Currency 2 3 2 3 8" xfId="1406"/>
    <cellStyle name="Currency 2 3 2 3 8 2" xfId="24215"/>
    <cellStyle name="Currency 2 3 2 3 8 2 2" xfId="48258"/>
    <cellStyle name="Currency 2 3 2 3 8 3" xfId="11635"/>
    <cellStyle name="Currency 2 3 2 3 8 4" xfId="35711"/>
    <cellStyle name="Currency 2 3 2 3 9" xfId="23208"/>
    <cellStyle name="Currency 2 3 2 3 9 2" xfId="47277"/>
    <cellStyle name="Currency 2 3 2 4" xfId="557"/>
    <cellStyle name="Currency 2 3 3" xfId="125"/>
    <cellStyle name="Currency 2 3 3 2" xfId="126"/>
    <cellStyle name="Currency 2 3 3 2 2" xfId="561"/>
    <cellStyle name="Currency 2 3 3 3" xfId="127"/>
    <cellStyle name="Currency 2 3 3 3 10" xfId="7731"/>
    <cellStyle name="Currency 2 3 3 3 11" xfId="31808"/>
    <cellStyle name="Currency 2 3 3 3 2" xfId="562"/>
    <cellStyle name="Currency 2 3 3 3 2 2" xfId="2622"/>
    <cellStyle name="Currency 2 3 3 3 2 2 2" xfId="5821"/>
    <cellStyle name="Currency 2 3 3 3 2 2 2 2" xfId="28652"/>
    <cellStyle name="Currency 2 3 3 3 2 2 2 2 2" xfId="52683"/>
    <cellStyle name="Currency 2 3 3 3 2 2 2 3" xfId="16988"/>
    <cellStyle name="Currency 2 3 3 3 2 2 2 4" xfId="41062"/>
    <cellStyle name="Currency 2 3 3 3 2 2 3" xfId="13803"/>
    <cellStyle name="Currency 2 3 3 3 2 2 3 2" xfId="37879"/>
    <cellStyle name="Currency 2 3 3 3 2 2 4" xfId="25430"/>
    <cellStyle name="Currency 2 3 3 3 2 2 4 2" xfId="49471"/>
    <cellStyle name="Currency 2 3 3 3 2 2 5" xfId="8934"/>
    <cellStyle name="Currency 2 3 3 3 2 2 6" xfId="33010"/>
    <cellStyle name="Currency 2 3 3 3 2 3" xfId="3601"/>
    <cellStyle name="Currency 2 3 3 3 2 3 2" xfId="6814"/>
    <cellStyle name="Currency 2 3 3 3 2 3 2 2" xfId="29645"/>
    <cellStyle name="Currency 2 3 3 3 2 3 2 2 2" xfId="53676"/>
    <cellStyle name="Currency 2 3 3 3 2 3 2 3" xfId="17981"/>
    <cellStyle name="Currency 2 3 3 3 2 3 2 4" xfId="42055"/>
    <cellStyle name="Currency 2 3 3 3 2 3 3" xfId="14798"/>
    <cellStyle name="Currency 2 3 3 3 2 3 3 2" xfId="38872"/>
    <cellStyle name="Currency 2 3 3 3 2 3 4" xfId="26433"/>
    <cellStyle name="Currency 2 3 3 3 2 3 4 2" xfId="50464"/>
    <cellStyle name="Currency 2 3 3 3 2 3 5" xfId="9912"/>
    <cellStyle name="Currency 2 3 3 3 2 3 6" xfId="33988"/>
    <cellStyle name="Currency 2 3 3 3 2 4" xfId="4654"/>
    <cellStyle name="Currency 2 3 3 3 2 4 2" xfId="15851"/>
    <cellStyle name="Currency 2 3 3 3 2 4 2 2" xfId="39925"/>
    <cellStyle name="Currency 2 3 3 3 2 4 3" xfId="27486"/>
    <cellStyle name="Currency 2 3 3 3 2 4 3 2" xfId="51517"/>
    <cellStyle name="Currency 2 3 3 3 2 4 4" xfId="10875"/>
    <cellStyle name="Currency 2 3 3 3 2 4 5" xfId="34951"/>
    <cellStyle name="Currency 2 3 3 3 2 5" xfId="1650"/>
    <cellStyle name="Currency 2 3 3 3 2 5 2" xfId="24459"/>
    <cellStyle name="Currency 2 3 3 3 2 5 2 2" xfId="48502"/>
    <cellStyle name="Currency 2 3 3 3 2 5 3" xfId="11954"/>
    <cellStyle name="Currency 2 3 3 3 2 5 4" xfId="36030"/>
    <cellStyle name="Currency 2 3 3 3 2 6" xfId="23470"/>
    <cellStyle name="Currency 2 3 3 3 2 6 2" xfId="47524"/>
    <cellStyle name="Currency 2 3 3 3 2 7" xfId="7972"/>
    <cellStyle name="Currency 2 3 3 3 2 8" xfId="32048"/>
    <cellStyle name="Currency 2 3 3 3 3" xfId="844"/>
    <cellStyle name="Currency 2 3 3 3 3 2" xfId="2862"/>
    <cellStyle name="Currency 2 3 3 3 3 2 2" xfId="6061"/>
    <cellStyle name="Currency 2 3 3 3 3 2 2 2" xfId="28892"/>
    <cellStyle name="Currency 2 3 3 3 3 2 2 2 2" xfId="52923"/>
    <cellStyle name="Currency 2 3 3 3 3 2 2 3" xfId="17228"/>
    <cellStyle name="Currency 2 3 3 3 3 2 2 4" xfId="41302"/>
    <cellStyle name="Currency 2 3 3 3 3 2 3" xfId="14043"/>
    <cellStyle name="Currency 2 3 3 3 3 2 3 2" xfId="38119"/>
    <cellStyle name="Currency 2 3 3 3 3 2 4" xfId="25670"/>
    <cellStyle name="Currency 2 3 3 3 3 2 4 2" xfId="49711"/>
    <cellStyle name="Currency 2 3 3 3 3 2 5" xfId="9174"/>
    <cellStyle name="Currency 2 3 3 3 3 2 6" xfId="33250"/>
    <cellStyle name="Currency 2 3 3 3 3 3" xfId="3845"/>
    <cellStyle name="Currency 2 3 3 3 3 3 2" xfId="7058"/>
    <cellStyle name="Currency 2 3 3 3 3 3 2 2" xfId="29889"/>
    <cellStyle name="Currency 2 3 3 3 3 3 2 2 2" xfId="53920"/>
    <cellStyle name="Currency 2 3 3 3 3 3 2 3" xfId="18225"/>
    <cellStyle name="Currency 2 3 3 3 3 3 2 4" xfId="42299"/>
    <cellStyle name="Currency 2 3 3 3 3 3 3" xfId="15042"/>
    <cellStyle name="Currency 2 3 3 3 3 3 3 2" xfId="39116"/>
    <cellStyle name="Currency 2 3 3 3 3 3 4" xfId="26677"/>
    <cellStyle name="Currency 2 3 3 3 3 3 4 2" xfId="50708"/>
    <cellStyle name="Currency 2 3 3 3 3 3 5" xfId="10152"/>
    <cellStyle name="Currency 2 3 3 3 3 3 6" xfId="34228"/>
    <cellStyle name="Currency 2 3 3 3 3 4" xfId="4894"/>
    <cellStyle name="Currency 2 3 3 3 3 4 2" xfId="16091"/>
    <cellStyle name="Currency 2 3 3 3 3 4 2 2" xfId="40165"/>
    <cellStyle name="Currency 2 3 3 3 3 4 3" xfId="27726"/>
    <cellStyle name="Currency 2 3 3 3 3 4 3 2" xfId="51757"/>
    <cellStyle name="Currency 2 3 3 3 3 4 4" xfId="11115"/>
    <cellStyle name="Currency 2 3 3 3 3 4 5" xfId="35191"/>
    <cellStyle name="Currency 2 3 3 3 3 5" xfId="1890"/>
    <cellStyle name="Currency 2 3 3 3 3 5 2" xfId="24699"/>
    <cellStyle name="Currency 2 3 3 3 3 5 2 2" xfId="48742"/>
    <cellStyle name="Currency 2 3 3 3 3 5 3" xfId="12211"/>
    <cellStyle name="Currency 2 3 3 3 3 5 4" xfId="36287"/>
    <cellStyle name="Currency 2 3 3 3 3 6" xfId="23712"/>
    <cellStyle name="Currency 2 3 3 3 3 6 2" xfId="47764"/>
    <cellStyle name="Currency 2 3 3 3 3 7" xfId="8212"/>
    <cellStyle name="Currency 2 3 3 3 3 8" xfId="32288"/>
    <cellStyle name="Currency 2 3 3 3 4" xfId="1084"/>
    <cellStyle name="Currency 2 3 3 3 4 2" xfId="3102"/>
    <cellStyle name="Currency 2 3 3 3 4 2 2" xfId="6301"/>
    <cellStyle name="Currency 2 3 3 3 4 2 2 2" xfId="29132"/>
    <cellStyle name="Currency 2 3 3 3 4 2 2 2 2" xfId="53163"/>
    <cellStyle name="Currency 2 3 3 3 4 2 2 3" xfId="17468"/>
    <cellStyle name="Currency 2 3 3 3 4 2 2 4" xfId="41542"/>
    <cellStyle name="Currency 2 3 3 3 4 2 3" xfId="14283"/>
    <cellStyle name="Currency 2 3 3 3 4 2 3 2" xfId="38359"/>
    <cellStyle name="Currency 2 3 3 3 4 2 4" xfId="25910"/>
    <cellStyle name="Currency 2 3 3 3 4 2 4 2" xfId="49951"/>
    <cellStyle name="Currency 2 3 3 3 4 2 5" xfId="9414"/>
    <cellStyle name="Currency 2 3 3 3 4 2 6" xfId="33490"/>
    <cellStyle name="Currency 2 3 3 3 4 3" xfId="4096"/>
    <cellStyle name="Currency 2 3 3 3 4 3 2" xfId="7309"/>
    <cellStyle name="Currency 2 3 3 3 4 3 2 2" xfId="30140"/>
    <cellStyle name="Currency 2 3 3 3 4 3 2 2 2" xfId="54171"/>
    <cellStyle name="Currency 2 3 3 3 4 3 2 3" xfId="18476"/>
    <cellStyle name="Currency 2 3 3 3 4 3 2 4" xfId="42550"/>
    <cellStyle name="Currency 2 3 3 3 4 3 3" xfId="15293"/>
    <cellStyle name="Currency 2 3 3 3 4 3 3 2" xfId="39367"/>
    <cellStyle name="Currency 2 3 3 3 4 3 4" xfId="26928"/>
    <cellStyle name="Currency 2 3 3 3 4 3 4 2" xfId="50959"/>
    <cellStyle name="Currency 2 3 3 3 4 3 5" xfId="10392"/>
    <cellStyle name="Currency 2 3 3 3 4 3 6" xfId="34468"/>
    <cellStyle name="Currency 2 3 3 3 4 4" xfId="5135"/>
    <cellStyle name="Currency 2 3 3 3 4 4 2" xfId="16332"/>
    <cellStyle name="Currency 2 3 3 3 4 4 2 2" xfId="40406"/>
    <cellStyle name="Currency 2 3 3 3 4 4 3" xfId="27967"/>
    <cellStyle name="Currency 2 3 3 3 4 4 3 2" xfId="51998"/>
    <cellStyle name="Currency 2 3 3 3 4 4 4" xfId="11355"/>
    <cellStyle name="Currency 2 3 3 3 4 4 5" xfId="35431"/>
    <cellStyle name="Currency 2 3 3 3 4 5" xfId="2130"/>
    <cellStyle name="Currency 2 3 3 3 4 5 2" xfId="24941"/>
    <cellStyle name="Currency 2 3 3 3 4 5 2 2" xfId="48982"/>
    <cellStyle name="Currency 2 3 3 3 4 5 3" xfId="12457"/>
    <cellStyle name="Currency 2 3 3 3 4 5 4" xfId="36533"/>
    <cellStyle name="Currency 2 3 3 3 4 6" xfId="23953"/>
    <cellStyle name="Currency 2 3 3 3 4 6 2" xfId="48004"/>
    <cellStyle name="Currency 2 3 3 3 4 7" xfId="8452"/>
    <cellStyle name="Currency 2 3 3 3 4 8" xfId="32528"/>
    <cellStyle name="Currency 2 3 3 3 5" xfId="2380"/>
    <cellStyle name="Currency 2 3 3 3 5 2" xfId="5581"/>
    <cellStyle name="Currency 2 3 3 3 5 2 2" xfId="28412"/>
    <cellStyle name="Currency 2 3 3 3 5 2 2 2" xfId="52443"/>
    <cellStyle name="Currency 2 3 3 3 5 2 3" xfId="16748"/>
    <cellStyle name="Currency 2 3 3 3 5 2 4" xfId="40822"/>
    <cellStyle name="Currency 2 3 3 3 5 3" xfId="13563"/>
    <cellStyle name="Currency 2 3 3 3 5 3 2" xfId="37639"/>
    <cellStyle name="Currency 2 3 3 3 5 4" xfId="25190"/>
    <cellStyle name="Currency 2 3 3 3 5 4 2" xfId="49231"/>
    <cellStyle name="Currency 2 3 3 3 5 5" xfId="8694"/>
    <cellStyle name="Currency 2 3 3 3 5 6" xfId="32770"/>
    <cellStyle name="Currency 2 3 3 3 6" xfId="3346"/>
    <cellStyle name="Currency 2 3 3 3 6 2" xfId="6559"/>
    <cellStyle name="Currency 2 3 3 3 6 2 2" xfId="29390"/>
    <cellStyle name="Currency 2 3 3 3 6 2 2 2" xfId="53421"/>
    <cellStyle name="Currency 2 3 3 3 6 2 3" xfId="17726"/>
    <cellStyle name="Currency 2 3 3 3 6 2 4" xfId="41800"/>
    <cellStyle name="Currency 2 3 3 3 6 3" xfId="14543"/>
    <cellStyle name="Currency 2 3 3 3 6 3 2" xfId="38617"/>
    <cellStyle name="Currency 2 3 3 3 6 4" xfId="26178"/>
    <cellStyle name="Currency 2 3 3 3 6 4 2" xfId="50209"/>
    <cellStyle name="Currency 2 3 3 3 6 5" xfId="9672"/>
    <cellStyle name="Currency 2 3 3 3 6 6" xfId="33748"/>
    <cellStyle name="Currency 2 3 3 3 7" xfId="4404"/>
    <cellStyle name="Currency 2 3 3 3 7 2" xfId="15601"/>
    <cellStyle name="Currency 2 3 3 3 7 2 2" xfId="39675"/>
    <cellStyle name="Currency 2 3 3 3 7 3" xfId="27236"/>
    <cellStyle name="Currency 2 3 3 3 7 3 2" xfId="51267"/>
    <cellStyle name="Currency 2 3 3 3 7 4" xfId="10635"/>
    <cellStyle name="Currency 2 3 3 3 7 5" xfId="34711"/>
    <cellStyle name="Currency 2 3 3 3 8" xfId="1407"/>
    <cellStyle name="Currency 2 3 3 3 8 2" xfId="24216"/>
    <cellStyle name="Currency 2 3 3 3 8 2 2" xfId="48259"/>
    <cellStyle name="Currency 2 3 3 3 8 3" xfId="11637"/>
    <cellStyle name="Currency 2 3 3 3 8 4" xfId="35713"/>
    <cellStyle name="Currency 2 3 3 3 9" xfId="23211"/>
    <cellStyle name="Currency 2 3 3 3 9 2" xfId="47278"/>
    <cellStyle name="Currency 2 3 3 4" xfId="560"/>
    <cellStyle name="Currency 2 3 4" xfId="128"/>
    <cellStyle name="Currency 2 3 4 2" xfId="563"/>
    <cellStyle name="Currency 2 3 5" xfId="129"/>
    <cellStyle name="Currency 2 3 5 10" xfId="7732"/>
    <cellStyle name="Currency 2 3 5 11" xfId="31809"/>
    <cellStyle name="Currency 2 3 5 2" xfId="564"/>
    <cellStyle name="Currency 2 3 5 2 2" xfId="2623"/>
    <cellStyle name="Currency 2 3 5 2 2 2" xfId="5822"/>
    <cellStyle name="Currency 2 3 5 2 2 2 2" xfId="28653"/>
    <cellStyle name="Currency 2 3 5 2 2 2 2 2" xfId="52684"/>
    <cellStyle name="Currency 2 3 5 2 2 2 3" xfId="16989"/>
    <cellStyle name="Currency 2 3 5 2 2 2 4" xfId="41063"/>
    <cellStyle name="Currency 2 3 5 2 2 3" xfId="13804"/>
    <cellStyle name="Currency 2 3 5 2 2 3 2" xfId="37880"/>
    <cellStyle name="Currency 2 3 5 2 2 4" xfId="25431"/>
    <cellStyle name="Currency 2 3 5 2 2 4 2" xfId="49472"/>
    <cellStyle name="Currency 2 3 5 2 2 5" xfId="8935"/>
    <cellStyle name="Currency 2 3 5 2 2 6" xfId="33011"/>
    <cellStyle name="Currency 2 3 5 2 3" xfId="3602"/>
    <cellStyle name="Currency 2 3 5 2 3 2" xfId="6815"/>
    <cellStyle name="Currency 2 3 5 2 3 2 2" xfId="29646"/>
    <cellStyle name="Currency 2 3 5 2 3 2 2 2" xfId="53677"/>
    <cellStyle name="Currency 2 3 5 2 3 2 3" xfId="17982"/>
    <cellStyle name="Currency 2 3 5 2 3 2 4" xfId="42056"/>
    <cellStyle name="Currency 2 3 5 2 3 3" xfId="14799"/>
    <cellStyle name="Currency 2 3 5 2 3 3 2" xfId="38873"/>
    <cellStyle name="Currency 2 3 5 2 3 4" xfId="26434"/>
    <cellStyle name="Currency 2 3 5 2 3 4 2" xfId="50465"/>
    <cellStyle name="Currency 2 3 5 2 3 5" xfId="9913"/>
    <cellStyle name="Currency 2 3 5 2 3 6" xfId="33989"/>
    <cellStyle name="Currency 2 3 5 2 4" xfId="4655"/>
    <cellStyle name="Currency 2 3 5 2 4 2" xfId="15852"/>
    <cellStyle name="Currency 2 3 5 2 4 2 2" xfId="39926"/>
    <cellStyle name="Currency 2 3 5 2 4 3" xfId="27487"/>
    <cellStyle name="Currency 2 3 5 2 4 3 2" xfId="51518"/>
    <cellStyle name="Currency 2 3 5 2 4 4" xfId="10876"/>
    <cellStyle name="Currency 2 3 5 2 4 5" xfId="34952"/>
    <cellStyle name="Currency 2 3 5 2 5" xfId="1651"/>
    <cellStyle name="Currency 2 3 5 2 5 2" xfId="24460"/>
    <cellStyle name="Currency 2 3 5 2 5 2 2" xfId="48503"/>
    <cellStyle name="Currency 2 3 5 2 5 3" xfId="11956"/>
    <cellStyle name="Currency 2 3 5 2 5 4" xfId="36032"/>
    <cellStyle name="Currency 2 3 5 2 6" xfId="23471"/>
    <cellStyle name="Currency 2 3 5 2 6 2" xfId="47525"/>
    <cellStyle name="Currency 2 3 5 2 7" xfId="7973"/>
    <cellStyle name="Currency 2 3 5 2 8" xfId="32049"/>
    <cellStyle name="Currency 2 3 5 3" xfId="845"/>
    <cellStyle name="Currency 2 3 5 3 2" xfId="2863"/>
    <cellStyle name="Currency 2 3 5 3 2 2" xfId="6062"/>
    <cellStyle name="Currency 2 3 5 3 2 2 2" xfId="28893"/>
    <cellStyle name="Currency 2 3 5 3 2 2 2 2" xfId="52924"/>
    <cellStyle name="Currency 2 3 5 3 2 2 3" xfId="17229"/>
    <cellStyle name="Currency 2 3 5 3 2 2 4" xfId="41303"/>
    <cellStyle name="Currency 2 3 5 3 2 3" xfId="14044"/>
    <cellStyle name="Currency 2 3 5 3 2 3 2" xfId="38120"/>
    <cellStyle name="Currency 2 3 5 3 2 4" xfId="25671"/>
    <cellStyle name="Currency 2 3 5 3 2 4 2" xfId="49712"/>
    <cellStyle name="Currency 2 3 5 3 2 5" xfId="9175"/>
    <cellStyle name="Currency 2 3 5 3 2 6" xfId="33251"/>
    <cellStyle name="Currency 2 3 5 3 3" xfId="3846"/>
    <cellStyle name="Currency 2 3 5 3 3 2" xfId="7059"/>
    <cellStyle name="Currency 2 3 5 3 3 2 2" xfId="29890"/>
    <cellStyle name="Currency 2 3 5 3 3 2 2 2" xfId="53921"/>
    <cellStyle name="Currency 2 3 5 3 3 2 3" xfId="18226"/>
    <cellStyle name="Currency 2 3 5 3 3 2 4" xfId="42300"/>
    <cellStyle name="Currency 2 3 5 3 3 3" xfId="15043"/>
    <cellStyle name="Currency 2 3 5 3 3 3 2" xfId="39117"/>
    <cellStyle name="Currency 2 3 5 3 3 4" xfId="26678"/>
    <cellStyle name="Currency 2 3 5 3 3 4 2" xfId="50709"/>
    <cellStyle name="Currency 2 3 5 3 3 5" xfId="10153"/>
    <cellStyle name="Currency 2 3 5 3 3 6" xfId="34229"/>
    <cellStyle name="Currency 2 3 5 3 4" xfId="4895"/>
    <cellStyle name="Currency 2 3 5 3 4 2" xfId="16092"/>
    <cellStyle name="Currency 2 3 5 3 4 2 2" xfId="40166"/>
    <cellStyle name="Currency 2 3 5 3 4 3" xfId="27727"/>
    <cellStyle name="Currency 2 3 5 3 4 3 2" xfId="51758"/>
    <cellStyle name="Currency 2 3 5 3 4 4" xfId="11116"/>
    <cellStyle name="Currency 2 3 5 3 4 5" xfId="35192"/>
    <cellStyle name="Currency 2 3 5 3 5" xfId="1891"/>
    <cellStyle name="Currency 2 3 5 3 5 2" xfId="24700"/>
    <cellStyle name="Currency 2 3 5 3 5 2 2" xfId="48743"/>
    <cellStyle name="Currency 2 3 5 3 5 3" xfId="12212"/>
    <cellStyle name="Currency 2 3 5 3 5 4" xfId="36288"/>
    <cellStyle name="Currency 2 3 5 3 6" xfId="23713"/>
    <cellStyle name="Currency 2 3 5 3 6 2" xfId="47765"/>
    <cellStyle name="Currency 2 3 5 3 7" xfId="8213"/>
    <cellStyle name="Currency 2 3 5 3 8" xfId="32289"/>
    <cellStyle name="Currency 2 3 5 4" xfId="1085"/>
    <cellStyle name="Currency 2 3 5 4 2" xfId="3103"/>
    <cellStyle name="Currency 2 3 5 4 2 2" xfId="6302"/>
    <cellStyle name="Currency 2 3 5 4 2 2 2" xfId="29133"/>
    <cellStyle name="Currency 2 3 5 4 2 2 2 2" xfId="53164"/>
    <cellStyle name="Currency 2 3 5 4 2 2 3" xfId="17469"/>
    <cellStyle name="Currency 2 3 5 4 2 2 4" xfId="41543"/>
    <cellStyle name="Currency 2 3 5 4 2 3" xfId="14284"/>
    <cellStyle name="Currency 2 3 5 4 2 3 2" xfId="38360"/>
    <cellStyle name="Currency 2 3 5 4 2 4" xfId="25911"/>
    <cellStyle name="Currency 2 3 5 4 2 4 2" xfId="49952"/>
    <cellStyle name="Currency 2 3 5 4 2 5" xfId="9415"/>
    <cellStyle name="Currency 2 3 5 4 2 6" xfId="33491"/>
    <cellStyle name="Currency 2 3 5 4 3" xfId="4097"/>
    <cellStyle name="Currency 2 3 5 4 3 2" xfId="7310"/>
    <cellStyle name="Currency 2 3 5 4 3 2 2" xfId="30141"/>
    <cellStyle name="Currency 2 3 5 4 3 2 2 2" xfId="54172"/>
    <cellStyle name="Currency 2 3 5 4 3 2 3" xfId="18477"/>
    <cellStyle name="Currency 2 3 5 4 3 2 4" xfId="42551"/>
    <cellStyle name="Currency 2 3 5 4 3 3" xfId="15294"/>
    <cellStyle name="Currency 2 3 5 4 3 3 2" xfId="39368"/>
    <cellStyle name="Currency 2 3 5 4 3 4" xfId="26929"/>
    <cellStyle name="Currency 2 3 5 4 3 4 2" xfId="50960"/>
    <cellStyle name="Currency 2 3 5 4 3 5" xfId="10393"/>
    <cellStyle name="Currency 2 3 5 4 3 6" xfId="34469"/>
    <cellStyle name="Currency 2 3 5 4 4" xfId="5136"/>
    <cellStyle name="Currency 2 3 5 4 4 2" xfId="16333"/>
    <cellStyle name="Currency 2 3 5 4 4 2 2" xfId="40407"/>
    <cellStyle name="Currency 2 3 5 4 4 3" xfId="27968"/>
    <cellStyle name="Currency 2 3 5 4 4 3 2" xfId="51999"/>
    <cellStyle name="Currency 2 3 5 4 4 4" xfId="11356"/>
    <cellStyle name="Currency 2 3 5 4 4 5" xfId="35432"/>
    <cellStyle name="Currency 2 3 5 4 5" xfId="2131"/>
    <cellStyle name="Currency 2 3 5 4 5 2" xfId="24942"/>
    <cellStyle name="Currency 2 3 5 4 5 2 2" xfId="48983"/>
    <cellStyle name="Currency 2 3 5 4 5 3" xfId="12458"/>
    <cellStyle name="Currency 2 3 5 4 5 4" xfId="36534"/>
    <cellStyle name="Currency 2 3 5 4 6" xfId="23954"/>
    <cellStyle name="Currency 2 3 5 4 6 2" xfId="48005"/>
    <cellStyle name="Currency 2 3 5 4 7" xfId="8453"/>
    <cellStyle name="Currency 2 3 5 4 8" xfId="32529"/>
    <cellStyle name="Currency 2 3 5 5" xfId="2381"/>
    <cellStyle name="Currency 2 3 5 5 2" xfId="5582"/>
    <cellStyle name="Currency 2 3 5 5 2 2" xfId="28413"/>
    <cellStyle name="Currency 2 3 5 5 2 2 2" xfId="52444"/>
    <cellStyle name="Currency 2 3 5 5 2 3" xfId="16749"/>
    <cellStyle name="Currency 2 3 5 5 2 4" xfId="40823"/>
    <cellStyle name="Currency 2 3 5 5 3" xfId="13564"/>
    <cellStyle name="Currency 2 3 5 5 3 2" xfId="37640"/>
    <cellStyle name="Currency 2 3 5 5 4" xfId="25191"/>
    <cellStyle name="Currency 2 3 5 5 4 2" xfId="49232"/>
    <cellStyle name="Currency 2 3 5 5 5" xfId="8695"/>
    <cellStyle name="Currency 2 3 5 5 6" xfId="32771"/>
    <cellStyle name="Currency 2 3 5 6" xfId="3347"/>
    <cellStyle name="Currency 2 3 5 6 2" xfId="6560"/>
    <cellStyle name="Currency 2 3 5 6 2 2" xfId="29391"/>
    <cellStyle name="Currency 2 3 5 6 2 2 2" xfId="53422"/>
    <cellStyle name="Currency 2 3 5 6 2 3" xfId="17727"/>
    <cellStyle name="Currency 2 3 5 6 2 4" xfId="41801"/>
    <cellStyle name="Currency 2 3 5 6 3" xfId="14544"/>
    <cellStyle name="Currency 2 3 5 6 3 2" xfId="38618"/>
    <cellStyle name="Currency 2 3 5 6 4" xfId="26179"/>
    <cellStyle name="Currency 2 3 5 6 4 2" xfId="50210"/>
    <cellStyle name="Currency 2 3 5 6 5" xfId="9673"/>
    <cellStyle name="Currency 2 3 5 6 6" xfId="33749"/>
    <cellStyle name="Currency 2 3 5 7" xfId="4405"/>
    <cellStyle name="Currency 2 3 5 7 2" xfId="15602"/>
    <cellStyle name="Currency 2 3 5 7 2 2" xfId="39676"/>
    <cellStyle name="Currency 2 3 5 7 3" xfId="27237"/>
    <cellStyle name="Currency 2 3 5 7 3 2" xfId="51268"/>
    <cellStyle name="Currency 2 3 5 7 4" xfId="10636"/>
    <cellStyle name="Currency 2 3 5 7 5" xfId="34712"/>
    <cellStyle name="Currency 2 3 5 8" xfId="1408"/>
    <cellStyle name="Currency 2 3 5 8 2" xfId="24217"/>
    <cellStyle name="Currency 2 3 5 8 2 2" xfId="48260"/>
    <cellStyle name="Currency 2 3 5 8 3" xfId="11638"/>
    <cellStyle name="Currency 2 3 5 8 4" xfId="35714"/>
    <cellStyle name="Currency 2 3 5 9" xfId="23212"/>
    <cellStyle name="Currency 2 3 5 9 2" xfId="47279"/>
    <cellStyle name="Currency 2 3 6" xfId="556"/>
    <cellStyle name="Currency 2 3 7" xfId="7674"/>
    <cellStyle name="Currency 2 4" xfId="130"/>
    <cellStyle name="Currency 2 4 2" xfId="131"/>
    <cellStyle name="Currency 2 4 2 2" xfId="132"/>
    <cellStyle name="Currency 2 4 2 2 2" xfId="567"/>
    <cellStyle name="Currency 2 4 2 3" xfId="133"/>
    <cellStyle name="Currency 2 4 2 3 10" xfId="7733"/>
    <cellStyle name="Currency 2 4 2 3 11" xfId="31810"/>
    <cellStyle name="Currency 2 4 2 3 2" xfId="568"/>
    <cellStyle name="Currency 2 4 2 3 2 2" xfId="2624"/>
    <cellStyle name="Currency 2 4 2 3 2 2 2" xfId="5823"/>
    <cellStyle name="Currency 2 4 2 3 2 2 2 2" xfId="28654"/>
    <cellStyle name="Currency 2 4 2 3 2 2 2 2 2" xfId="52685"/>
    <cellStyle name="Currency 2 4 2 3 2 2 2 3" xfId="16990"/>
    <cellStyle name="Currency 2 4 2 3 2 2 2 4" xfId="41064"/>
    <cellStyle name="Currency 2 4 2 3 2 2 3" xfId="13805"/>
    <cellStyle name="Currency 2 4 2 3 2 2 3 2" xfId="37881"/>
    <cellStyle name="Currency 2 4 2 3 2 2 4" xfId="25432"/>
    <cellStyle name="Currency 2 4 2 3 2 2 4 2" xfId="49473"/>
    <cellStyle name="Currency 2 4 2 3 2 2 5" xfId="8936"/>
    <cellStyle name="Currency 2 4 2 3 2 2 6" xfId="33012"/>
    <cellStyle name="Currency 2 4 2 3 2 3" xfId="3603"/>
    <cellStyle name="Currency 2 4 2 3 2 3 2" xfId="6816"/>
    <cellStyle name="Currency 2 4 2 3 2 3 2 2" xfId="29647"/>
    <cellStyle name="Currency 2 4 2 3 2 3 2 2 2" xfId="53678"/>
    <cellStyle name="Currency 2 4 2 3 2 3 2 3" xfId="17983"/>
    <cellStyle name="Currency 2 4 2 3 2 3 2 4" xfId="42057"/>
    <cellStyle name="Currency 2 4 2 3 2 3 3" xfId="14800"/>
    <cellStyle name="Currency 2 4 2 3 2 3 3 2" xfId="38874"/>
    <cellStyle name="Currency 2 4 2 3 2 3 4" xfId="26435"/>
    <cellStyle name="Currency 2 4 2 3 2 3 4 2" xfId="50466"/>
    <cellStyle name="Currency 2 4 2 3 2 3 5" xfId="9914"/>
    <cellStyle name="Currency 2 4 2 3 2 3 6" xfId="33990"/>
    <cellStyle name="Currency 2 4 2 3 2 4" xfId="4656"/>
    <cellStyle name="Currency 2 4 2 3 2 4 2" xfId="15853"/>
    <cellStyle name="Currency 2 4 2 3 2 4 2 2" xfId="39927"/>
    <cellStyle name="Currency 2 4 2 3 2 4 3" xfId="27488"/>
    <cellStyle name="Currency 2 4 2 3 2 4 3 2" xfId="51519"/>
    <cellStyle name="Currency 2 4 2 3 2 4 4" xfId="10877"/>
    <cellStyle name="Currency 2 4 2 3 2 4 5" xfId="34953"/>
    <cellStyle name="Currency 2 4 2 3 2 5" xfId="1652"/>
    <cellStyle name="Currency 2 4 2 3 2 5 2" xfId="24461"/>
    <cellStyle name="Currency 2 4 2 3 2 5 2 2" xfId="48504"/>
    <cellStyle name="Currency 2 4 2 3 2 5 3" xfId="11959"/>
    <cellStyle name="Currency 2 4 2 3 2 5 4" xfId="36035"/>
    <cellStyle name="Currency 2 4 2 3 2 6" xfId="23472"/>
    <cellStyle name="Currency 2 4 2 3 2 6 2" xfId="47526"/>
    <cellStyle name="Currency 2 4 2 3 2 7" xfId="7974"/>
    <cellStyle name="Currency 2 4 2 3 2 8" xfId="32050"/>
    <cellStyle name="Currency 2 4 2 3 3" xfId="846"/>
    <cellStyle name="Currency 2 4 2 3 3 2" xfId="2864"/>
    <cellStyle name="Currency 2 4 2 3 3 2 2" xfId="6063"/>
    <cellStyle name="Currency 2 4 2 3 3 2 2 2" xfId="28894"/>
    <cellStyle name="Currency 2 4 2 3 3 2 2 2 2" xfId="52925"/>
    <cellStyle name="Currency 2 4 2 3 3 2 2 3" xfId="17230"/>
    <cellStyle name="Currency 2 4 2 3 3 2 2 4" xfId="41304"/>
    <cellStyle name="Currency 2 4 2 3 3 2 3" xfId="14045"/>
    <cellStyle name="Currency 2 4 2 3 3 2 3 2" xfId="38121"/>
    <cellStyle name="Currency 2 4 2 3 3 2 4" xfId="25672"/>
    <cellStyle name="Currency 2 4 2 3 3 2 4 2" xfId="49713"/>
    <cellStyle name="Currency 2 4 2 3 3 2 5" xfId="9176"/>
    <cellStyle name="Currency 2 4 2 3 3 2 6" xfId="33252"/>
    <cellStyle name="Currency 2 4 2 3 3 3" xfId="3847"/>
    <cellStyle name="Currency 2 4 2 3 3 3 2" xfId="7060"/>
    <cellStyle name="Currency 2 4 2 3 3 3 2 2" xfId="29891"/>
    <cellStyle name="Currency 2 4 2 3 3 3 2 2 2" xfId="53922"/>
    <cellStyle name="Currency 2 4 2 3 3 3 2 3" xfId="18227"/>
    <cellStyle name="Currency 2 4 2 3 3 3 2 4" xfId="42301"/>
    <cellStyle name="Currency 2 4 2 3 3 3 3" xfId="15044"/>
    <cellStyle name="Currency 2 4 2 3 3 3 3 2" xfId="39118"/>
    <cellStyle name="Currency 2 4 2 3 3 3 4" xfId="26679"/>
    <cellStyle name="Currency 2 4 2 3 3 3 4 2" xfId="50710"/>
    <cellStyle name="Currency 2 4 2 3 3 3 5" xfId="10154"/>
    <cellStyle name="Currency 2 4 2 3 3 3 6" xfId="34230"/>
    <cellStyle name="Currency 2 4 2 3 3 4" xfId="4896"/>
    <cellStyle name="Currency 2 4 2 3 3 4 2" xfId="16093"/>
    <cellStyle name="Currency 2 4 2 3 3 4 2 2" xfId="40167"/>
    <cellStyle name="Currency 2 4 2 3 3 4 3" xfId="27728"/>
    <cellStyle name="Currency 2 4 2 3 3 4 3 2" xfId="51759"/>
    <cellStyle name="Currency 2 4 2 3 3 4 4" xfId="11117"/>
    <cellStyle name="Currency 2 4 2 3 3 4 5" xfId="35193"/>
    <cellStyle name="Currency 2 4 2 3 3 5" xfId="1892"/>
    <cellStyle name="Currency 2 4 2 3 3 5 2" xfId="24701"/>
    <cellStyle name="Currency 2 4 2 3 3 5 2 2" xfId="48744"/>
    <cellStyle name="Currency 2 4 2 3 3 5 3" xfId="12213"/>
    <cellStyle name="Currency 2 4 2 3 3 5 4" xfId="36289"/>
    <cellStyle name="Currency 2 4 2 3 3 6" xfId="23714"/>
    <cellStyle name="Currency 2 4 2 3 3 6 2" xfId="47766"/>
    <cellStyle name="Currency 2 4 2 3 3 7" xfId="8214"/>
    <cellStyle name="Currency 2 4 2 3 3 8" xfId="32290"/>
    <cellStyle name="Currency 2 4 2 3 4" xfId="1086"/>
    <cellStyle name="Currency 2 4 2 3 4 2" xfId="3104"/>
    <cellStyle name="Currency 2 4 2 3 4 2 2" xfId="6303"/>
    <cellStyle name="Currency 2 4 2 3 4 2 2 2" xfId="29134"/>
    <cellStyle name="Currency 2 4 2 3 4 2 2 2 2" xfId="53165"/>
    <cellStyle name="Currency 2 4 2 3 4 2 2 3" xfId="17470"/>
    <cellStyle name="Currency 2 4 2 3 4 2 2 4" xfId="41544"/>
    <cellStyle name="Currency 2 4 2 3 4 2 3" xfId="14285"/>
    <cellStyle name="Currency 2 4 2 3 4 2 3 2" xfId="38361"/>
    <cellStyle name="Currency 2 4 2 3 4 2 4" xfId="25912"/>
    <cellStyle name="Currency 2 4 2 3 4 2 4 2" xfId="49953"/>
    <cellStyle name="Currency 2 4 2 3 4 2 5" xfId="9416"/>
    <cellStyle name="Currency 2 4 2 3 4 2 6" xfId="33492"/>
    <cellStyle name="Currency 2 4 2 3 4 3" xfId="4098"/>
    <cellStyle name="Currency 2 4 2 3 4 3 2" xfId="7311"/>
    <cellStyle name="Currency 2 4 2 3 4 3 2 2" xfId="30142"/>
    <cellStyle name="Currency 2 4 2 3 4 3 2 2 2" xfId="54173"/>
    <cellStyle name="Currency 2 4 2 3 4 3 2 3" xfId="18478"/>
    <cellStyle name="Currency 2 4 2 3 4 3 2 4" xfId="42552"/>
    <cellStyle name="Currency 2 4 2 3 4 3 3" xfId="15295"/>
    <cellStyle name="Currency 2 4 2 3 4 3 3 2" xfId="39369"/>
    <cellStyle name="Currency 2 4 2 3 4 3 4" xfId="26930"/>
    <cellStyle name="Currency 2 4 2 3 4 3 4 2" xfId="50961"/>
    <cellStyle name="Currency 2 4 2 3 4 3 5" xfId="10394"/>
    <cellStyle name="Currency 2 4 2 3 4 3 6" xfId="34470"/>
    <cellStyle name="Currency 2 4 2 3 4 4" xfId="5137"/>
    <cellStyle name="Currency 2 4 2 3 4 4 2" xfId="16334"/>
    <cellStyle name="Currency 2 4 2 3 4 4 2 2" xfId="40408"/>
    <cellStyle name="Currency 2 4 2 3 4 4 3" xfId="27969"/>
    <cellStyle name="Currency 2 4 2 3 4 4 3 2" xfId="52000"/>
    <cellStyle name="Currency 2 4 2 3 4 4 4" xfId="11357"/>
    <cellStyle name="Currency 2 4 2 3 4 4 5" xfId="35433"/>
    <cellStyle name="Currency 2 4 2 3 4 5" xfId="2132"/>
    <cellStyle name="Currency 2 4 2 3 4 5 2" xfId="24943"/>
    <cellStyle name="Currency 2 4 2 3 4 5 2 2" xfId="48984"/>
    <cellStyle name="Currency 2 4 2 3 4 5 3" xfId="12459"/>
    <cellStyle name="Currency 2 4 2 3 4 5 4" xfId="36535"/>
    <cellStyle name="Currency 2 4 2 3 4 6" xfId="23955"/>
    <cellStyle name="Currency 2 4 2 3 4 6 2" xfId="48006"/>
    <cellStyle name="Currency 2 4 2 3 4 7" xfId="8454"/>
    <cellStyle name="Currency 2 4 2 3 4 8" xfId="32530"/>
    <cellStyle name="Currency 2 4 2 3 5" xfId="2382"/>
    <cellStyle name="Currency 2 4 2 3 5 2" xfId="5583"/>
    <cellStyle name="Currency 2 4 2 3 5 2 2" xfId="28414"/>
    <cellStyle name="Currency 2 4 2 3 5 2 2 2" xfId="52445"/>
    <cellStyle name="Currency 2 4 2 3 5 2 3" xfId="16750"/>
    <cellStyle name="Currency 2 4 2 3 5 2 4" xfId="40824"/>
    <cellStyle name="Currency 2 4 2 3 5 3" xfId="13565"/>
    <cellStyle name="Currency 2 4 2 3 5 3 2" xfId="37641"/>
    <cellStyle name="Currency 2 4 2 3 5 4" xfId="25192"/>
    <cellStyle name="Currency 2 4 2 3 5 4 2" xfId="49233"/>
    <cellStyle name="Currency 2 4 2 3 5 5" xfId="8696"/>
    <cellStyle name="Currency 2 4 2 3 5 6" xfId="32772"/>
    <cellStyle name="Currency 2 4 2 3 6" xfId="3348"/>
    <cellStyle name="Currency 2 4 2 3 6 2" xfId="6561"/>
    <cellStyle name="Currency 2 4 2 3 6 2 2" xfId="29392"/>
    <cellStyle name="Currency 2 4 2 3 6 2 2 2" xfId="53423"/>
    <cellStyle name="Currency 2 4 2 3 6 2 3" xfId="17728"/>
    <cellStyle name="Currency 2 4 2 3 6 2 4" xfId="41802"/>
    <cellStyle name="Currency 2 4 2 3 6 3" xfId="14545"/>
    <cellStyle name="Currency 2 4 2 3 6 3 2" xfId="38619"/>
    <cellStyle name="Currency 2 4 2 3 6 4" xfId="26180"/>
    <cellStyle name="Currency 2 4 2 3 6 4 2" xfId="50211"/>
    <cellStyle name="Currency 2 4 2 3 6 5" xfId="9674"/>
    <cellStyle name="Currency 2 4 2 3 6 6" xfId="33750"/>
    <cellStyle name="Currency 2 4 2 3 7" xfId="4406"/>
    <cellStyle name="Currency 2 4 2 3 7 2" xfId="15603"/>
    <cellStyle name="Currency 2 4 2 3 7 2 2" xfId="39677"/>
    <cellStyle name="Currency 2 4 2 3 7 3" xfId="27238"/>
    <cellStyle name="Currency 2 4 2 3 7 3 2" xfId="51269"/>
    <cellStyle name="Currency 2 4 2 3 7 4" xfId="10637"/>
    <cellStyle name="Currency 2 4 2 3 7 5" xfId="34713"/>
    <cellStyle name="Currency 2 4 2 3 8" xfId="1409"/>
    <cellStyle name="Currency 2 4 2 3 8 2" xfId="24218"/>
    <cellStyle name="Currency 2 4 2 3 8 2 2" xfId="48261"/>
    <cellStyle name="Currency 2 4 2 3 8 3" xfId="11640"/>
    <cellStyle name="Currency 2 4 2 3 8 4" xfId="35716"/>
    <cellStyle name="Currency 2 4 2 3 9" xfId="23213"/>
    <cellStyle name="Currency 2 4 2 3 9 2" xfId="47280"/>
    <cellStyle name="Currency 2 4 2 4" xfId="566"/>
    <cellStyle name="Currency 2 4 3" xfId="134"/>
    <cellStyle name="Currency 2 4 3 2" xfId="569"/>
    <cellStyle name="Currency 2 4 4" xfId="135"/>
    <cellStyle name="Currency 2 4 4 10" xfId="7734"/>
    <cellStyle name="Currency 2 4 4 11" xfId="31811"/>
    <cellStyle name="Currency 2 4 4 2" xfId="570"/>
    <cellStyle name="Currency 2 4 4 2 2" xfId="2625"/>
    <cellStyle name="Currency 2 4 4 2 2 2" xfId="5824"/>
    <cellStyle name="Currency 2 4 4 2 2 2 2" xfId="28655"/>
    <cellStyle name="Currency 2 4 4 2 2 2 2 2" xfId="52686"/>
    <cellStyle name="Currency 2 4 4 2 2 2 3" xfId="16991"/>
    <cellStyle name="Currency 2 4 4 2 2 2 4" xfId="41065"/>
    <cellStyle name="Currency 2 4 4 2 2 3" xfId="13806"/>
    <cellStyle name="Currency 2 4 4 2 2 3 2" xfId="37882"/>
    <cellStyle name="Currency 2 4 4 2 2 4" xfId="25433"/>
    <cellStyle name="Currency 2 4 4 2 2 4 2" xfId="49474"/>
    <cellStyle name="Currency 2 4 4 2 2 5" xfId="8937"/>
    <cellStyle name="Currency 2 4 4 2 2 6" xfId="33013"/>
    <cellStyle name="Currency 2 4 4 2 3" xfId="3604"/>
    <cellStyle name="Currency 2 4 4 2 3 2" xfId="6817"/>
    <cellStyle name="Currency 2 4 4 2 3 2 2" xfId="29648"/>
    <cellStyle name="Currency 2 4 4 2 3 2 2 2" xfId="53679"/>
    <cellStyle name="Currency 2 4 4 2 3 2 3" xfId="17984"/>
    <cellStyle name="Currency 2 4 4 2 3 2 4" xfId="42058"/>
    <cellStyle name="Currency 2 4 4 2 3 3" xfId="14801"/>
    <cellStyle name="Currency 2 4 4 2 3 3 2" xfId="38875"/>
    <cellStyle name="Currency 2 4 4 2 3 4" xfId="26436"/>
    <cellStyle name="Currency 2 4 4 2 3 4 2" xfId="50467"/>
    <cellStyle name="Currency 2 4 4 2 3 5" xfId="9915"/>
    <cellStyle name="Currency 2 4 4 2 3 6" xfId="33991"/>
    <cellStyle name="Currency 2 4 4 2 4" xfId="4657"/>
    <cellStyle name="Currency 2 4 4 2 4 2" xfId="15854"/>
    <cellStyle name="Currency 2 4 4 2 4 2 2" xfId="39928"/>
    <cellStyle name="Currency 2 4 4 2 4 3" xfId="27489"/>
    <cellStyle name="Currency 2 4 4 2 4 3 2" xfId="51520"/>
    <cellStyle name="Currency 2 4 4 2 4 4" xfId="10878"/>
    <cellStyle name="Currency 2 4 4 2 4 5" xfId="34954"/>
    <cellStyle name="Currency 2 4 4 2 5" xfId="1653"/>
    <cellStyle name="Currency 2 4 4 2 5 2" xfId="24462"/>
    <cellStyle name="Currency 2 4 4 2 5 2 2" xfId="48505"/>
    <cellStyle name="Currency 2 4 4 2 5 3" xfId="11961"/>
    <cellStyle name="Currency 2 4 4 2 5 4" xfId="36037"/>
    <cellStyle name="Currency 2 4 4 2 6" xfId="23473"/>
    <cellStyle name="Currency 2 4 4 2 6 2" xfId="47527"/>
    <cellStyle name="Currency 2 4 4 2 7" xfId="7975"/>
    <cellStyle name="Currency 2 4 4 2 8" xfId="32051"/>
    <cellStyle name="Currency 2 4 4 3" xfId="847"/>
    <cellStyle name="Currency 2 4 4 3 2" xfId="2865"/>
    <cellStyle name="Currency 2 4 4 3 2 2" xfId="6064"/>
    <cellStyle name="Currency 2 4 4 3 2 2 2" xfId="28895"/>
    <cellStyle name="Currency 2 4 4 3 2 2 2 2" xfId="52926"/>
    <cellStyle name="Currency 2 4 4 3 2 2 3" xfId="17231"/>
    <cellStyle name="Currency 2 4 4 3 2 2 4" xfId="41305"/>
    <cellStyle name="Currency 2 4 4 3 2 3" xfId="14046"/>
    <cellStyle name="Currency 2 4 4 3 2 3 2" xfId="38122"/>
    <cellStyle name="Currency 2 4 4 3 2 4" xfId="25673"/>
    <cellStyle name="Currency 2 4 4 3 2 4 2" xfId="49714"/>
    <cellStyle name="Currency 2 4 4 3 2 5" xfId="9177"/>
    <cellStyle name="Currency 2 4 4 3 2 6" xfId="33253"/>
    <cellStyle name="Currency 2 4 4 3 3" xfId="3848"/>
    <cellStyle name="Currency 2 4 4 3 3 2" xfId="7061"/>
    <cellStyle name="Currency 2 4 4 3 3 2 2" xfId="29892"/>
    <cellStyle name="Currency 2 4 4 3 3 2 2 2" xfId="53923"/>
    <cellStyle name="Currency 2 4 4 3 3 2 3" xfId="18228"/>
    <cellStyle name="Currency 2 4 4 3 3 2 4" xfId="42302"/>
    <cellStyle name="Currency 2 4 4 3 3 3" xfId="15045"/>
    <cellStyle name="Currency 2 4 4 3 3 3 2" xfId="39119"/>
    <cellStyle name="Currency 2 4 4 3 3 4" xfId="26680"/>
    <cellStyle name="Currency 2 4 4 3 3 4 2" xfId="50711"/>
    <cellStyle name="Currency 2 4 4 3 3 5" xfId="10155"/>
    <cellStyle name="Currency 2 4 4 3 3 6" xfId="34231"/>
    <cellStyle name="Currency 2 4 4 3 4" xfId="4897"/>
    <cellStyle name="Currency 2 4 4 3 4 2" xfId="16094"/>
    <cellStyle name="Currency 2 4 4 3 4 2 2" xfId="40168"/>
    <cellStyle name="Currency 2 4 4 3 4 3" xfId="27729"/>
    <cellStyle name="Currency 2 4 4 3 4 3 2" xfId="51760"/>
    <cellStyle name="Currency 2 4 4 3 4 4" xfId="11118"/>
    <cellStyle name="Currency 2 4 4 3 4 5" xfId="35194"/>
    <cellStyle name="Currency 2 4 4 3 5" xfId="1893"/>
    <cellStyle name="Currency 2 4 4 3 5 2" xfId="24702"/>
    <cellStyle name="Currency 2 4 4 3 5 2 2" xfId="48745"/>
    <cellStyle name="Currency 2 4 4 3 5 3" xfId="12214"/>
    <cellStyle name="Currency 2 4 4 3 5 4" xfId="36290"/>
    <cellStyle name="Currency 2 4 4 3 6" xfId="23715"/>
    <cellStyle name="Currency 2 4 4 3 6 2" xfId="47767"/>
    <cellStyle name="Currency 2 4 4 3 7" xfId="8215"/>
    <cellStyle name="Currency 2 4 4 3 8" xfId="32291"/>
    <cellStyle name="Currency 2 4 4 4" xfId="1087"/>
    <cellStyle name="Currency 2 4 4 4 2" xfId="3105"/>
    <cellStyle name="Currency 2 4 4 4 2 2" xfId="6304"/>
    <cellStyle name="Currency 2 4 4 4 2 2 2" xfId="29135"/>
    <cellStyle name="Currency 2 4 4 4 2 2 2 2" xfId="53166"/>
    <cellStyle name="Currency 2 4 4 4 2 2 3" xfId="17471"/>
    <cellStyle name="Currency 2 4 4 4 2 2 4" xfId="41545"/>
    <cellStyle name="Currency 2 4 4 4 2 3" xfId="14286"/>
    <cellStyle name="Currency 2 4 4 4 2 3 2" xfId="38362"/>
    <cellStyle name="Currency 2 4 4 4 2 4" xfId="25913"/>
    <cellStyle name="Currency 2 4 4 4 2 4 2" xfId="49954"/>
    <cellStyle name="Currency 2 4 4 4 2 5" xfId="9417"/>
    <cellStyle name="Currency 2 4 4 4 2 6" xfId="33493"/>
    <cellStyle name="Currency 2 4 4 4 3" xfId="4099"/>
    <cellStyle name="Currency 2 4 4 4 3 2" xfId="7312"/>
    <cellStyle name="Currency 2 4 4 4 3 2 2" xfId="30143"/>
    <cellStyle name="Currency 2 4 4 4 3 2 2 2" xfId="54174"/>
    <cellStyle name="Currency 2 4 4 4 3 2 3" xfId="18479"/>
    <cellStyle name="Currency 2 4 4 4 3 2 4" xfId="42553"/>
    <cellStyle name="Currency 2 4 4 4 3 3" xfId="15296"/>
    <cellStyle name="Currency 2 4 4 4 3 3 2" xfId="39370"/>
    <cellStyle name="Currency 2 4 4 4 3 4" xfId="26931"/>
    <cellStyle name="Currency 2 4 4 4 3 4 2" xfId="50962"/>
    <cellStyle name="Currency 2 4 4 4 3 5" xfId="10395"/>
    <cellStyle name="Currency 2 4 4 4 3 6" xfId="34471"/>
    <cellStyle name="Currency 2 4 4 4 4" xfId="5138"/>
    <cellStyle name="Currency 2 4 4 4 4 2" xfId="16335"/>
    <cellStyle name="Currency 2 4 4 4 4 2 2" xfId="40409"/>
    <cellStyle name="Currency 2 4 4 4 4 3" xfId="27970"/>
    <cellStyle name="Currency 2 4 4 4 4 3 2" xfId="52001"/>
    <cellStyle name="Currency 2 4 4 4 4 4" xfId="11358"/>
    <cellStyle name="Currency 2 4 4 4 4 5" xfId="35434"/>
    <cellStyle name="Currency 2 4 4 4 5" xfId="2133"/>
    <cellStyle name="Currency 2 4 4 4 5 2" xfId="24944"/>
    <cellStyle name="Currency 2 4 4 4 5 2 2" xfId="48985"/>
    <cellStyle name="Currency 2 4 4 4 5 3" xfId="12460"/>
    <cellStyle name="Currency 2 4 4 4 5 4" xfId="36536"/>
    <cellStyle name="Currency 2 4 4 4 6" xfId="23956"/>
    <cellStyle name="Currency 2 4 4 4 6 2" xfId="48007"/>
    <cellStyle name="Currency 2 4 4 4 7" xfId="8455"/>
    <cellStyle name="Currency 2 4 4 4 8" xfId="32531"/>
    <cellStyle name="Currency 2 4 4 5" xfId="2383"/>
    <cellStyle name="Currency 2 4 4 5 2" xfId="5584"/>
    <cellStyle name="Currency 2 4 4 5 2 2" xfId="28415"/>
    <cellStyle name="Currency 2 4 4 5 2 2 2" xfId="52446"/>
    <cellStyle name="Currency 2 4 4 5 2 3" xfId="16751"/>
    <cellStyle name="Currency 2 4 4 5 2 4" xfId="40825"/>
    <cellStyle name="Currency 2 4 4 5 3" xfId="13566"/>
    <cellStyle name="Currency 2 4 4 5 3 2" xfId="37642"/>
    <cellStyle name="Currency 2 4 4 5 4" xfId="25193"/>
    <cellStyle name="Currency 2 4 4 5 4 2" xfId="49234"/>
    <cellStyle name="Currency 2 4 4 5 5" xfId="8697"/>
    <cellStyle name="Currency 2 4 4 5 6" xfId="32773"/>
    <cellStyle name="Currency 2 4 4 6" xfId="3349"/>
    <cellStyle name="Currency 2 4 4 6 2" xfId="6562"/>
    <cellStyle name="Currency 2 4 4 6 2 2" xfId="29393"/>
    <cellStyle name="Currency 2 4 4 6 2 2 2" xfId="53424"/>
    <cellStyle name="Currency 2 4 4 6 2 3" xfId="17729"/>
    <cellStyle name="Currency 2 4 4 6 2 4" xfId="41803"/>
    <cellStyle name="Currency 2 4 4 6 3" xfId="14546"/>
    <cellStyle name="Currency 2 4 4 6 3 2" xfId="38620"/>
    <cellStyle name="Currency 2 4 4 6 4" xfId="26181"/>
    <cellStyle name="Currency 2 4 4 6 4 2" xfId="50212"/>
    <cellStyle name="Currency 2 4 4 6 5" xfId="9675"/>
    <cellStyle name="Currency 2 4 4 6 6" xfId="33751"/>
    <cellStyle name="Currency 2 4 4 7" xfId="4407"/>
    <cellStyle name="Currency 2 4 4 7 2" xfId="15604"/>
    <cellStyle name="Currency 2 4 4 7 2 2" xfId="39678"/>
    <cellStyle name="Currency 2 4 4 7 3" xfId="27239"/>
    <cellStyle name="Currency 2 4 4 7 3 2" xfId="51270"/>
    <cellStyle name="Currency 2 4 4 7 4" xfId="10638"/>
    <cellStyle name="Currency 2 4 4 7 5" xfId="34714"/>
    <cellStyle name="Currency 2 4 4 8" xfId="1410"/>
    <cellStyle name="Currency 2 4 4 8 2" xfId="24219"/>
    <cellStyle name="Currency 2 4 4 8 2 2" xfId="48262"/>
    <cellStyle name="Currency 2 4 4 8 3" xfId="11641"/>
    <cellStyle name="Currency 2 4 4 8 4" xfId="35717"/>
    <cellStyle name="Currency 2 4 4 9" xfId="23214"/>
    <cellStyle name="Currency 2 4 4 9 2" xfId="47281"/>
    <cellStyle name="Currency 2 4 5" xfId="565"/>
    <cellStyle name="Currency 2 5" xfId="136"/>
    <cellStyle name="Currency 2 5 2" xfId="137"/>
    <cellStyle name="Currency 2 5 2 2" xfId="138"/>
    <cellStyle name="Currency 2 5 2 2 2" xfId="573"/>
    <cellStyle name="Currency 2 5 2 3" xfId="139"/>
    <cellStyle name="Currency 2 5 2 3 10" xfId="7735"/>
    <cellStyle name="Currency 2 5 2 3 11" xfId="31812"/>
    <cellStyle name="Currency 2 5 2 3 2" xfId="574"/>
    <cellStyle name="Currency 2 5 2 3 2 2" xfId="2626"/>
    <cellStyle name="Currency 2 5 2 3 2 2 2" xfId="5825"/>
    <cellStyle name="Currency 2 5 2 3 2 2 2 2" xfId="28656"/>
    <cellStyle name="Currency 2 5 2 3 2 2 2 2 2" xfId="52687"/>
    <cellStyle name="Currency 2 5 2 3 2 2 2 3" xfId="16992"/>
    <cellStyle name="Currency 2 5 2 3 2 2 2 4" xfId="41066"/>
    <cellStyle name="Currency 2 5 2 3 2 2 3" xfId="13807"/>
    <cellStyle name="Currency 2 5 2 3 2 2 3 2" xfId="37883"/>
    <cellStyle name="Currency 2 5 2 3 2 2 4" xfId="25434"/>
    <cellStyle name="Currency 2 5 2 3 2 2 4 2" xfId="49475"/>
    <cellStyle name="Currency 2 5 2 3 2 2 5" xfId="8938"/>
    <cellStyle name="Currency 2 5 2 3 2 2 6" xfId="33014"/>
    <cellStyle name="Currency 2 5 2 3 2 3" xfId="3605"/>
    <cellStyle name="Currency 2 5 2 3 2 3 2" xfId="6818"/>
    <cellStyle name="Currency 2 5 2 3 2 3 2 2" xfId="29649"/>
    <cellStyle name="Currency 2 5 2 3 2 3 2 2 2" xfId="53680"/>
    <cellStyle name="Currency 2 5 2 3 2 3 2 3" xfId="17985"/>
    <cellStyle name="Currency 2 5 2 3 2 3 2 4" xfId="42059"/>
    <cellStyle name="Currency 2 5 2 3 2 3 3" xfId="14802"/>
    <cellStyle name="Currency 2 5 2 3 2 3 3 2" xfId="38876"/>
    <cellStyle name="Currency 2 5 2 3 2 3 4" xfId="26437"/>
    <cellStyle name="Currency 2 5 2 3 2 3 4 2" xfId="50468"/>
    <cellStyle name="Currency 2 5 2 3 2 3 5" xfId="9916"/>
    <cellStyle name="Currency 2 5 2 3 2 3 6" xfId="33992"/>
    <cellStyle name="Currency 2 5 2 3 2 4" xfId="4658"/>
    <cellStyle name="Currency 2 5 2 3 2 4 2" xfId="15855"/>
    <cellStyle name="Currency 2 5 2 3 2 4 2 2" xfId="39929"/>
    <cellStyle name="Currency 2 5 2 3 2 4 3" xfId="27490"/>
    <cellStyle name="Currency 2 5 2 3 2 4 3 2" xfId="51521"/>
    <cellStyle name="Currency 2 5 2 3 2 4 4" xfId="10879"/>
    <cellStyle name="Currency 2 5 2 3 2 4 5" xfId="34955"/>
    <cellStyle name="Currency 2 5 2 3 2 5" xfId="1654"/>
    <cellStyle name="Currency 2 5 2 3 2 5 2" xfId="24463"/>
    <cellStyle name="Currency 2 5 2 3 2 5 2 2" xfId="48506"/>
    <cellStyle name="Currency 2 5 2 3 2 5 3" xfId="11963"/>
    <cellStyle name="Currency 2 5 2 3 2 5 4" xfId="36039"/>
    <cellStyle name="Currency 2 5 2 3 2 6" xfId="23474"/>
    <cellStyle name="Currency 2 5 2 3 2 6 2" xfId="47528"/>
    <cellStyle name="Currency 2 5 2 3 2 7" xfId="7976"/>
    <cellStyle name="Currency 2 5 2 3 2 8" xfId="32052"/>
    <cellStyle name="Currency 2 5 2 3 3" xfId="848"/>
    <cellStyle name="Currency 2 5 2 3 3 2" xfId="2866"/>
    <cellStyle name="Currency 2 5 2 3 3 2 2" xfId="6065"/>
    <cellStyle name="Currency 2 5 2 3 3 2 2 2" xfId="28896"/>
    <cellStyle name="Currency 2 5 2 3 3 2 2 2 2" xfId="52927"/>
    <cellStyle name="Currency 2 5 2 3 3 2 2 3" xfId="17232"/>
    <cellStyle name="Currency 2 5 2 3 3 2 2 4" xfId="41306"/>
    <cellStyle name="Currency 2 5 2 3 3 2 3" xfId="14047"/>
    <cellStyle name="Currency 2 5 2 3 3 2 3 2" xfId="38123"/>
    <cellStyle name="Currency 2 5 2 3 3 2 4" xfId="25674"/>
    <cellStyle name="Currency 2 5 2 3 3 2 4 2" xfId="49715"/>
    <cellStyle name="Currency 2 5 2 3 3 2 5" xfId="9178"/>
    <cellStyle name="Currency 2 5 2 3 3 2 6" xfId="33254"/>
    <cellStyle name="Currency 2 5 2 3 3 3" xfId="3849"/>
    <cellStyle name="Currency 2 5 2 3 3 3 2" xfId="7062"/>
    <cellStyle name="Currency 2 5 2 3 3 3 2 2" xfId="29893"/>
    <cellStyle name="Currency 2 5 2 3 3 3 2 2 2" xfId="53924"/>
    <cellStyle name="Currency 2 5 2 3 3 3 2 3" xfId="18229"/>
    <cellStyle name="Currency 2 5 2 3 3 3 2 4" xfId="42303"/>
    <cellStyle name="Currency 2 5 2 3 3 3 3" xfId="15046"/>
    <cellStyle name="Currency 2 5 2 3 3 3 3 2" xfId="39120"/>
    <cellStyle name="Currency 2 5 2 3 3 3 4" xfId="26681"/>
    <cellStyle name="Currency 2 5 2 3 3 3 4 2" xfId="50712"/>
    <cellStyle name="Currency 2 5 2 3 3 3 5" xfId="10156"/>
    <cellStyle name="Currency 2 5 2 3 3 3 6" xfId="34232"/>
    <cellStyle name="Currency 2 5 2 3 3 4" xfId="4898"/>
    <cellStyle name="Currency 2 5 2 3 3 4 2" xfId="16095"/>
    <cellStyle name="Currency 2 5 2 3 3 4 2 2" xfId="40169"/>
    <cellStyle name="Currency 2 5 2 3 3 4 3" xfId="27730"/>
    <cellStyle name="Currency 2 5 2 3 3 4 3 2" xfId="51761"/>
    <cellStyle name="Currency 2 5 2 3 3 4 4" xfId="11119"/>
    <cellStyle name="Currency 2 5 2 3 3 4 5" xfId="35195"/>
    <cellStyle name="Currency 2 5 2 3 3 5" xfId="1894"/>
    <cellStyle name="Currency 2 5 2 3 3 5 2" xfId="24703"/>
    <cellStyle name="Currency 2 5 2 3 3 5 2 2" xfId="48746"/>
    <cellStyle name="Currency 2 5 2 3 3 5 3" xfId="12215"/>
    <cellStyle name="Currency 2 5 2 3 3 5 4" xfId="36291"/>
    <cellStyle name="Currency 2 5 2 3 3 6" xfId="23716"/>
    <cellStyle name="Currency 2 5 2 3 3 6 2" xfId="47768"/>
    <cellStyle name="Currency 2 5 2 3 3 7" xfId="8216"/>
    <cellStyle name="Currency 2 5 2 3 3 8" xfId="32292"/>
    <cellStyle name="Currency 2 5 2 3 4" xfId="1088"/>
    <cellStyle name="Currency 2 5 2 3 4 2" xfId="3106"/>
    <cellStyle name="Currency 2 5 2 3 4 2 2" xfId="6305"/>
    <cellStyle name="Currency 2 5 2 3 4 2 2 2" xfId="29136"/>
    <cellStyle name="Currency 2 5 2 3 4 2 2 2 2" xfId="53167"/>
    <cellStyle name="Currency 2 5 2 3 4 2 2 3" xfId="17472"/>
    <cellStyle name="Currency 2 5 2 3 4 2 2 4" xfId="41546"/>
    <cellStyle name="Currency 2 5 2 3 4 2 3" xfId="14287"/>
    <cellStyle name="Currency 2 5 2 3 4 2 3 2" xfId="38363"/>
    <cellStyle name="Currency 2 5 2 3 4 2 4" xfId="25914"/>
    <cellStyle name="Currency 2 5 2 3 4 2 4 2" xfId="49955"/>
    <cellStyle name="Currency 2 5 2 3 4 2 5" xfId="9418"/>
    <cellStyle name="Currency 2 5 2 3 4 2 6" xfId="33494"/>
    <cellStyle name="Currency 2 5 2 3 4 3" xfId="4100"/>
    <cellStyle name="Currency 2 5 2 3 4 3 2" xfId="7313"/>
    <cellStyle name="Currency 2 5 2 3 4 3 2 2" xfId="30144"/>
    <cellStyle name="Currency 2 5 2 3 4 3 2 2 2" xfId="54175"/>
    <cellStyle name="Currency 2 5 2 3 4 3 2 3" xfId="18480"/>
    <cellStyle name="Currency 2 5 2 3 4 3 2 4" xfId="42554"/>
    <cellStyle name="Currency 2 5 2 3 4 3 3" xfId="15297"/>
    <cellStyle name="Currency 2 5 2 3 4 3 3 2" xfId="39371"/>
    <cellStyle name="Currency 2 5 2 3 4 3 4" xfId="26932"/>
    <cellStyle name="Currency 2 5 2 3 4 3 4 2" xfId="50963"/>
    <cellStyle name="Currency 2 5 2 3 4 3 5" xfId="10396"/>
    <cellStyle name="Currency 2 5 2 3 4 3 6" xfId="34472"/>
    <cellStyle name="Currency 2 5 2 3 4 4" xfId="5139"/>
    <cellStyle name="Currency 2 5 2 3 4 4 2" xfId="16336"/>
    <cellStyle name="Currency 2 5 2 3 4 4 2 2" xfId="40410"/>
    <cellStyle name="Currency 2 5 2 3 4 4 3" xfId="27971"/>
    <cellStyle name="Currency 2 5 2 3 4 4 3 2" xfId="52002"/>
    <cellStyle name="Currency 2 5 2 3 4 4 4" xfId="11359"/>
    <cellStyle name="Currency 2 5 2 3 4 4 5" xfId="35435"/>
    <cellStyle name="Currency 2 5 2 3 4 5" xfId="2134"/>
    <cellStyle name="Currency 2 5 2 3 4 5 2" xfId="24945"/>
    <cellStyle name="Currency 2 5 2 3 4 5 2 2" xfId="48986"/>
    <cellStyle name="Currency 2 5 2 3 4 5 3" xfId="12461"/>
    <cellStyle name="Currency 2 5 2 3 4 5 4" xfId="36537"/>
    <cellStyle name="Currency 2 5 2 3 4 6" xfId="23957"/>
    <cellStyle name="Currency 2 5 2 3 4 6 2" xfId="48008"/>
    <cellStyle name="Currency 2 5 2 3 4 7" xfId="8456"/>
    <cellStyle name="Currency 2 5 2 3 4 8" xfId="32532"/>
    <cellStyle name="Currency 2 5 2 3 5" xfId="2384"/>
    <cellStyle name="Currency 2 5 2 3 5 2" xfId="5585"/>
    <cellStyle name="Currency 2 5 2 3 5 2 2" xfId="28416"/>
    <cellStyle name="Currency 2 5 2 3 5 2 2 2" xfId="52447"/>
    <cellStyle name="Currency 2 5 2 3 5 2 3" xfId="16752"/>
    <cellStyle name="Currency 2 5 2 3 5 2 4" xfId="40826"/>
    <cellStyle name="Currency 2 5 2 3 5 3" xfId="13567"/>
    <cellStyle name="Currency 2 5 2 3 5 3 2" xfId="37643"/>
    <cellStyle name="Currency 2 5 2 3 5 4" xfId="25194"/>
    <cellStyle name="Currency 2 5 2 3 5 4 2" xfId="49235"/>
    <cellStyle name="Currency 2 5 2 3 5 5" xfId="8698"/>
    <cellStyle name="Currency 2 5 2 3 5 6" xfId="32774"/>
    <cellStyle name="Currency 2 5 2 3 6" xfId="3350"/>
    <cellStyle name="Currency 2 5 2 3 6 2" xfId="6563"/>
    <cellStyle name="Currency 2 5 2 3 6 2 2" xfId="29394"/>
    <cellStyle name="Currency 2 5 2 3 6 2 2 2" xfId="53425"/>
    <cellStyle name="Currency 2 5 2 3 6 2 3" xfId="17730"/>
    <cellStyle name="Currency 2 5 2 3 6 2 4" xfId="41804"/>
    <cellStyle name="Currency 2 5 2 3 6 3" xfId="14547"/>
    <cellStyle name="Currency 2 5 2 3 6 3 2" xfId="38621"/>
    <cellStyle name="Currency 2 5 2 3 6 4" xfId="26182"/>
    <cellStyle name="Currency 2 5 2 3 6 4 2" xfId="50213"/>
    <cellStyle name="Currency 2 5 2 3 6 5" xfId="9676"/>
    <cellStyle name="Currency 2 5 2 3 6 6" xfId="33752"/>
    <cellStyle name="Currency 2 5 2 3 7" xfId="4408"/>
    <cellStyle name="Currency 2 5 2 3 7 2" xfId="15605"/>
    <cellStyle name="Currency 2 5 2 3 7 2 2" xfId="39679"/>
    <cellStyle name="Currency 2 5 2 3 7 3" xfId="27240"/>
    <cellStyle name="Currency 2 5 2 3 7 3 2" xfId="51271"/>
    <cellStyle name="Currency 2 5 2 3 7 4" xfId="10639"/>
    <cellStyle name="Currency 2 5 2 3 7 5" xfId="34715"/>
    <cellStyle name="Currency 2 5 2 3 8" xfId="1411"/>
    <cellStyle name="Currency 2 5 2 3 8 2" xfId="24220"/>
    <cellStyle name="Currency 2 5 2 3 8 2 2" xfId="48263"/>
    <cellStyle name="Currency 2 5 2 3 8 3" xfId="11643"/>
    <cellStyle name="Currency 2 5 2 3 8 4" xfId="35719"/>
    <cellStyle name="Currency 2 5 2 3 9" xfId="23215"/>
    <cellStyle name="Currency 2 5 2 3 9 2" xfId="47282"/>
    <cellStyle name="Currency 2 5 2 4" xfId="572"/>
    <cellStyle name="Currency 2 5 3" xfId="140"/>
    <cellStyle name="Currency 2 5 3 2" xfId="575"/>
    <cellStyle name="Currency 2 5 4" xfId="141"/>
    <cellStyle name="Currency 2 5 4 10" xfId="7736"/>
    <cellStyle name="Currency 2 5 4 11" xfId="31813"/>
    <cellStyle name="Currency 2 5 4 2" xfId="576"/>
    <cellStyle name="Currency 2 5 4 2 2" xfId="2627"/>
    <cellStyle name="Currency 2 5 4 2 2 2" xfId="5826"/>
    <cellStyle name="Currency 2 5 4 2 2 2 2" xfId="28657"/>
    <cellStyle name="Currency 2 5 4 2 2 2 2 2" xfId="52688"/>
    <cellStyle name="Currency 2 5 4 2 2 2 3" xfId="16993"/>
    <cellStyle name="Currency 2 5 4 2 2 2 4" xfId="41067"/>
    <cellStyle name="Currency 2 5 4 2 2 3" xfId="13808"/>
    <cellStyle name="Currency 2 5 4 2 2 3 2" xfId="37884"/>
    <cellStyle name="Currency 2 5 4 2 2 4" xfId="25435"/>
    <cellStyle name="Currency 2 5 4 2 2 4 2" xfId="49476"/>
    <cellStyle name="Currency 2 5 4 2 2 5" xfId="8939"/>
    <cellStyle name="Currency 2 5 4 2 2 6" xfId="33015"/>
    <cellStyle name="Currency 2 5 4 2 3" xfId="3606"/>
    <cellStyle name="Currency 2 5 4 2 3 2" xfId="6819"/>
    <cellStyle name="Currency 2 5 4 2 3 2 2" xfId="29650"/>
    <cellStyle name="Currency 2 5 4 2 3 2 2 2" xfId="53681"/>
    <cellStyle name="Currency 2 5 4 2 3 2 3" xfId="17986"/>
    <cellStyle name="Currency 2 5 4 2 3 2 4" xfId="42060"/>
    <cellStyle name="Currency 2 5 4 2 3 3" xfId="14803"/>
    <cellStyle name="Currency 2 5 4 2 3 3 2" xfId="38877"/>
    <cellStyle name="Currency 2 5 4 2 3 4" xfId="26438"/>
    <cellStyle name="Currency 2 5 4 2 3 4 2" xfId="50469"/>
    <cellStyle name="Currency 2 5 4 2 3 5" xfId="9917"/>
    <cellStyle name="Currency 2 5 4 2 3 6" xfId="33993"/>
    <cellStyle name="Currency 2 5 4 2 4" xfId="4659"/>
    <cellStyle name="Currency 2 5 4 2 4 2" xfId="15856"/>
    <cellStyle name="Currency 2 5 4 2 4 2 2" xfId="39930"/>
    <cellStyle name="Currency 2 5 4 2 4 3" xfId="27491"/>
    <cellStyle name="Currency 2 5 4 2 4 3 2" xfId="51522"/>
    <cellStyle name="Currency 2 5 4 2 4 4" xfId="10880"/>
    <cellStyle name="Currency 2 5 4 2 4 5" xfId="34956"/>
    <cellStyle name="Currency 2 5 4 2 5" xfId="1655"/>
    <cellStyle name="Currency 2 5 4 2 5 2" xfId="24464"/>
    <cellStyle name="Currency 2 5 4 2 5 2 2" xfId="48507"/>
    <cellStyle name="Currency 2 5 4 2 5 3" xfId="11965"/>
    <cellStyle name="Currency 2 5 4 2 5 4" xfId="36041"/>
    <cellStyle name="Currency 2 5 4 2 6" xfId="23475"/>
    <cellStyle name="Currency 2 5 4 2 6 2" xfId="47529"/>
    <cellStyle name="Currency 2 5 4 2 7" xfId="7977"/>
    <cellStyle name="Currency 2 5 4 2 8" xfId="32053"/>
    <cellStyle name="Currency 2 5 4 3" xfId="849"/>
    <cellStyle name="Currency 2 5 4 3 2" xfId="2867"/>
    <cellStyle name="Currency 2 5 4 3 2 2" xfId="6066"/>
    <cellStyle name="Currency 2 5 4 3 2 2 2" xfId="28897"/>
    <cellStyle name="Currency 2 5 4 3 2 2 2 2" xfId="52928"/>
    <cellStyle name="Currency 2 5 4 3 2 2 3" xfId="17233"/>
    <cellStyle name="Currency 2 5 4 3 2 2 4" xfId="41307"/>
    <cellStyle name="Currency 2 5 4 3 2 3" xfId="14048"/>
    <cellStyle name="Currency 2 5 4 3 2 3 2" xfId="38124"/>
    <cellStyle name="Currency 2 5 4 3 2 4" xfId="25675"/>
    <cellStyle name="Currency 2 5 4 3 2 4 2" xfId="49716"/>
    <cellStyle name="Currency 2 5 4 3 2 5" xfId="9179"/>
    <cellStyle name="Currency 2 5 4 3 2 6" xfId="33255"/>
    <cellStyle name="Currency 2 5 4 3 3" xfId="3850"/>
    <cellStyle name="Currency 2 5 4 3 3 2" xfId="7063"/>
    <cellStyle name="Currency 2 5 4 3 3 2 2" xfId="29894"/>
    <cellStyle name="Currency 2 5 4 3 3 2 2 2" xfId="53925"/>
    <cellStyle name="Currency 2 5 4 3 3 2 3" xfId="18230"/>
    <cellStyle name="Currency 2 5 4 3 3 2 4" xfId="42304"/>
    <cellStyle name="Currency 2 5 4 3 3 3" xfId="15047"/>
    <cellStyle name="Currency 2 5 4 3 3 3 2" xfId="39121"/>
    <cellStyle name="Currency 2 5 4 3 3 4" xfId="26682"/>
    <cellStyle name="Currency 2 5 4 3 3 4 2" xfId="50713"/>
    <cellStyle name="Currency 2 5 4 3 3 5" xfId="10157"/>
    <cellStyle name="Currency 2 5 4 3 3 6" xfId="34233"/>
    <cellStyle name="Currency 2 5 4 3 4" xfId="4899"/>
    <cellStyle name="Currency 2 5 4 3 4 2" xfId="16096"/>
    <cellStyle name="Currency 2 5 4 3 4 2 2" xfId="40170"/>
    <cellStyle name="Currency 2 5 4 3 4 3" xfId="27731"/>
    <cellStyle name="Currency 2 5 4 3 4 3 2" xfId="51762"/>
    <cellStyle name="Currency 2 5 4 3 4 4" xfId="11120"/>
    <cellStyle name="Currency 2 5 4 3 4 5" xfId="35196"/>
    <cellStyle name="Currency 2 5 4 3 5" xfId="1895"/>
    <cellStyle name="Currency 2 5 4 3 5 2" xfId="24704"/>
    <cellStyle name="Currency 2 5 4 3 5 2 2" xfId="48747"/>
    <cellStyle name="Currency 2 5 4 3 5 3" xfId="12216"/>
    <cellStyle name="Currency 2 5 4 3 5 4" xfId="36292"/>
    <cellStyle name="Currency 2 5 4 3 6" xfId="23717"/>
    <cellStyle name="Currency 2 5 4 3 6 2" xfId="47769"/>
    <cellStyle name="Currency 2 5 4 3 7" xfId="8217"/>
    <cellStyle name="Currency 2 5 4 3 8" xfId="32293"/>
    <cellStyle name="Currency 2 5 4 4" xfId="1089"/>
    <cellStyle name="Currency 2 5 4 4 2" xfId="3107"/>
    <cellStyle name="Currency 2 5 4 4 2 2" xfId="6306"/>
    <cellStyle name="Currency 2 5 4 4 2 2 2" xfId="29137"/>
    <cellStyle name="Currency 2 5 4 4 2 2 2 2" xfId="53168"/>
    <cellStyle name="Currency 2 5 4 4 2 2 3" xfId="17473"/>
    <cellStyle name="Currency 2 5 4 4 2 2 4" xfId="41547"/>
    <cellStyle name="Currency 2 5 4 4 2 3" xfId="14288"/>
    <cellStyle name="Currency 2 5 4 4 2 3 2" xfId="38364"/>
    <cellStyle name="Currency 2 5 4 4 2 4" xfId="25915"/>
    <cellStyle name="Currency 2 5 4 4 2 4 2" xfId="49956"/>
    <cellStyle name="Currency 2 5 4 4 2 5" xfId="9419"/>
    <cellStyle name="Currency 2 5 4 4 2 6" xfId="33495"/>
    <cellStyle name="Currency 2 5 4 4 3" xfId="4101"/>
    <cellStyle name="Currency 2 5 4 4 3 2" xfId="7314"/>
    <cellStyle name="Currency 2 5 4 4 3 2 2" xfId="30145"/>
    <cellStyle name="Currency 2 5 4 4 3 2 2 2" xfId="54176"/>
    <cellStyle name="Currency 2 5 4 4 3 2 3" xfId="18481"/>
    <cellStyle name="Currency 2 5 4 4 3 2 4" xfId="42555"/>
    <cellStyle name="Currency 2 5 4 4 3 3" xfId="15298"/>
    <cellStyle name="Currency 2 5 4 4 3 3 2" xfId="39372"/>
    <cellStyle name="Currency 2 5 4 4 3 4" xfId="26933"/>
    <cellStyle name="Currency 2 5 4 4 3 4 2" xfId="50964"/>
    <cellStyle name="Currency 2 5 4 4 3 5" xfId="10397"/>
    <cellStyle name="Currency 2 5 4 4 3 6" xfId="34473"/>
    <cellStyle name="Currency 2 5 4 4 4" xfId="5140"/>
    <cellStyle name="Currency 2 5 4 4 4 2" xfId="16337"/>
    <cellStyle name="Currency 2 5 4 4 4 2 2" xfId="40411"/>
    <cellStyle name="Currency 2 5 4 4 4 3" xfId="27972"/>
    <cellStyle name="Currency 2 5 4 4 4 3 2" xfId="52003"/>
    <cellStyle name="Currency 2 5 4 4 4 4" xfId="11360"/>
    <cellStyle name="Currency 2 5 4 4 4 5" xfId="35436"/>
    <cellStyle name="Currency 2 5 4 4 5" xfId="2135"/>
    <cellStyle name="Currency 2 5 4 4 5 2" xfId="24946"/>
    <cellStyle name="Currency 2 5 4 4 5 2 2" xfId="48987"/>
    <cellStyle name="Currency 2 5 4 4 5 3" xfId="12462"/>
    <cellStyle name="Currency 2 5 4 4 5 4" xfId="36538"/>
    <cellStyle name="Currency 2 5 4 4 6" xfId="23958"/>
    <cellStyle name="Currency 2 5 4 4 6 2" xfId="48009"/>
    <cellStyle name="Currency 2 5 4 4 7" xfId="8457"/>
    <cellStyle name="Currency 2 5 4 4 8" xfId="32533"/>
    <cellStyle name="Currency 2 5 4 5" xfId="2385"/>
    <cellStyle name="Currency 2 5 4 5 2" xfId="5586"/>
    <cellStyle name="Currency 2 5 4 5 2 2" xfId="28417"/>
    <cellStyle name="Currency 2 5 4 5 2 2 2" xfId="52448"/>
    <cellStyle name="Currency 2 5 4 5 2 3" xfId="16753"/>
    <cellStyle name="Currency 2 5 4 5 2 4" xfId="40827"/>
    <cellStyle name="Currency 2 5 4 5 3" xfId="13568"/>
    <cellStyle name="Currency 2 5 4 5 3 2" xfId="37644"/>
    <cellStyle name="Currency 2 5 4 5 4" xfId="25195"/>
    <cellStyle name="Currency 2 5 4 5 4 2" xfId="49236"/>
    <cellStyle name="Currency 2 5 4 5 5" xfId="8699"/>
    <cellStyle name="Currency 2 5 4 5 6" xfId="32775"/>
    <cellStyle name="Currency 2 5 4 6" xfId="3351"/>
    <cellStyle name="Currency 2 5 4 6 2" xfId="6564"/>
    <cellStyle name="Currency 2 5 4 6 2 2" xfId="29395"/>
    <cellStyle name="Currency 2 5 4 6 2 2 2" xfId="53426"/>
    <cellStyle name="Currency 2 5 4 6 2 3" xfId="17731"/>
    <cellStyle name="Currency 2 5 4 6 2 4" xfId="41805"/>
    <cellStyle name="Currency 2 5 4 6 3" xfId="14548"/>
    <cellStyle name="Currency 2 5 4 6 3 2" xfId="38622"/>
    <cellStyle name="Currency 2 5 4 6 4" xfId="26183"/>
    <cellStyle name="Currency 2 5 4 6 4 2" xfId="50214"/>
    <cellStyle name="Currency 2 5 4 6 5" xfId="9677"/>
    <cellStyle name="Currency 2 5 4 6 6" xfId="33753"/>
    <cellStyle name="Currency 2 5 4 7" xfId="4409"/>
    <cellStyle name="Currency 2 5 4 7 2" xfId="15606"/>
    <cellStyle name="Currency 2 5 4 7 2 2" xfId="39680"/>
    <cellStyle name="Currency 2 5 4 7 3" xfId="27241"/>
    <cellStyle name="Currency 2 5 4 7 3 2" xfId="51272"/>
    <cellStyle name="Currency 2 5 4 7 4" xfId="10640"/>
    <cellStyle name="Currency 2 5 4 7 5" xfId="34716"/>
    <cellStyle name="Currency 2 5 4 8" xfId="1412"/>
    <cellStyle name="Currency 2 5 4 8 2" xfId="24221"/>
    <cellStyle name="Currency 2 5 4 8 2 2" xfId="48264"/>
    <cellStyle name="Currency 2 5 4 8 3" xfId="11645"/>
    <cellStyle name="Currency 2 5 4 8 4" xfId="35721"/>
    <cellStyle name="Currency 2 5 4 9" xfId="23216"/>
    <cellStyle name="Currency 2 5 4 9 2" xfId="47283"/>
    <cellStyle name="Currency 2 5 5" xfId="571"/>
    <cellStyle name="Currency 2 6" xfId="142"/>
    <cellStyle name="Currency 2 6 2" xfId="143"/>
    <cellStyle name="Currency 2 6 2 2" xfId="578"/>
    <cellStyle name="Currency 2 6 3" xfId="144"/>
    <cellStyle name="Currency 2 6 3 10" xfId="7737"/>
    <cellStyle name="Currency 2 6 3 11" xfId="31814"/>
    <cellStyle name="Currency 2 6 3 2" xfId="579"/>
    <cellStyle name="Currency 2 6 3 2 2" xfId="2628"/>
    <cellStyle name="Currency 2 6 3 2 2 2" xfId="5827"/>
    <cellStyle name="Currency 2 6 3 2 2 2 2" xfId="28658"/>
    <cellStyle name="Currency 2 6 3 2 2 2 2 2" xfId="52689"/>
    <cellStyle name="Currency 2 6 3 2 2 2 3" xfId="16994"/>
    <cellStyle name="Currency 2 6 3 2 2 2 4" xfId="41068"/>
    <cellStyle name="Currency 2 6 3 2 2 3" xfId="13809"/>
    <cellStyle name="Currency 2 6 3 2 2 3 2" xfId="37885"/>
    <cellStyle name="Currency 2 6 3 2 2 4" xfId="25436"/>
    <cellStyle name="Currency 2 6 3 2 2 4 2" xfId="49477"/>
    <cellStyle name="Currency 2 6 3 2 2 5" xfId="8940"/>
    <cellStyle name="Currency 2 6 3 2 2 6" xfId="33016"/>
    <cellStyle name="Currency 2 6 3 2 3" xfId="3607"/>
    <cellStyle name="Currency 2 6 3 2 3 2" xfId="6820"/>
    <cellStyle name="Currency 2 6 3 2 3 2 2" xfId="29651"/>
    <cellStyle name="Currency 2 6 3 2 3 2 2 2" xfId="53682"/>
    <cellStyle name="Currency 2 6 3 2 3 2 3" xfId="17987"/>
    <cellStyle name="Currency 2 6 3 2 3 2 4" xfId="42061"/>
    <cellStyle name="Currency 2 6 3 2 3 3" xfId="14804"/>
    <cellStyle name="Currency 2 6 3 2 3 3 2" xfId="38878"/>
    <cellStyle name="Currency 2 6 3 2 3 4" xfId="26439"/>
    <cellStyle name="Currency 2 6 3 2 3 4 2" xfId="50470"/>
    <cellStyle name="Currency 2 6 3 2 3 5" xfId="9918"/>
    <cellStyle name="Currency 2 6 3 2 3 6" xfId="33994"/>
    <cellStyle name="Currency 2 6 3 2 4" xfId="4660"/>
    <cellStyle name="Currency 2 6 3 2 4 2" xfId="15857"/>
    <cellStyle name="Currency 2 6 3 2 4 2 2" xfId="39931"/>
    <cellStyle name="Currency 2 6 3 2 4 3" xfId="27492"/>
    <cellStyle name="Currency 2 6 3 2 4 3 2" xfId="51523"/>
    <cellStyle name="Currency 2 6 3 2 4 4" xfId="10881"/>
    <cellStyle name="Currency 2 6 3 2 4 5" xfId="34957"/>
    <cellStyle name="Currency 2 6 3 2 5" xfId="1656"/>
    <cellStyle name="Currency 2 6 3 2 5 2" xfId="24465"/>
    <cellStyle name="Currency 2 6 3 2 5 2 2" xfId="48508"/>
    <cellStyle name="Currency 2 6 3 2 5 3" xfId="11967"/>
    <cellStyle name="Currency 2 6 3 2 5 4" xfId="36043"/>
    <cellStyle name="Currency 2 6 3 2 6" xfId="23476"/>
    <cellStyle name="Currency 2 6 3 2 6 2" xfId="47530"/>
    <cellStyle name="Currency 2 6 3 2 7" xfId="7978"/>
    <cellStyle name="Currency 2 6 3 2 8" xfId="32054"/>
    <cellStyle name="Currency 2 6 3 3" xfId="850"/>
    <cellStyle name="Currency 2 6 3 3 2" xfId="2868"/>
    <cellStyle name="Currency 2 6 3 3 2 2" xfId="6067"/>
    <cellStyle name="Currency 2 6 3 3 2 2 2" xfId="28898"/>
    <cellStyle name="Currency 2 6 3 3 2 2 2 2" xfId="52929"/>
    <cellStyle name="Currency 2 6 3 3 2 2 3" xfId="17234"/>
    <cellStyle name="Currency 2 6 3 3 2 2 4" xfId="41308"/>
    <cellStyle name="Currency 2 6 3 3 2 3" xfId="14049"/>
    <cellStyle name="Currency 2 6 3 3 2 3 2" xfId="38125"/>
    <cellStyle name="Currency 2 6 3 3 2 4" xfId="25676"/>
    <cellStyle name="Currency 2 6 3 3 2 4 2" xfId="49717"/>
    <cellStyle name="Currency 2 6 3 3 2 5" xfId="9180"/>
    <cellStyle name="Currency 2 6 3 3 2 6" xfId="33256"/>
    <cellStyle name="Currency 2 6 3 3 3" xfId="3851"/>
    <cellStyle name="Currency 2 6 3 3 3 2" xfId="7064"/>
    <cellStyle name="Currency 2 6 3 3 3 2 2" xfId="29895"/>
    <cellStyle name="Currency 2 6 3 3 3 2 2 2" xfId="53926"/>
    <cellStyle name="Currency 2 6 3 3 3 2 3" xfId="18231"/>
    <cellStyle name="Currency 2 6 3 3 3 2 4" xfId="42305"/>
    <cellStyle name="Currency 2 6 3 3 3 3" xfId="15048"/>
    <cellStyle name="Currency 2 6 3 3 3 3 2" xfId="39122"/>
    <cellStyle name="Currency 2 6 3 3 3 4" xfId="26683"/>
    <cellStyle name="Currency 2 6 3 3 3 4 2" xfId="50714"/>
    <cellStyle name="Currency 2 6 3 3 3 5" xfId="10158"/>
    <cellStyle name="Currency 2 6 3 3 3 6" xfId="34234"/>
    <cellStyle name="Currency 2 6 3 3 4" xfId="4900"/>
    <cellStyle name="Currency 2 6 3 3 4 2" xfId="16097"/>
    <cellStyle name="Currency 2 6 3 3 4 2 2" xfId="40171"/>
    <cellStyle name="Currency 2 6 3 3 4 3" xfId="27732"/>
    <cellStyle name="Currency 2 6 3 3 4 3 2" xfId="51763"/>
    <cellStyle name="Currency 2 6 3 3 4 4" xfId="11121"/>
    <cellStyle name="Currency 2 6 3 3 4 5" xfId="35197"/>
    <cellStyle name="Currency 2 6 3 3 5" xfId="1896"/>
    <cellStyle name="Currency 2 6 3 3 5 2" xfId="24705"/>
    <cellStyle name="Currency 2 6 3 3 5 2 2" xfId="48748"/>
    <cellStyle name="Currency 2 6 3 3 5 3" xfId="12217"/>
    <cellStyle name="Currency 2 6 3 3 5 4" xfId="36293"/>
    <cellStyle name="Currency 2 6 3 3 6" xfId="23718"/>
    <cellStyle name="Currency 2 6 3 3 6 2" xfId="47770"/>
    <cellStyle name="Currency 2 6 3 3 7" xfId="8218"/>
    <cellStyle name="Currency 2 6 3 3 8" xfId="32294"/>
    <cellStyle name="Currency 2 6 3 4" xfId="1090"/>
    <cellStyle name="Currency 2 6 3 4 2" xfId="3108"/>
    <cellStyle name="Currency 2 6 3 4 2 2" xfId="6307"/>
    <cellStyle name="Currency 2 6 3 4 2 2 2" xfId="29138"/>
    <cellStyle name="Currency 2 6 3 4 2 2 2 2" xfId="53169"/>
    <cellStyle name="Currency 2 6 3 4 2 2 3" xfId="17474"/>
    <cellStyle name="Currency 2 6 3 4 2 2 4" xfId="41548"/>
    <cellStyle name="Currency 2 6 3 4 2 3" xfId="14289"/>
    <cellStyle name="Currency 2 6 3 4 2 3 2" xfId="38365"/>
    <cellStyle name="Currency 2 6 3 4 2 4" xfId="25916"/>
    <cellStyle name="Currency 2 6 3 4 2 4 2" xfId="49957"/>
    <cellStyle name="Currency 2 6 3 4 2 5" xfId="9420"/>
    <cellStyle name="Currency 2 6 3 4 2 6" xfId="33496"/>
    <cellStyle name="Currency 2 6 3 4 3" xfId="4102"/>
    <cellStyle name="Currency 2 6 3 4 3 2" xfId="7315"/>
    <cellStyle name="Currency 2 6 3 4 3 2 2" xfId="30146"/>
    <cellStyle name="Currency 2 6 3 4 3 2 2 2" xfId="54177"/>
    <cellStyle name="Currency 2 6 3 4 3 2 3" xfId="18482"/>
    <cellStyle name="Currency 2 6 3 4 3 2 4" xfId="42556"/>
    <cellStyle name="Currency 2 6 3 4 3 3" xfId="15299"/>
    <cellStyle name="Currency 2 6 3 4 3 3 2" xfId="39373"/>
    <cellStyle name="Currency 2 6 3 4 3 4" xfId="26934"/>
    <cellStyle name="Currency 2 6 3 4 3 4 2" xfId="50965"/>
    <cellStyle name="Currency 2 6 3 4 3 5" xfId="10398"/>
    <cellStyle name="Currency 2 6 3 4 3 6" xfId="34474"/>
    <cellStyle name="Currency 2 6 3 4 4" xfId="5141"/>
    <cellStyle name="Currency 2 6 3 4 4 2" xfId="16338"/>
    <cellStyle name="Currency 2 6 3 4 4 2 2" xfId="40412"/>
    <cellStyle name="Currency 2 6 3 4 4 3" xfId="27973"/>
    <cellStyle name="Currency 2 6 3 4 4 3 2" xfId="52004"/>
    <cellStyle name="Currency 2 6 3 4 4 4" xfId="11361"/>
    <cellStyle name="Currency 2 6 3 4 4 5" xfId="35437"/>
    <cellStyle name="Currency 2 6 3 4 5" xfId="2136"/>
    <cellStyle name="Currency 2 6 3 4 5 2" xfId="24947"/>
    <cellStyle name="Currency 2 6 3 4 5 2 2" xfId="48988"/>
    <cellStyle name="Currency 2 6 3 4 5 3" xfId="12463"/>
    <cellStyle name="Currency 2 6 3 4 5 4" xfId="36539"/>
    <cellStyle name="Currency 2 6 3 4 6" xfId="23959"/>
    <cellStyle name="Currency 2 6 3 4 6 2" xfId="48010"/>
    <cellStyle name="Currency 2 6 3 4 7" xfId="8458"/>
    <cellStyle name="Currency 2 6 3 4 8" xfId="32534"/>
    <cellStyle name="Currency 2 6 3 5" xfId="2386"/>
    <cellStyle name="Currency 2 6 3 5 2" xfId="5587"/>
    <cellStyle name="Currency 2 6 3 5 2 2" xfId="28418"/>
    <cellStyle name="Currency 2 6 3 5 2 2 2" xfId="52449"/>
    <cellStyle name="Currency 2 6 3 5 2 3" xfId="16754"/>
    <cellStyle name="Currency 2 6 3 5 2 4" xfId="40828"/>
    <cellStyle name="Currency 2 6 3 5 3" xfId="13569"/>
    <cellStyle name="Currency 2 6 3 5 3 2" xfId="37645"/>
    <cellStyle name="Currency 2 6 3 5 4" xfId="25196"/>
    <cellStyle name="Currency 2 6 3 5 4 2" xfId="49237"/>
    <cellStyle name="Currency 2 6 3 5 5" xfId="8700"/>
    <cellStyle name="Currency 2 6 3 5 6" xfId="32776"/>
    <cellStyle name="Currency 2 6 3 6" xfId="3352"/>
    <cellStyle name="Currency 2 6 3 6 2" xfId="6565"/>
    <cellStyle name="Currency 2 6 3 6 2 2" xfId="29396"/>
    <cellStyle name="Currency 2 6 3 6 2 2 2" xfId="53427"/>
    <cellStyle name="Currency 2 6 3 6 2 3" xfId="17732"/>
    <cellStyle name="Currency 2 6 3 6 2 4" xfId="41806"/>
    <cellStyle name="Currency 2 6 3 6 3" xfId="14549"/>
    <cellStyle name="Currency 2 6 3 6 3 2" xfId="38623"/>
    <cellStyle name="Currency 2 6 3 6 4" xfId="26184"/>
    <cellStyle name="Currency 2 6 3 6 4 2" xfId="50215"/>
    <cellStyle name="Currency 2 6 3 6 5" xfId="9678"/>
    <cellStyle name="Currency 2 6 3 6 6" xfId="33754"/>
    <cellStyle name="Currency 2 6 3 7" xfId="4410"/>
    <cellStyle name="Currency 2 6 3 7 2" xfId="15607"/>
    <cellStyle name="Currency 2 6 3 7 2 2" xfId="39681"/>
    <cellStyle name="Currency 2 6 3 7 3" xfId="27242"/>
    <cellStyle name="Currency 2 6 3 7 3 2" xfId="51273"/>
    <cellStyle name="Currency 2 6 3 7 4" xfId="10641"/>
    <cellStyle name="Currency 2 6 3 7 5" xfId="34717"/>
    <cellStyle name="Currency 2 6 3 8" xfId="1413"/>
    <cellStyle name="Currency 2 6 3 8 2" xfId="24222"/>
    <cellStyle name="Currency 2 6 3 8 2 2" xfId="48265"/>
    <cellStyle name="Currency 2 6 3 8 3" xfId="11647"/>
    <cellStyle name="Currency 2 6 3 8 4" xfId="35723"/>
    <cellStyle name="Currency 2 6 3 9" xfId="23217"/>
    <cellStyle name="Currency 2 6 3 9 2" xfId="47284"/>
    <cellStyle name="Currency 2 6 4" xfId="577"/>
    <cellStyle name="Currency 2 7" xfId="145"/>
    <cellStyle name="Currency 2 7 2" xfId="580"/>
    <cellStyle name="Currency 2 8" xfId="146"/>
    <cellStyle name="Currency 2 8 10" xfId="7738"/>
    <cellStyle name="Currency 2 8 11" xfId="31815"/>
    <cellStyle name="Currency 2 8 2" xfId="581"/>
    <cellStyle name="Currency 2 8 2 2" xfId="2629"/>
    <cellStyle name="Currency 2 8 2 2 2" xfId="5828"/>
    <cellStyle name="Currency 2 8 2 2 2 2" xfId="28659"/>
    <cellStyle name="Currency 2 8 2 2 2 2 2" xfId="52690"/>
    <cellStyle name="Currency 2 8 2 2 2 3" xfId="16995"/>
    <cellStyle name="Currency 2 8 2 2 2 4" xfId="41069"/>
    <cellStyle name="Currency 2 8 2 2 3" xfId="13810"/>
    <cellStyle name="Currency 2 8 2 2 3 2" xfId="37886"/>
    <cellStyle name="Currency 2 8 2 2 4" xfId="25437"/>
    <cellStyle name="Currency 2 8 2 2 4 2" xfId="49478"/>
    <cellStyle name="Currency 2 8 2 2 5" xfId="8941"/>
    <cellStyle name="Currency 2 8 2 2 6" xfId="33017"/>
    <cellStyle name="Currency 2 8 2 3" xfId="3608"/>
    <cellStyle name="Currency 2 8 2 3 2" xfId="6821"/>
    <cellStyle name="Currency 2 8 2 3 2 2" xfId="29652"/>
    <cellStyle name="Currency 2 8 2 3 2 2 2" xfId="53683"/>
    <cellStyle name="Currency 2 8 2 3 2 3" xfId="17988"/>
    <cellStyle name="Currency 2 8 2 3 2 4" xfId="42062"/>
    <cellStyle name="Currency 2 8 2 3 3" xfId="14805"/>
    <cellStyle name="Currency 2 8 2 3 3 2" xfId="38879"/>
    <cellStyle name="Currency 2 8 2 3 4" xfId="26440"/>
    <cellStyle name="Currency 2 8 2 3 4 2" xfId="50471"/>
    <cellStyle name="Currency 2 8 2 3 5" xfId="9919"/>
    <cellStyle name="Currency 2 8 2 3 6" xfId="33995"/>
    <cellStyle name="Currency 2 8 2 4" xfId="4661"/>
    <cellStyle name="Currency 2 8 2 4 2" xfId="15858"/>
    <cellStyle name="Currency 2 8 2 4 2 2" xfId="39932"/>
    <cellStyle name="Currency 2 8 2 4 3" xfId="27493"/>
    <cellStyle name="Currency 2 8 2 4 3 2" xfId="51524"/>
    <cellStyle name="Currency 2 8 2 4 4" xfId="10882"/>
    <cellStyle name="Currency 2 8 2 4 5" xfId="34958"/>
    <cellStyle name="Currency 2 8 2 5" xfId="1657"/>
    <cellStyle name="Currency 2 8 2 5 2" xfId="24466"/>
    <cellStyle name="Currency 2 8 2 5 2 2" xfId="48509"/>
    <cellStyle name="Currency 2 8 2 5 3" xfId="11968"/>
    <cellStyle name="Currency 2 8 2 5 4" xfId="36044"/>
    <cellStyle name="Currency 2 8 2 6" xfId="23477"/>
    <cellStyle name="Currency 2 8 2 6 2" xfId="47531"/>
    <cellStyle name="Currency 2 8 2 7" xfId="7979"/>
    <cellStyle name="Currency 2 8 2 8" xfId="32055"/>
    <cellStyle name="Currency 2 8 3" xfId="851"/>
    <cellStyle name="Currency 2 8 3 2" xfId="2869"/>
    <cellStyle name="Currency 2 8 3 2 2" xfId="6068"/>
    <cellStyle name="Currency 2 8 3 2 2 2" xfId="28899"/>
    <cellStyle name="Currency 2 8 3 2 2 2 2" xfId="52930"/>
    <cellStyle name="Currency 2 8 3 2 2 3" xfId="17235"/>
    <cellStyle name="Currency 2 8 3 2 2 4" xfId="41309"/>
    <cellStyle name="Currency 2 8 3 2 3" xfId="14050"/>
    <cellStyle name="Currency 2 8 3 2 3 2" xfId="38126"/>
    <cellStyle name="Currency 2 8 3 2 4" xfId="25677"/>
    <cellStyle name="Currency 2 8 3 2 4 2" xfId="49718"/>
    <cellStyle name="Currency 2 8 3 2 5" xfId="9181"/>
    <cellStyle name="Currency 2 8 3 2 6" xfId="33257"/>
    <cellStyle name="Currency 2 8 3 3" xfId="3852"/>
    <cellStyle name="Currency 2 8 3 3 2" xfId="7065"/>
    <cellStyle name="Currency 2 8 3 3 2 2" xfId="29896"/>
    <cellStyle name="Currency 2 8 3 3 2 2 2" xfId="53927"/>
    <cellStyle name="Currency 2 8 3 3 2 3" xfId="18232"/>
    <cellStyle name="Currency 2 8 3 3 2 4" xfId="42306"/>
    <cellStyle name="Currency 2 8 3 3 3" xfId="15049"/>
    <cellStyle name="Currency 2 8 3 3 3 2" xfId="39123"/>
    <cellStyle name="Currency 2 8 3 3 4" xfId="26684"/>
    <cellStyle name="Currency 2 8 3 3 4 2" xfId="50715"/>
    <cellStyle name="Currency 2 8 3 3 5" xfId="10159"/>
    <cellStyle name="Currency 2 8 3 3 6" xfId="34235"/>
    <cellStyle name="Currency 2 8 3 4" xfId="4901"/>
    <cellStyle name="Currency 2 8 3 4 2" xfId="16098"/>
    <cellStyle name="Currency 2 8 3 4 2 2" xfId="40172"/>
    <cellStyle name="Currency 2 8 3 4 3" xfId="27733"/>
    <cellStyle name="Currency 2 8 3 4 3 2" xfId="51764"/>
    <cellStyle name="Currency 2 8 3 4 4" xfId="11122"/>
    <cellStyle name="Currency 2 8 3 4 5" xfId="35198"/>
    <cellStyle name="Currency 2 8 3 5" xfId="1897"/>
    <cellStyle name="Currency 2 8 3 5 2" xfId="24706"/>
    <cellStyle name="Currency 2 8 3 5 2 2" xfId="48749"/>
    <cellStyle name="Currency 2 8 3 5 3" xfId="12218"/>
    <cellStyle name="Currency 2 8 3 5 4" xfId="36294"/>
    <cellStyle name="Currency 2 8 3 6" xfId="23719"/>
    <cellStyle name="Currency 2 8 3 6 2" xfId="47771"/>
    <cellStyle name="Currency 2 8 3 7" xfId="8219"/>
    <cellStyle name="Currency 2 8 3 8" xfId="32295"/>
    <cellStyle name="Currency 2 8 4" xfId="1091"/>
    <cellStyle name="Currency 2 8 4 2" xfId="3109"/>
    <cellStyle name="Currency 2 8 4 2 2" xfId="6308"/>
    <cellStyle name="Currency 2 8 4 2 2 2" xfId="29139"/>
    <cellStyle name="Currency 2 8 4 2 2 2 2" xfId="53170"/>
    <cellStyle name="Currency 2 8 4 2 2 3" xfId="17475"/>
    <cellStyle name="Currency 2 8 4 2 2 4" xfId="41549"/>
    <cellStyle name="Currency 2 8 4 2 3" xfId="14290"/>
    <cellStyle name="Currency 2 8 4 2 3 2" xfId="38366"/>
    <cellStyle name="Currency 2 8 4 2 4" xfId="25917"/>
    <cellStyle name="Currency 2 8 4 2 4 2" xfId="49958"/>
    <cellStyle name="Currency 2 8 4 2 5" xfId="9421"/>
    <cellStyle name="Currency 2 8 4 2 6" xfId="33497"/>
    <cellStyle name="Currency 2 8 4 3" xfId="4103"/>
    <cellStyle name="Currency 2 8 4 3 2" xfId="7316"/>
    <cellStyle name="Currency 2 8 4 3 2 2" xfId="30147"/>
    <cellStyle name="Currency 2 8 4 3 2 2 2" xfId="54178"/>
    <cellStyle name="Currency 2 8 4 3 2 3" xfId="18483"/>
    <cellStyle name="Currency 2 8 4 3 2 4" xfId="42557"/>
    <cellStyle name="Currency 2 8 4 3 3" xfId="15300"/>
    <cellStyle name="Currency 2 8 4 3 3 2" xfId="39374"/>
    <cellStyle name="Currency 2 8 4 3 4" xfId="26935"/>
    <cellStyle name="Currency 2 8 4 3 4 2" xfId="50966"/>
    <cellStyle name="Currency 2 8 4 3 5" xfId="10399"/>
    <cellStyle name="Currency 2 8 4 3 6" xfId="34475"/>
    <cellStyle name="Currency 2 8 4 4" xfId="5142"/>
    <cellStyle name="Currency 2 8 4 4 2" xfId="16339"/>
    <cellStyle name="Currency 2 8 4 4 2 2" xfId="40413"/>
    <cellStyle name="Currency 2 8 4 4 3" xfId="27974"/>
    <cellStyle name="Currency 2 8 4 4 3 2" xfId="52005"/>
    <cellStyle name="Currency 2 8 4 4 4" xfId="11362"/>
    <cellStyle name="Currency 2 8 4 4 5" xfId="35438"/>
    <cellStyle name="Currency 2 8 4 5" xfId="2137"/>
    <cellStyle name="Currency 2 8 4 5 2" xfId="24948"/>
    <cellStyle name="Currency 2 8 4 5 2 2" xfId="48989"/>
    <cellStyle name="Currency 2 8 4 5 3" xfId="12464"/>
    <cellStyle name="Currency 2 8 4 5 4" xfId="36540"/>
    <cellStyle name="Currency 2 8 4 6" xfId="23960"/>
    <cellStyle name="Currency 2 8 4 6 2" xfId="48011"/>
    <cellStyle name="Currency 2 8 4 7" xfId="8459"/>
    <cellStyle name="Currency 2 8 4 8" xfId="32535"/>
    <cellStyle name="Currency 2 8 5" xfId="2387"/>
    <cellStyle name="Currency 2 8 5 2" xfId="5588"/>
    <cellStyle name="Currency 2 8 5 2 2" xfId="28419"/>
    <cellStyle name="Currency 2 8 5 2 2 2" xfId="52450"/>
    <cellStyle name="Currency 2 8 5 2 3" xfId="16755"/>
    <cellStyle name="Currency 2 8 5 2 4" xfId="40829"/>
    <cellStyle name="Currency 2 8 5 3" xfId="13570"/>
    <cellStyle name="Currency 2 8 5 3 2" xfId="37646"/>
    <cellStyle name="Currency 2 8 5 4" xfId="25197"/>
    <cellStyle name="Currency 2 8 5 4 2" xfId="49238"/>
    <cellStyle name="Currency 2 8 5 5" xfId="8701"/>
    <cellStyle name="Currency 2 8 5 6" xfId="32777"/>
    <cellStyle name="Currency 2 8 6" xfId="3353"/>
    <cellStyle name="Currency 2 8 6 2" xfId="6566"/>
    <cellStyle name="Currency 2 8 6 2 2" xfId="29397"/>
    <cellStyle name="Currency 2 8 6 2 2 2" xfId="53428"/>
    <cellStyle name="Currency 2 8 6 2 3" xfId="17733"/>
    <cellStyle name="Currency 2 8 6 2 4" xfId="41807"/>
    <cellStyle name="Currency 2 8 6 3" xfId="14550"/>
    <cellStyle name="Currency 2 8 6 3 2" xfId="38624"/>
    <cellStyle name="Currency 2 8 6 4" xfId="26185"/>
    <cellStyle name="Currency 2 8 6 4 2" xfId="50216"/>
    <cellStyle name="Currency 2 8 6 5" xfId="9679"/>
    <cellStyle name="Currency 2 8 6 6" xfId="33755"/>
    <cellStyle name="Currency 2 8 7" xfId="4411"/>
    <cellStyle name="Currency 2 8 7 2" xfId="15608"/>
    <cellStyle name="Currency 2 8 7 2 2" xfId="39682"/>
    <cellStyle name="Currency 2 8 7 3" xfId="27243"/>
    <cellStyle name="Currency 2 8 7 3 2" xfId="51274"/>
    <cellStyle name="Currency 2 8 7 4" xfId="10642"/>
    <cellStyle name="Currency 2 8 7 5" xfId="34718"/>
    <cellStyle name="Currency 2 8 8" xfId="1414"/>
    <cellStyle name="Currency 2 8 8 2" xfId="24223"/>
    <cellStyle name="Currency 2 8 8 2 2" xfId="48266"/>
    <cellStyle name="Currency 2 8 8 3" xfId="11649"/>
    <cellStyle name="Currency 2 8 8 4" xfId="35725"/>
    <cellStyle name="Currency 2 8 9" xfId="23219"/>
    <cellStyle name="Currency 2 8 9 2" xfId="47285"/>
    <cellStyle name="Currency 2 9" xfId="537"/>
    <cellStyle name="Currency 3" xfId="147"/>
    <cellStyle name="Currency 3 2" xfId="148"/>
    <cellStyle name="Currency 3 2 2" xfId="469"/>
    <cellStyle name="Currency 3 2 3" xfId="7673"/>
    <cellStyle name="Currency 3 3" xfId="149"/>
    <cellStyle name="Currency 3 3 2" xfId="470"/>
    <cellStyle name="Currency 3 3 3" xfId="7682"/>
    <cellStyle name="Currency 3 4" xfId="468"/>
    <cellStyle name="Currency 3 5" xfId="7637"/>
    <cellStyle name="Currency 4" xfId="150"/>
    <cellStyle name="Currency 4 2" xfId="151"/>
    <cellStyle name="Currency 4 3" xfId="152"/>
    <cellStyle name="Currency 5" xfId="153"/>
    <cellStyle name="Currency 5 2" xfId="471"/>
    <cellStyle name="Currency 6" xfId="154"/>
    <cellStyle name="Currency 6 2" xfId="472"/>
    <cellStyle name="Currency 6 3" xfId="1332"/>
    <cellStyle name="Currency 7" xfId="101"/>
    <cellStyle name="Currency 7 2" xfId="1333"/>
    <cellStyle name="Currency 8" xfId="467"/>
    <cellStyle name="Currency 8 2" xfId="491"/>
    <cellStyle name="Currency 9" xfId="1330"/>
    <cellStyle name="Explanatory Text" xfId="28" builtinId="53" customBuiltin="1"/>
    <cellStyle name="Followed Hyperlink" xfId="29" builtinId="9" customBuiltin="1"/>
    <cellStyle name="Followed Hyperlink 10" xfId="51234" hidden="1"/>
    <cellStyle name="Followed Hyperlink 10" xfId="52327" hidden="1"/>
    <cellStyle name="Followed Hyperlink 10" xfId="52367" hidden="1"/>
    <cellStyle name="Followed Hyperlink 10" xfId="54391" hidden="1"/>
    <cellStyle name="Followed Hyperlink 10" xfId="53894" hidden="1"/>
    <cellStyle name="Followed Hyperlink 10" xfId="45058" hidden="1"/>
    <cellStyle name="Followed Hyperlink 10" xfId="46569" hidden="1"/>
    <cellStyle name="Followed Hyperlink 10" xfId="45844" hidden="1"/>
    <cellStyle name="Followed Hyperlink 10" xfId="21115" hidden="1"/>
    <cellStyle name="Followed Hyperlink 10" xfId="50682" hidden="1"/>
    <cellStyle name="Followed Hyperlink 10" xfId="45228" hidden="1"/>
    <cellStyle name="Followed Hyperlink 10" xfId="19853" hidden="1"/>
    <cellStyle name="Followed Hyperlink 10" xfId="47210" hidden="1"/>
    <cellStyle name="Followed Hyperlink 10" xfId="47036" hidden="1"/>
    <cellStyle name="Followed Hyperlink 10" xfId="46766" hidden="1"/>
    <cellStyle name="Followed Hyperlink 10" xfId="47158" hidden="1"/>
    <cellStyle name="Followed Hyperlink 10" xfId="45093" hidden="1"/>
    <cellStyle name="Followed Hyperlink 10" xfId="52260" hidden="1"/>
    <cellStyle name="Followed Hyperlink 10" xfId="54446" hidden="1"/>
    <cellStyle name="Followed Hyperlink 10" xfId="43690" hidden="1"/>
    <cellStyle name="Followed Hyperlink 10" xfId="20834" hidden="1"/>
    <cellStyle name="Followed Hyperlink 10" xfId="46448" hidden="1"/>
    <cellStyle name="Followed Hyperlink 10" xfId="36869" hidden="1"/>
    <cellStyle name="Followed Hyperlink 10" xfId="43593" hidden="1"/>
    <cellStyle name="Followed Hyperlink 10" xfId="45654" hidden="1"/>
    <cellStyle name="Followed Hyperlink 10" xfId="46921" hidden="1"/>
    <cellStyle name="Followed Hyperlink 10" xfId="45047" hidden="1"/>
    <cellStyle name="Followed Hyperlink 10" xfId="46973" hidden="1"/>
    <cellStyle name="Followed Hyperlink 10" xfId="47007" hidden="1"/>
    <cellStyle name="Followed Hyperlink 10" xfId="43899" hidden="1"/>
    <cellStyle name="Followed Hyperlink 10" xfId="37368" hidden="1"/>
    <cellStyle name="Followed Hyperlink 10" xfId="46907" hidden="1"/>
    <cellStyle name="Followed Hyperlink 10" xfId="37095" hidden="1"/>
    <cellStyle name="Followed Hyperlink 10" xfId="42929" hidden="1"/>
    <cellStyle name="Followed Hyperlink 10" xfId="43762" hidden="1"/>
    <cellStyle name="Followed Hyperlink 10" xfId="46903" hidden="1"/>
    <cellStyle name="Followed Hyperlink 10" xfId="36948" hidden="1"/>
    <cellStyle name="Followed Hyperlink 10" xfId="47047" hidden="1"/>
    <cellStyle name="Followed Hyperlink 10" xfId="45763" hidden="1"/>
    <cellStyle name="Followed Hyperlink 10" xfId="19299" hidden="1"/>
    <cellStyle name="Followed Hyperlink 10" xfId="45451" hidden="1"/>
    <cellStyle name="Followed Hyperlink 10" xfId="26651" hidden="1"/>
    <cellStyle name="Followed Hyperlink 10" xfId="44290" hidden="1"/>
    <cellStyle name="Followed Hyperlink 10" xfId="13089" hidden="1"/>
    <cellStyle name="Followed Hyperlink 10" xfId="21026" hidden="1"/>
    <cellStyle name="Followed Hyperlink 10" xfId="21509" hidden="1"/>
    <cellStyle name="Followed Hyperlink 10" xfId="23059" hidden="1"/>
    <cellStyle name="Followed Hyperlink 10" xfId="30539" hidden="1"/>
    <cellStyle name="Followed Hyperlink 10" xfId="46089" hidden="1"/>
    <cellStyle name="Followed Hyperlink 10" xfId="31688" hidden="1"/>
    <cellStyle name="Followed Hyperlink 10" xfId="36250" hidden="1"/>
    <cellStyle name="Followed Hyperlink 10" xfId="31355" hidden="1"/>
    <cellStyle name="Followed Hyperlink 10" xfId="31740" hidden="1"/>
    <cellStyle name="Followed Hyperlink 10" xfId="12793" hidden="1"/>
    <cellStyle name="Followed Hyperlink 10" xfId="47244" hidden="1"/>
    <cellStyle name="Followed Hyperlink 10" xfId="12770" hidden="1"/>
    <cellStyle name="Followed Hyperlink 10" xfId="44811" hidden="1"/>
    <cellStyle name="Followed Hyperlink 10" xfId="44107" hidden="1"/>
    <cellStyle name="Followed Hyperlink 10" xfId="20033" hidden="1"/>
    <cellStyle name="Followed Hyperlink 10" xfId="21595" hidden="1"/>
    <cellStyle name="Followed Hyperlink 10" xfId="13274" hidden="1"/>
    <cellStyle name="Followed Hyperlink 10" xfId="23170" hidden="1"/>
    <cellStyle name="Followed Hyperlink 10" xfId="42770" hidden="1"/>
    <cellStyle name="Followed Hyperlink 10" xfId="16701" hidden="1"/>
    <cellStyle name="Followed Hyperlink 10" xfId="42273" hidden="1"/>
    <cellStyle name="Followed Hyperlink 10" xfId="42825" hidden="1"/>
    <cellStyle name="Followed Hyperlink 10" xfId="42859" hidden="1"/>
    <cellStyle name="Followed Hyperlink 10" xfId="22973" hidden="1"/>
    <cellStyle name="Followed Hyperlink 10" xfId="19974" hidden="1"/>
    <cellStyle name="Followed Hyperlink 10" xfId="22829" hidden="1"/>
    <cellStyle name="Followed Hyperlink 10" xfId="44109" hidden="1"/>
    <cellStyle name="Followed Hyperlink 10" xfId="37483" hidden="1"/>
    <cellStyle name="Followed Hyperlink 10" xfId="43033" hidden="1"/>
    <cellStyle name="Followed Hyperlink 10" xfId="19112" hidden="1"/>
    <cellStyle name="Followed Hyperlink 10" xfId="19929" hidden="1"/>
    <cellStyle name="Followed Hyperlink 10" xfId="45282" hidden="1"/>
    <cellStyle name="Followed Hyperlink 10" xfId="31578" hidden="1"/>
    <cellStyle name="Followed Hyperlink 10" xfId="45316" hidden="1"/>
    <cellStyle name="Followed Hyperlink 10" xfId="36997" hidden="1"/>
    <cellStyle name="Followed Hyperlink 10" xfId="44468" hidden="1"/>
    <cellStyle name="Followed Hyperlink 10" xfId="23084" hidden="1"/>
    <cellStyle name="Followed Hyperlink 10" xfId="19206" hidden="1"/>
    <cellStyle name="Followed Hyperlink 10" xfId="45100" hidden="1"/>
    <cellStyle name="Followed Hyperlink 10" xfId="44908" hidden="1"/>
    <cellStyle name="Followed Hyperlink 10" xfId="46513" hidden="1"/>
    <cellStyle name="Followed Hyperlink 10" xfId="13204" hidden="1"/>
    <cellStyle name="Followed Hyperlink 10" xfId="46362" hidden="1"/>
    <cellStyle name="Followed Hyperlink 10" xfId="45503" hidden="1"/>
    <cellStyle name="Followed Hyperlink 10" xfId="43872" hidden="1"/>
    <cellStyle name="Followed Hyperlink 10" xfId="45537" hidden="1"/>
    <cellStyle name="Followed Hyperlink 10" xfId="43609" hidden="1"/>
    <cellStyle name="Followed Hyperlink 10" xfId="21377" hidden="1"/>
    <cellStyle name="Followed Hyperlink 10" xfId="30360" hidden="1"/>
    <cellStyle name="Followed Hyperlink 10" xfId="19192" hidden="1"/>
    <cellStyle name="Followed Hyperlink 10" xfId="44203" hidden="1"/>
    <cellStyle name="Followed Hyperlink 10" xfId="46603" hidden="1"/>
    <cellStyle name="Followed Hyperlink 10" xfId="19052" hidden="1"/>
    <cellStyle name="Followed Hyperlink 10" xfId="12872" hidden="1"/>
    <cellStyle name="Followed Hyperlink 10" xfId="20872" hidden="1"/>
    <cellStyle name="Followed Hyperlink 10" xfId="12711" hidden="1"/>
    <cellStyle name="Followed Hyperlink 10" xfId="45189" hidden="1"/>
    <cellStyle name="Followed Hyperlink 10" xfId="36846" hidden="1"/>
    <cellStyle name="Followed Hyperlink 10" xfId="45064" hidden="1"/>
    <cellStyle name="Followed Hyperlink 10" xfId="43142" hidden="1"/>
    <cellStyle name="Followed Hyperlink 10" xfId="45583" hidden="1"/>
    <cellStyle name="Followed Hyperlink 10" xfId="21689" hidden="1"/>
    <cellStyle name="Followed Hyperlink 10" xfId="47040" hidden="1"/>
    <cellStyle name="Followed Hyperlink 10" xfId="11918" hidden="1"/>
    <cellStyle name="Followed Hyperlink 10" xfId="45566" hidden="1"/>
    <cellStyle name="Followed Hyperlink 10" xfId="43326" hidden="1"/>
    <cellStyle name="Followed Hyperlink 10" xfId="21739" hidden="1"/>
    <cellStyle name="Followed Hyperlink 10" xfId="31630" hidden="1"/>
    <cellStyle name="Followed Hyperlink 10" xfId="19997" hidden="1"/>
    <cellStyle name="Followed Hyperlink 10" xfId="13255" hidden="1"/>
    <cellStyle name="Followed Hyperlink 10" xfId="45618" hidden="1"/>
    <cellStyle name="Followed Hyperlink 10" xfId="7618" hidden="1"/>
    <cellStyle name="Followed Hyperlink 10" xfId="36787" hidden="1"/>
    <cellStyle name="Followed Hyperlink 10" xfId="37350" hidden="1"/>
    <cellStyle name="Followed Hyperlink 10" xfId="44919" hidden="1"/>
    <cellStyle name="Followed Hyperlink 10" xfId="21770" hidden="1"/>
    <cellStyle name="Followed Hyperlink 10" xfId="47133" hidden="1"/>
    <cellStyle name="Followed Hyperlink 10" xfId="31446" hidden="1"/>
    <cellStyle name="Followed Hyperlink 10" xfId="30537" hidden="1"/>
    <cellStyle name="Followed Hyperlink 10" xfId="31774" hidden="1"/>
    <cellStyle name="Followed Hyperlink 10" xfId="22933" hidden="1"/>
    <cellStyle name="Followed Hyperlink 10" xfId="31571" hidden="1"/>
    <cellStyle name="Followed Hyperlink 10" xfId="37481" hidden="1"/>
    <cellStyle name="Followed Hyperlink 10" xfId="30789" hidden="1"/>
    <cellStyle name="Followed Hyperlink 10" xfId="37331" hidden="1"/>
    <cellStyle name="Followed Hyperlink 10" xfId="43186" hidden="1"/>
    <cellStyle name="Followed Hyperlink 10" xfId="44396" hidden="1"/>
    <cellStyle name="Followed Hyperlink 10" xfId="13290" hidden="1"/>
    <cellStyle name="Followed Hyperlink 10" xfId="43927" hidden="1"/>
    <cellStyle name="Followed Hyperlink 10" xfId="40639" hidden="1"/>
    <cellStyle name="Followed Hyperlink 10" xfId="43769" hidden="1"/>
    <cellStyle name="Followed Hyperlink 10" xfId="44195" hidden="1"/>
    <cellStyle name="Followed Hyperlink 10" xfId="22966" hidden="1"/>
    <cellStyle name="Followed Hyperlink 10" xfId="21655" hidden="1"/>
    <cellStyle name="Followed Hyperlink 10" xfId="22491" hidden="1"/>
    <cellStyle name="Followed Hyperlink 10" xfId="19616" hidden="1"/>
    <cellStyle name="Followed Hyperlink 10" xfId="37280" hidden="1"/>
    <cellStyle name="Followed Hyperlink 10" xfId="44048" hidden="1"/>
    <cellStyle name="Followed Hyperlink 10" xfId="43867" hidden="1"/>
    <cellStyle name="Followed Hyperlink 10" xfId="40683" hidden="1"/>
    <cellStyle name="Followed Hyperlink 10" xfId="46461" hidden="1"/>
    <cellStyle name="Followed Hyperlink 10" xfId="43098" hidden="1"/>
    <cellStyle name="Followed Hyperlink 10" xfId="19798" hidden="1"/>
    <cellStyle name="Followed Hyperlink 10" xfId="52231" hidden="1"/>
    <cellStyle name="Followed Hyperlink 10" xfId="22288" hidden="1"/>
    <cellStyle name="Followed Hyperlink 10" xfId="44275" hidden="1"/>
    <cellStyle name="Followed Hyperlink 10" xfId="43280" hidden="1"/>
    <cellStyle name="Followed Hyperlink 10" xfId="27203" hidden="1"/>
    <cellStyle name="Followed Hyperlink 10" xfId="21897" hidden="1"/>
    <cellStyle name="Followed Hyperlink 10" xfId="27148" hidden="1"/>
    <cellStyle name="Followed Hyperlink 10" xfId="18882" hidden="1"/>
    <cellStyle name="Followed Hyperlink 10" xfId="46627" hidden="1"/>
    <cellStyle name="Followed Hyperlink 10" xfId="7529" hidden="1"/>
    <cellStyle name="Followed Hyperlink 10" xfId="43126" hidden="1"/>
    <cellStyle name="Followed Hyperlink 10" xfId="46679" hidden="1"/>
    <cellStyle name="Followed Hyperlink 10" xfId="46713" hidden="1"/>
    <cellStyle name="Followed Hyperlink 10" xfId="20129" hidden="1"/>
    <cellStyle name="Followed Hyperlink 10" xfId="31273" hidden="1"/>
    <cellStyle name="Followed Hyperlink 10" xfId="21165" hidden="1"/>
    <cellStyle name="Followed Hyperlink 10" xfId="36821" hidden="1"/>
    <cellStyle name="Followed Hyperlink 10" xfId="44003" hidden="1"/>
    <cellStyle name="Followed Hyperlink 10" xfId="13215" hidden="1"/>
    <cellStyle name="Followed Hyperlink 10" xfId="22899" hidden="1"/>
    <cellStyle name="Followed Hyperlink 10" xfId="45813" hidden="1"/>
    <cellStyle name="Followed Hyperlink 10" xfId="44591" hidden="1"/>
    <cellStyle name="Followed Hyperlink 10" xfId="46831" hidden="1"/>
    <cellStyle name="Followed Hyperlink 10" xfId="46865" hidden="1"/>
    <cellStyle name="Followed Hyperlink 10" xfId="44451" hidden="1"/>
    <cellStyle name="Followed Hyperlink 10" xfId="21799" hidden="1"/>
    <cellStyle name="Followed Hyperlink 10" xfId="30998" hidden="1"/>
    <cellStyle name="Followed Hyperlink 10" xfId="45090" hidden="1"/>
    <cellStyle name="Followed Hyperlink 10" xfId="45677" hidden="1"/>
    <cellStyle name="Followed Hyperlink 10" xfId="37356" hidden="1"/>
    <cellStyle name="Followed Hyperlink 10" xfId="13280" hidden="1"/>
    <cellStyle name="Followed Hyperlink 10" xfId="35947" hidden="1"/>
    <cellStyle name="Followed Hyperlink 10" xfId="18696" hidden="1"/>
    <cellStyle name="Followed Hyperlink 10" xfId="18199" hidden="1"/>
    <cellStyle name="Followed Hyperlink 10" xfId="18751" hidden="1"/>
    <cellStyle name="Followed Hyperlink 10" xfId="18785" hidden="1"/>
    <cellStyle name="Followed Hyperlink 10" xfId="19695" hidden="1"/>
    <cellStyle name="Followed Hyperlink 10" xfId="19506" hidden="1"/>
    <cellStyle name="Followed Hyperlink 10" xfId="19748" hidden="1"/>
    <cellStyle name="Followed Hyperlink 10" xfId="20172" hidden="1"/>
    <cellStyle name="Followed Hyperlink 10" xfId="20216" hidden="1"/>
    <cellStyle name="Followed Hyperlink 10" xfId="20201" hidden="1"/>
    <cellStyle name="Followed Hyperlink 10" xfId="20268" hidden="1"/>
    <cellStyle name="Followed Hyperlink 10" xfId="20308" hidden="1"/>
    <cellStyle name="Followed Hyperlink 10" xfId="21154" hidden="1"/>
    <cellStyle name="Followed Hyperlink 10" xfId="20945" hidden="1"/>
    <cellStyle name="Followed Hyperlink 10" xfId="21208" hidden="1"/>
    <cellStyle name="Followed Hyperlink 10" xfId="21242" hidden="1"/>
    <cellStyle name="Followed Hyperlink 10" xfId="12921" hidden="1"/>
    <cellStyle name="Followed Hyperlink 10" xfId="19825" hidden="1"/>
    <cellStyle name="Followed Hyperlink 10" xfId="30551" hidden="1"/>
    <cellStyle name="Followed Hyperlink 10" xfId="22704" hidden="1"/>
    <cellStyle name="Followed Hyperlink 10" xfId="45873" hidden="1"/>
    <cellStyle name="Followed Hyperlink 10" xfId="44071" hidden="1"/>
    <cellStyle name="Followed Hyperlink 10" xfId="13105" hidden="1"/>
    <cellStyle name="Followed Hyperlink 10" xfId="40775" hidden="1"/>
    <cellStyle name="Followed Hyperlink 10" xfId="43373" hidden="1"/>
    <cellStyle name="Followed Hyperlink 10" xfId="40668" hidden="1"/>
    <cellStyle name="Followed Hyperlink 10" xfId="37181" hidden="1"/>
    <cellStyle name="Followed Hyperlink 10" xfId="13407" hidden="1"/>
    <cellStyle name="Followed Hyperlink 10" xfId="22495" hidden="1"/>
    <cellStyle name="Followed Hyperlink 10" xfId="20121" hidden="1"/>
    <cellStyle name="Followed Hyperlink 10" xfId="22847" hidden="1"/>
    <cellStyle name="Followed Hyperlink 10" xfId="22201" hidden="1"/>
    <cellStyle name="Followed Hyperlink 10" xfId="18959" hidden="1"/>
    <cellStyle name="Followed Hyperlink 10" xfId="46328" hidden="1"/>
    <cellStyle name="Followed Hyperlink 10" xfId="16661" hidden="1"/>
    <cellStyle name="Followed Hyperlink 10" xfId="46275" hidden="1"/>
    <cellStyle name="Followed Hyperlink 10" xfId="23025" hidden="1"/>
    <cellStyle name="Followed Hyperlink 10" xfId="22692" hidden="1"/>
    <cellStyle name="Followed Hyperlink 10" xfId="45019" hidden="1"/>
    <cellStyle name="Followed Hyperlink 10" xfId="43054" hidden="1"/>
    <cellStyle name="Followed Hyperlink 10" xfId="44382" hidden="1"/>
    <cellStyle name="Followed Hyperlink 10" xfId="46251" hidden="1"/>
    <cellStyle name="Followed Hyperlink 10" xfId="22387" hidden="1"/>
    <cellStyle name="Followed Hyperlink 10" xfId="29863" hidden="1"/>
    <cellStyle name="Followed Hyperlink 10" xfId="19024" hidden="1"/>
    <cellStyle name="Followed Hyperlink 10" xfId="22439" hidden="1"/>
    <cellStyle name="Followed Hyperlink 10" xfId="22473" hidden="1"/>
    <cellStyle name="Followed Hyperlink 10" xfId="45239" hidden="1"/>
    <cellStyle name="Followed Hyperlink 10" xfId="30615" hidden="1"/>
    <cellStyle name="Followed Hyperlink 10" xfId="46547" hidden="1"/>
    <cellStyle name="Followed Hyperlink 10" xfId="23136" hidden="1"/>
    <cellStyle name="Followed Hyperlink 10" xfId="28336" hidden="1"/>
    <cellStyle name="Followed Hyperlink 10" xfId="43150" hidden="1"/>
    <cellStyle name="Followed Hyperlink 10" xfId="19426" hidden="1"/>
    <cellStyle name="Followed Hyperlink 10" xfId="43500" hidden="1"/>
    <cellStyle name="Followed Hyperlink 10" xfId="30731" hidden="1"/>
    <cellStyle name="Followed Hyperlink 10" xfId="22605" hidden="1"/>
    <cellStyle name="Followed Hyperlink 10" xfId="44460" hidden="1"/>
    <cellStyle name="Followed Hyperlink 10" xfId="22639" hidden="1"/>
    <cellStyle name="Followed Hyperlink 10" xfId="22529" hidden="1"/>
    <cellStyle name="Followed Hyperlink 10" xfId="19210" hidden="1"/>
    <cellStyle name="Followed Hyperlink 10" xfId="44898" hidden="1"/>
    <cellStyle name="Followed Hyperlink 10" xfId="30753" hidden="1"/>
    <cellStyle name="Followed Hyperlink 10" xfId="21429" hidden="1"/>
    <cellStyle name="Followed Hyperlink 10" xfId="19535" hidden="1"/>
    <cellStyle name="Followed Hyperlink 10" xfId="21603" hidden="1"/>
    <cellStyle name="Followed Hyperlink 10" xfId="45729" hidden="1"/>
    <cellStyle name="Followed Hyperlink 10" xfId="19076" hidden="1"/>
    <cellStyle name="Followed Hyperlink 10" xfId="22757" hidden="1"/>
    <cellStyle name="Followed Hyperlink 10" xfId="21463" hidden="1"/>
    <cellStyle name="Followed Hyperlink 10" xfId="22791" hidden="1"/>
    <cellStyle name="Followed Hyperlink 10" xfId="20377" hidden="1"/>
    <cellStyle name="Followed Hyperlink 10" xfId="31664" hidden="1"/>
    <cellStyle name="Followed Hyperlink 10" xfId="36962" hidden="1"/>
    <cellStyle name="Followed Hyperlink 10" xfId="26142" hidden="1"/>
    <cellStyle name="Followed Hyperlink 10" xfId="20990" hidden="1"/>
    <cellStyle name="Followed Hyperlink 10" xfId="21863" hidden="1"/>
    <cellStyle name="Followed Hyperlink 10" xfId="43861" hidden="1"/>
    <cellStyle name="Followed Hyperlink 10" xfId="43113" hidden="1"/>
    <cellStyle name="Followed Hyperlink 10" xfId="45971" hidden="1"/>
    <cellStyle name="Followed Hyperlink 10" xfId="44342" hidden="1"/>
    <cellStyle name="Followed Hyperlink 10" xfId="13292" hidden="1"/>
    <cellStyle name="Followed Hyperlink 10" xfId="12913" hidden="1"/>
    <cellStyle name="Followed Hyperlink 10" xfId="22833" hidden="1"/>
    <cellStyle name="Followed Hyperlink 10" xfId="19068" hidden="1"/>
    <cellStyle name="Followed Hyperlink 10" xfId="13019" hidden="1"/>
    <cellStyle name="Followed Hyperlink 10" xfId="18855" hidden="1"/>
    <cellStyle name="Followed Hyperlink 10" xfId="39090" hidden="1"/>
    <cellStyle name="Followed Hyperlink 10" xfId="7584" hidden="1"/>
    <cellStyle name="Followed Hyperlink 10" xfId="36812" hidden="1"/>
    <cellStyle name="Followed Hyperlink 10" xfId="21544" hidden="1"/>
    <cellStyle name="Followed Hyperlink 10" xfId="22102" hidden="1"/>
    <cellStyle name="Followed Hyperlink 10" xfId="36989" hidden="1"/>
    <cellStyle name="Followed Hyperlink 10" xfId="43284" hidden="1"/>
    <cellStyle name="Followed Hyperlink 10" xfId="46176" hidden="1"/>
    <cellStyle name="Followed Hyperlink 10" xfId="43266" hidden="1"/>
    <cellStyle name="Followed Hyperlink 10" xfId="20386" hidden="1"/>
    <cellStyle name="Followed Hyperlink 10" xfId="52275" hidden="1"/>
    <cellStyle name="Followed Hyperlink 10" xfId="20984" hidden="1"/>
    <cellStyle name="Followed Hyperlink 10" xfId="21019" hidden="1"/>
    <cellStyle name="Followed Hyperlink 10" xfId="22962" hidden="1"/>
    <cellStyle name="Followed Hyperlink 10" xfId="44246" hidden="1"/>
    <cellStyle name="Followed Hyperlink 10" xfId="20463" hidden="1"/>
    <cellStyle name="Followed Hyperlink 10" xfId="43580" hidden="1"/>
    <cellStyle name="Followed Hyperlink 10" xfId="13405" hidden="1"/>
    <cellStyle name="Followed Hyperlink 10" xfId="22254" hidden="1"/>
    <cellStyle name="Followed Hyperlink 10" xfId="42942" hidden="1"/>
    <cellStyle name="Followed Hyperlink 10" xfId="35994" hidden="1"/>
    <cellStyle name="Followed Hyperlink 10" xfId="28200" hidden="1"/>
    <cellStyle name="Followed Hyperlink 10" xfId="31431" hidden="1"/>
    <cellStyle name="Followed Hyperlink 10" xfId="28244" hidden="1"/>
    <cellStyle name="Followed Hyperlink 10" xfId="28229" hidden="1"/>
    <cellStyle name="Followed Hyperlink 10" xfId="28296" hidden="1"/>
    <cellStyle name="Followed Hyperlink 10" xfId="44537" hidden="1"/>
    <cellStyle name="Followed Hyperlink 10" xfId="20394" hidden="1"/>
    <cellStyle name="Followed Hyperlink 10" xfId="18972" hidden="1"/>
    <cellStyle name="Followed Hyperlink 10" xfId="20613" hidden="1"/>
    <cellStyle name="Followed Hyperlink 10" xfId="19039" hidden="1"/>
    <cellStyle name="Followed Hyperlink 10" xfId="12886" hidden="1"/>
    <cellStyle name="Followed Hyperlink 10" xfId="44946" hidden="1"/>
    <cellStyle name="Followed Hyperlink 10" xfId="39587" hidden="1"/>
    <cellStyle name="Followed Hyperlink 10" xfId="45078" hidden="1"/>
    <cellStyle name="Followed Hyperlink 10" xfId="45937" hidden="1"/>
    <cellStyle name="Followed Hyperlink 10" xfId="20393" hidden="1"/>
    <cellStyle name="Followed Hyperlink 10" xfId="21492" hidden="1"/>
    <cellStyle name="Followed Hyperlink 10" xfId="11871" hidden="1"/>
    <cellStyle name="Followed Hyperlink 10" xfId="18868" hidden="1"/>
    <cellStyle name="Followed Hyperlink 10" xfId="21016" hidden="1"/>
    <cellStyle name="Followed Hyperlink 10" xfId="12174" hidden="1"/>
    <cellStyle name="Followed Hyperlink 10" xfId="44467" hidden="1"/>
    <cellStyle name="Followed Hyperlink 10" xfId="5505" hidden="1"/>
    <cellStyle name="Followed Hyperlink 10" xfId="37291" hidden="1"/>
    <cellStyle name="Followed Hyperlink 10" xfId="21004" hidden="1"/>
    <cellStyle name="Followed Hyperlink 10" xfId="20824" hidden="1"/>
    <cellStyle name="Followed Hyperlink 10" xfId="46778" hidden="1"/>
    <cellStyle name="Followed Hyperlink 10" xfId="43822" hidden="1"/>
    <cellStyle name="Followed Hyperlink 10" xfId="42956" hidden="1"/>
    <cellStyle name="Followed Hyperlink 10" xfId="46142" hidden="1"/>
    <cellStyle name="Followed Hyperlink 10" xfId="18980" hidden="1"/>
    <cellStyle name="Followed Hyperlink 10" xfId="51179" hidden="1"/>
    <cellStyle name="Followed Hyperlink 10" xfId="19349" hidden="1"/>
    <cellStyle name="Followed Hyperlink 10" xfId="21811" hidden="1"/>
    <cellStyle name="Followed Hyperlink 10" xfId="20737" hidden="1"/>
    <cellStyle name="Followed Hyperlink 10" xfId="43423" hidden="1"/>
    <cellStyle name="Followed Hyperlink 10" xfId="46565" hidden="1"/>
    <cellStyle name="Followed Hyperlink 10" xfId="37165" hidden="1"/>
    <cellStyle name="Followed Hyperlink 10" xfId="22177" hidden="1"/>
    <cellStyle name="Followed Hyperlink 10" xfId="19252" hidden="1"/>
    <cellStyle name="Followed Hyperlink 10" xfId="22374" hidden="1"/>
    <cellStyle name="Followed Hyperlink 10" xfId="31320" hidden="1"/>
    <cellStyle name="Followed Hyperlink 10" xfId="43046" hidden="1"/>
    <cellStyle name="Followed Hyperlink 10" xfId="18964" hidden="1"/>
    <cellStyle name="Followed Hyperlink 10" xfId="12745" hidden="1"/>
    <cellStyle name="Followed Hyperlink 10" xfId="22015" hidden="1"/>
    <cellStyle name="Followed Hyperlink 10" xfId="20035" hidden="1"/>
    <cellStyle name="Followed Hyperlink 10" xfId="22068" hidden="1"/>
    <cellStyle name="Followed Hyperlink 10" xfId="43038" hidden="1"/>
    <cellStyle name="Followed Hyperlink 10" xfId="47099" hidden="1"/>
    <cellStyle name="Followed Hyperlink 10" xfId="21580" hidden="1"/>
    <cellStyle name="Followed Hyperlink 10" xfId="20973" hidden="1"/>
    <cellStyle name="Followed Hyperlink 10" xfId="19688" hidden="1"/>
    <cellStyle name="Followed Hyperlink 10" xfId="40735" hidden="1"/>
    <cellStyle name="Followed Hyperlink 10" xfId="19519" hidden="1"/>
    <cellStyle name="Followed Hyperlink 10" xfId="30415" hidden="1"/>
    <cellStyle name="Followed Hyperlink 10" xfId="30449" hidden="1"/>
    <cellStyle name="Followed Hyperlink 10" xfId="30895" hidden="1"/>
    <cellStyle name="Followed Hyperlink 10" xfId="30834" hidden="1"/>
    <cellStyle name="Followed Hyperlink 10" xfId="30947" hidden="1"/>
    <cellStyle name="Followed Hyperlink 10" xfId="31066" hidden="1"/>
    <cellStyle name="Followed Hyperlink 10" xfId="31110" hidden="1"/>
    <cellStyle name="Followed Hyperlink 10" xfId="31095" hidden="1"/>
    <cellStyle name="Followed Hyperlink 10" xfId="31162" hidden="1"/>
    <cellStyle name="Followed Hyperlink 10" xfId="31202" hidden="1"/>
    <cellStyle name="Followed Hyperlink 10" xfId="31451" hidden="1"/>
    <cellStyle name="Followed Hyperlink 10" xfId="31388" hidden="1"/>
    <cellStyle name="Followed Hyperlink 10" xfId="31503" hidden="1"/>
    <cellStyle name="Followed Hyperlink 10" xfId="31537" hidden="1"/>
    <cellStyle name="Followed Hyperlink 10" xfId="30883" hidden="1"/>
    <cellStyle name="Followed Hyperlink 10" xfId="30981" hidden="1"/>
    <cellStyle name="Followed Hyperlink 10" xfId="31435" hidden="1"/>
    <cellStyle name="Followed Hyperlink 10" xfId="19793" hidden="1"/>
    <cellStyle name="Followed Hyperlink 10" xfId="44687" hidden="1"/>
    <cellStyle name="Followed Hyperlink 10" xfId="20322" hidden="1"/>
    <cellStyle name="Followed Hyperlink 10" xfId="37366" hidden="1"/>
    <cellStyle name="Followed Hyperlink 10" xfId="19787" hidden="1"/>
    <cellStyle name="Followed Hyperlink 10" xfId="20845" hidden="1"/>
    <cellStyle name="Followed Hyperlink 10" xfId="45885" hidden="1"/>
    <cellStyle name="Followed Hyperlink 10" xfId="5465" hidden="1"/>
    <cellStyle name="Followed Hyperlink 10" xfId="4371" hidden="1"/>
    <cellStyle name="Followed Hyperlink 10" xfId="5368" hidden="1"/>
    <cellStyle name="Followed Hyperlink 10" xfId="5413" hidden="1"/>
    <cellStyle name="Followed Hyperlink 10" xfId="3819" hidden="1"/>
    <cellStyle name="Followed Hyperlink 10" xfId="12736" hidden="1"/>
    <cellStyle name="Followed Hyperlink 10" xfId="16609" hidden="1"/>
    <cellStyle name="Followed Hyperlink 10" xfId="20517" hidden="1"/>
    <cellStyle name="Followed Hyperlink 10" xfId="39642" hidden="1"/>
    <cellStyle name="Followed Hyperlink 10" xfId="4316" hidden="1"/>
    <cellStyle name="Followed Hyperlink 10" xfId="5398" hidden="1"/>
    <cellStyle name="Followed Hyperlink 10" xfId="22553" hidden="1"/>
    <cellStyle name="Followed Hyperlink 10" xfId="45669" hidden="1"/>
    <cellStyle name="Followed Hyperlink 10" xfId="16594" hidden="1"/>
    <cellStyle name="Followed Hyperlink 10" xfId="15016" hidden="1"/>
    <cellStyle name="Followed Hyperlink 10" xfId="15568" hidden="1"/>
    <cellStyle name="Followed Hyperlink 10" xfId="16565" hidden="1"/>
    <cellStyle name="Followed Hyperlink 10" xfId="15513" hidden="1"/>
    <cellStyle name="Followed Hyperlink 10" xfId="7032" hidden="1"/>
    <cellStyle name="Followed Hyperlink 10" xfId="54480"/>
    <cellStyle name="Followed Hyperlink 11" xfId="54448" hidden="1"/>
    <cellStyle name="Followed Hyperlink 11" xfId="43248" hidden="1"/>
    <cellStyle name="Followed Hyperlink 11" xfId="20871" hidden="1"/>
    <cellStyle name="Followed Hyperlink 11" xfId="44944" hidden="1"/>
    <cellStyle name="Followed Hyperlink 11" xfId="47135" hidden="1"/>
    <cellStyle name="Followed Hyperlink 11" xfId="21657" hidden="1"/>
    <cellStyle name="Followed Hyperlink 11" xfId="37485" hidden="1"/>
    <cellStyle name="Followed Hyperlink 11" xfId="44068" hidden="1"/>
    <cellStyle name="Followed Hyperlink 11" xfId="23061" hidden="1"/>
    <cellStyle name="Followed Hyperlink 11" xfId="47246" hidden="1"/>
    <cellStyle name="Followed Hyperlink 11" xfId="43824" hidden="1"/>
    <cellStyle name="Followed Hyperlink 11" xfId="45505" hidden="1"/>
    <cellStyle name="Followed Hyperlink 11" xfId="12775" hidden="1"/>
    <cellStyle name="Followed Hyperlink 11" xfId="37377" hidden="1"/>
    <cellStyle name="Followed Hyperlink 11" xfId="21498" hidden="1"/>
    <cellStyle name="Followed Hyperlink 11" xfId="4373" hidden="1"/>
    <cellStyle name="Followed Hyperlink 11" xfId="22975" hidden="1"/>
    <cellStyle name="Followed Hyperlink 11" xfId="46562" hidden="1"/>
    <cellStyle name="Followed Hyperlink 11" xfId="18787" hidden="1"/>
    <cellStyle name="Followed Hyperlink 11" xfId="47049" hidden="1"/>
    <cellStyle name="Followed Hyperlink 11" xfId="44384" hidden="1"/>
    <cellStyle name="Followed Hyperlink 11" xfId="22607" hidden="1"/>
    <cellStyle name="Followed Hyperlink 11" xfId="43213" hidden="1"/>
    <cellStyle name="Followed Hyperlink 11" xfId="46564" hidden="1"/>
    <cellStyle name="Followed Hyperlink 11" xfId="45572" hidden="1"/>
    <cellStyle name="Followed Hyperlink 11" xfId="47160" hidden="1"/>
    <cellStyle name="Followed Hyperlink 11" xfId="46833" hidden="1"/>
    <cellStyle name="Followed Hyperlink 11" xfId="19415" hidden="1"/>
    <cellStyle name="Followed Hyperlink 11" xfId="31164" hidden="1"/>
    <cellStyle name="Followed Hyperlink 11" xfId="42029" hidden="1"/>
    <cellStyle name="Followed Hyperlink 11" xfId="43771" hidden="1"/>
    <cellStyle name="Followed Hyperlink 11" xfId="44292" hidden="1"/>
    <cellStyle name="Followed Hyperlink 11" xfId="30656" hidden="1"/>
    <cellStyle name="Followed Hyperlink 11" xfId="46257" hidden="1"/>
    <cellStyle name="Followed Hyperlink 11" xfId="44474" hidden="1"/>
    <cellStyle name="Followed Hyperlink 11" xfId="46330" hidden="1"/>
    <cellStyle name="Followed Hyperlink 11" xfId="51236" hidden="1"/>
    <cellStyle name="Followed Hyperlink 11" xfId="11942" hidden="1"/>
    <cellStyle name="Followed Hyperlink 11" xfId="31310" hidden="1"/>
    <cellStyle name="Followed Hyperlink 11" xfId="19656" hidden="1"/>
    <cellStyle name="Followed Hyperlink 11" xfId="21431" hidden="1"/>
    <cellStyle name="Followed Hyperlink 11" xfId="19942" hidden="1"/>
    <cellStyle name="Followed Hyperlink 11" xfId="37301" hidden="1"/>
    <cellStyle name="Followed Hyperlink 11" xfId="18698" hidden="1"/>
    <cellStyle name="Followed Hyperlink 11" xfId="16589" hidden="1"/>
    <cellStyle name="Followed Hyperlink 11" xfId="21797" hidden="1"/>
    <cellStyle name="Followed Hyperlink 11" xfId="45163" hidden="1"/>
    <cellStyle name="Followed Hyperlink 11" xfId="18753" hidden="1"/>
    <cellStyle name="Followed Hyperlink 11" xfId="5393" hidden="1"/>
    <cellStyle name="Followed Hyperlink 11" xfId="36790" hidden="1"/>
    <cellStyle name="Followed Hyperlink 11" xfId="22332" hidden="1"/>
    <cellStyle name="Followed Hyperlink 11" xfId="36983" hidden="1"/>
    <cellStyle name="Followed Hyperlink 11" xfId="20732" hidden="1"/>
    <cellStyle name="Followed Hyperlink 11" xfId="46406" hidden="1"/>
    <cellStyle name="Followed Hyperlink 11" xfId="43740" hidden="1"/>
    <cellStyle name="Followed Hyperlink 11" xfId="23027" hidden="1"/>
    <cellStyle name="Followed Hyperlink 11" xfId="47101" hidden="1"/>
    <cellStyle name="Followed Hyperlink 11" xfId="44461" hidden="1"/>
    <cellStyle name="Followed Hyperlink 11" xfId="46190" hidden="1"/>
    <cellStyle name="Followed Hyperlink 11" xfId="43489" hidden="1"/>
    <cellStyle name="Followed Hyperlink 11" xfId="50438" hidden="1"/>
    <cellStyle name="Followed Hyperlink 11" xfId="7586" hidden="1"/>
    <cellStyle name="Followed Hyperlink 11" xfId="43017" hidden="1"/>
    <cellStyle name="Followed Hyperlink 11" xfId="44806" hidden="1"/>
    <cellStyle name="Followed Hyperlink 11" xfId="36993" hidden="1"/>
    <cellStyle name="Followed Hyperlink 11" xfId="43632" hidden="1"/>
    <cellStyle name="Followed Hyperlink 11" xfId="45983" hidden="1"/>
    <cellStyle name="Followed Hyperlink 11" xfId="36941" hidden="1"/>
    <cellStyle name="Followed Hyperlink 11" xfId="37041" hidden="1"/>
    <cellStyle name="Followed Hyperlink 11" xfId="46867" hidden="1"/>
    <cellStyle name="Followed Hyperlink 11" xfId="42950" hidden="1"/>
    <cellStyle name="Followed Hyperlink 11" xfId="16567" hidden="1"/>
    <cellStyle name="Followed Hyperlink 11" xfId="52369" hidden="1"/>
    <cellStyle name="Followed Hyperlink 11" xfId="31776" hidden="1"/>
    <cellStyle name="Followed Hyperlink 11" xfId="20826" hidden="1"/>
    <cellStyle name="Followed Hyperlink 11" xfId="22104" hidden="1"/>
    <cellStyle name="Followed Hyperlink 11" xfId="19139" hidden="1"/>
    <cellStyle name="Followed Hyperlink 11" xfId="36811" hidden="1"/>
    <cellStyle name="Followed Hyperlink 11" xfId="13481" hidden="1"/>
    <cellStyle name="Followed Hyperlink 11" xfId="36011" hidden="1"/>
    <cellStyle name="Followed Hyperlink 11" xfId="20475" hidden="1"/>
    <cellStyle name="Followed Hyperlink 11" xfId="22256" hidden="1"/>
    <cellStyle name="Followed Hyperlink 11" xfId="22555" hidden="1"/>
    <cellStyle name="Followed Hyperlink 11" xfId="45224" hidden="1"/>
    <cellStyle name="Followed Hyperlink 11" xfId="21605" hidden="1"/>
    <cellStyle name="Followed Hyperlink 11" xfId="43664" hidden="1"/>
    <cellStyle name="Followed Hyperlink 11" xfId="31632" hidden="1"/>
    <cellStyle name="Followed Hyperlink 11" xfId="19983" hidden="1"/>
    <cellStyle name="Followed Hyperlink 11" xfId="44016" hidden="1"/>
    <cellStyle name="Followed Hyperlink 11" xfId="19697" hidden="1"/>
    <cellStyle name="Followed Hyperlink 11" xfId="44865" hidden="1"/>
    <cellStyle name="Followed Hyperlink 11" xfId="30721" hidden="1"/>
    <cellStyle name="Followed Hyperlink 11" xfId="22641" hidden="1"/>
    <cellStyle name="Followed Hyperlink 11" xfId="46780" hidden="1"/>
    <cellStyle name="Followed Hyperlink 11" xfId="3575" hidden="1"/>
    <cellStyle name="Followed Hyperlink 11" xfId="20839" hidden="1"/>
    <cellStyle name="Followed Hyperlink 11" xfId="30666" hidden="1"/>
    <cellStyle name="Followed Hyperlink 11" xfId="46629" hidden="1"/>
    <cellStyle name="Followed Hyperlink 11" xfId="37049" hidden="1"/>
    <cellStyle name="Followed Hyperlink 11" xfId="30806" hidden="1"/>
    <cellStyle name="Followed Hyperlink 11" xfId="37557" hidden="1"/>
    <cellStyle name="Followed Hyperlink 11" xfId="30417" hidden="1"/>
    <cellStyle name="Followed Hyperlink 11" xfId="46715" hidden="1"/>
    <cellStyle name="Followed Hyperlink 11" xfId="20270" hidden="1"/>
    <cellStyle name="Followed Hyperlink 11" xfId="42827" hidden="1"/>
    <cellStyle name="Followed Hyperlink 11" xfId="21150" hidden="1"/>
    <cellStyle name="Followed Hyperlink 11" xfId="44248" hidden="1"/>
    <cellStyle name="Followed Hyperlink 11" xfId="44210" hidden="1"/>
    <cellStyle name="Followed Hyperlink 11" xfId="12714" hidden="1"/>
    <cellStyle name="Followed Hyperlink 11" xfId="43209" hidden="1"/>
    <cellStyle name="Followed Hyperlink 11" xfId="44746" hidden="1"/>
    <cellStyle name="Followed Hyperlink 11" xfId="44913" hidden="1"/>
    <cellStyle name="Followed Hyperlink 11" xfId="23209" hidden="1"/>
    <cellStyle name="Followed Hyperlink 11" xfId="43349" hidden="1"/>
    <cellStyle name="Followed Hyperlink 11" xfId="31068" hidden="1"/>
    <cellStyle name="Followed Hyperlink 11" xfId="5415" hidden="1"/>
    <cellStyle name="Followed Hyperlink 11" xfId="43426" hidden="1"/>
    <cellStyle name="Followed Hyperlink 11" xfId="37469" hidden="1"/>
    <cellStyle name="Followed Hyperlink 11" xfId="46681" hidden="1"/>
    <cellStyle name="Followed Hyperlink 11" xfId="43992" hidden="1"/>
    <cellStyle name="Followed Hyperlink 11" xfId="23427" hidden="1"/>
    <cellStyle name="Followed Hyperlink 11" xfId="45575" hidden="1"/>
    <cellStyle name="Followed Hyperlink 11" xfId="37574" hidden="1"/>
    <cellStyle name="Followed Hyperlink 11" xfId="30820" hidden="1"/>
    <cellStyle name="Followed Hyperlink 11" xfId="28202" hidden="1"/>
    <cellStyle name="Followed Hyperlink 11" xfId="46144" hidden="1"/>
    <cellStyle name="Followed Hyperlink 11" xfId="46024" hidden="1"/>
    <cellStyle name="Followed Hyperlink 11" xfId="12973" hidden="1"/>
    <cellStyle name="Followed Hyperlink 11" xfId="11623" hidden="1"/>
    <cellStyle name="Followed Hyperlink 11" xfId="20218" hidden="1"/>
    <cellStyle name="Followed Hyperlink 11" xfId="46254" hidden="1"/>
    <cellStyle name="Followed Hyperlink 11" xfId="22475" hidden="1"/>
    <cellStyle name="Followed Hyperlink 11" xfId="22389" hidden="1"/>
    <cellStyle name="Followed Hyperlink 11" xfId="7531" hidden="1"/>
    <cellStyle name="Followed Hyperlink 11" xfId="20196" hidden="1"/>
    <cellStyle name="Followed Hyperlink 11" xfId="42772" hidden="1"/>
    <cellStyle name="Followed Hyperlink 11" xfId="13301" hidden="1"/>
    <cellStyle name="Followed Hyperlink 11" xfId="42861" hidden="1"/>
    <cellStyle name="Followed Hyperlink 11" xfId="46456" hidden="1"/>
    <cellStyle name="Followed Hyperlink 11" xfId="19558" hidden="1"/>
    <cellStyle name="Followed Hyperlink 11" xfId="45731" hidden="1"/>
    <cellStyle name="Followed Hyperlink 11" xfId="21089" hidden="1"/>
    <cellStyle name="Followed Hyperlink 11" xfId="37585" hidden="1"/>
    <cellStyle name="Followed Hyperlink 11" xfId="43197" hidden="1"/>
    <cellStyle name="Followed Hyperlink 11" xfId="21156" hidden="1"/>
    <cellStyle name="Followed Hyperlink 11" xfId="44270" hidden="1"/>
    <cellStyle name="Followed Hyperlink 11" xfId="31666" hidden="1"/>
    <cellStyle name="Followed Hyperlink 11" xfId="45973" hidden="1"/>
    <cellStyle name="Followed Hyperlink 11" xfId="37108" hidden="1"/>
    <cellStyle name="Followed Hyperlink 11" xfId="31316" hidden="1"/>
    <cellStyle name="Followed Hyperlink 11" xfId="13169" hidden="1"/>
    <cellStyle name="Followed Hyperlink 11" xfId="44007" hidden="1"/>
    <cellStyle name="Followed Hyperlink 11" xfId="43745" hidden="1"/>
    <cellStyle name="Followed Hyperlink 11" xfId="44057" hidden="1"/>
    <cellStyle name="Followed Hyperlink 11" xfId="43137" hidden="1"/>
    <cellStyle name="Followed Hyperlink 11" xfId="44945" hidden="1"/>
    <cellStyle name="Followed Hyperlink 11" xfId="45284" hidden="1"/>
    <cellStyle name="Followed Hyperlink 11" xfId="30857" hidden="1"/>
    <cellStyle name="Followed Hyperlink 11" xfId="43081" hidden="1"/>
    <cellStyle name="Followed Hyperlink 11" xfId="13397" hidden="1"/>
    <cellStyle name="Followed Hyperlink 11" xfId="52277" hidden="1"/>
    <cellStyle name="Followed Hyperlink 11" xfId="19174" hidden="1"/>
    <cellStyle name="Followed Hyperlink 11" xfId="31539" hidden="1"/>
    <cellStyle name="Followed Hyperlink 11" xfId="45847" hidden="1"/>
    <cellStyle name="Followed Hyperlink 11" xfId="30362" hidden="1"/>
    <cellStyle name="Followed Hyperlink 11" xfId="28224" hidden="1"/>
    <cellStyle name="Followed Hyperlink 11" xfId="20003" hidden="1"/>
    <cellStyle name="Followed Hyperlink 11" xfId="43911" hidden="1"/>
    <cellStyle name="Followed Hyperlink 11" xfId="22935" hidden="1"/>
    <cellStyle name="Followed Hyperlink 11" xfId="40777" hidden="1"/>
    <cellStyle name="Followed Hyperlink 11" xfId="22849" hidden="1"/>
    <cellStyle name="Followed Hyperlink 11" xfId="31112" hidden="1"/>
    <cellStyle name="Followed Hyperlink 11" xfId="13509" hidden="1"/>
    <cellStyle name="Followed Hyperlink 11" xfId="45679" hidden="1"/>
    <cellStyle name="Followed Hyperlink 11" xfId="11935" hidden="1"/>
    <cellStyle name="Followed Hyperlink 11" xfId="45765" hidden="1"/>
    <cellStyle name="Followed Hyperlink 11" xfId="44900" hidden="1"/>
    <cellStyle name="Followed Hyperlink 11" xfId="20310" hidden="1"/>
    <cellStyle name="Followed Hyperlink 11" xfId="43486" hidden="1"/>
    <cellStyle name="Followed Hyperlink 11" xfId="19352" hidden="1"/>
    <cellStyle name="Followed Hyperlink 11" xfId="31580" hidden="1"/>
    <cellStyle name="Followed Hyperlink 11" xfId="36851" hidden="1"/>
    <cellStyle name="Followed Hyperlink 11" xfId="20672" hidden="1"/>
    <cellStyle name="Followed Hyperlink 11" xfId="37545" hidden="1"/>
    <cellStyle name="Followed Hyperlink 11" xfId="45871" hidden="1"/>
    <cellStyle name="Followed Hyperlink 11" xfId="22490" hidden="1"/>
    <cellStyle name="Followed Hyperlink 11" xfId="37245" hidden="1"/>
    <cellStyle name="Followed Hyperlink 11" xfId="44077" hidden="1"/>
    <cellStyle name="Followed Hyperlink 11" xfId="39589" hidden="1"/>
    <cellStyle name="Followed Hyperlink 11" xfId="4318" hidden="1"/>
    <cellStyle name="Followed Hyperlink 11" xfId="19135" hidden="1"/>
    <cellStyle name="Followed Hyperlink 11" xfId="43691" hidden="1"/>
    <cellStyle name="Followed Hyperlink 11" xfId="19378" hidden="1"/>
    <cellStyle name="Followed Hyperlink 11" xfId="21379" hidden="1"/>
    <cellStyle name="Followed Hyperlink 11" xfId="45453" hidden="1"/>
    <cellStyle name="Followed Hyperlink 11" xfId="31204" hidden="1"/>
    <cellStyle name="Followed Hyperlink 11" xfId="11609" hidden="1"/>
    <cellStyle name="Followed Hyperlink 11" xfId="53650" hidden="1"/>
    <cellStyle name="Followed Hyperlink 11" xfId="43452" hidden="1"/>
    <cellStyle name="Followed Hyperlink 11" xfId="17955" hidden="1"/>
    <cellStyle name="Followed Hyperlink 11" xfId="22706" hidden="1"/>
    <cellStyle name="Followed Hyperlink 11" xfId="19671" hidden="1"/>
    <cellStyle name="Followed Hyperlink 11" xfId="45555" hidden="1"/>
    <cellStyle name="Followed Hyperlink 11" xfId="21813" hidden="1"/>
    <cellStyle name="Followed Hyperlink 11" xfId="36778" hidden="1"/>
    <cellStyle name="Followed Hyperlink 11" xfId="31505" hidden="1"/>
    <cellStyle name="Followed Hyperlink 11" xfId="46407" hidden="1"/>
    <cellStyle name="Followed Hyperlink 11" xfId="19652" hidden="1"/>
    <cellStyle name="Followed Hyperlink 11" xfId="31029" hidden="1"/>
    <cellStyle name="Followed Hyperlink 11" xfId="20870" hidden="1"/>
    <cellStyle name="Followed Hyperlink 11" xfId="19635" hidden="1"/>
    <cellStyle name="Followed Hyperlink 11" xfId="46515" hidden="1"/>
    <cellStyle name="Followed Hyperlink 11" xfId="13469" hidden="1"/>
    <cellStyle name="Followed Hyperlink 11" xfId="18876" hidden="1"/>
    <cellStyle name="Followed Hyperlink 11" xfId="21465" hidden="1"/>
    <cellStyle name="Followed Hyperlink 11" xfId="16663" hidden="1"/>
    <cellStyle name="Followed Hyperlink 11" xfId="12865" hidden="1"/>
    <cellStyle name="Followed Hyperlink 11" xfId="46091" hidden="1"/>
    <cellStyle name="Followed Hyperlink 11" xfId="54393" hidden="1"/>
    <cellStyle name="Followed Hyperlink 11" xfId="20136" hidden="1"/>
    <cellStyle name="Followed Hyperlink 11" xfId="20400" hidden="1"/>
    <cellStyle name="Followed Hyperlink 11" xfId="22759" hidden="1"/>
    <cellStyle name="Followed Hyperlink 11" xfId="12719" hidden="1"/>
    <cellStyle name="Followed Hyperlink 11" xfId="15570" hidden="1"/>
    <cellStyle name="Followed Hyperlink 11" xfId="19918" hidden="1"/>
    <cellStyle name="Followed Hyperlink 11" xfId="19617" hidden="1"/>
    <cellStyle name="Followed Hyperlink 11" xfId="5507" hidden="1"/>
    <cellStyle name="Followed Hyperlink 11" xfId="45887" hidden="1"/>
    <cellStyle name="Followed Hyperlink 11" xfId="22290" hidden="1"/>
    <cellStyle name="Followed Hyperlink 11" xfId="19933" hidden="1"/>
    <cellStyle name="Followed Hyperlink 11" xfId="45318" hidden="1"/>
    <cellStyle name="Followed Hyperlink 11" xfId="45230" hidden="1"/>
    <cellStyle name="Followed Hyperlink 11" xfId="35685" hidden="1"/>
    <cellStyle name="Followed Hyperlink 11" xfId="22488" hidden="1"/>
    <cellStyle name="Followed Hyperlink 11" xfId="30647" hidden="1"/>
    <cellStyle name="Followed Hyperlink 11" xfId="30958" hidden="1"/>
    <cellStyle name="Followed Hyperlink 11" xfId="46923" hidden="1"/>
    <cellStyle name="Followed Hyperlink 11" xfId="21244" hidden="1"/>
    <cellStyle name="Followed Hyperlink 11" xfId="31690" hidden="1"/>
    <cellStyle name="Followed Hyperlink 11" xfId="30674" hidden="1"/>
    <cellStyle name="Followed Hyperlink 11" xfId="27150" hidden="1"/>
    <cellStyle name="Followed Hyperlink 11" xfId="37455" hidden="1"/>
    <cellStyle name="Followed Hyperlink 11" xfId="21899" hidden="1"/>
    <cellStyle name="Followed Hyperlink 11" xfId="43060" hidden="1"/>
    <cellStyle name="Followed Hyperlink 11" xfId="19275" hidden="1"/>
    <cellStyle name="Followed Hyperlink 11" xfId="28246" hidden="1"/>
    <cellStyle name="Followed Hyperlink 11" xfId="47009" hidden="1"/>
    <cellStyle name="Followed Hyperlink 11" xfId="18986" hidden="1"/>
    <cellStyle name="Followed Hyperlink 11" xfId="14772" hidden="1"/>
    <cellStyle name="Followed Hyperlink 11" xfId="13409" hidden="1"/>
    <cellStyle name="Followed Hyperlink 11" xfId="19560" hidden="1"/>
    <cellStyle name="Followed Hyperlink 11" xfId="5467" hidden="1"/>
    <cellStyle name="Followed Hyperlink 11" xfId="31370" hidden="1"/>
    <cellStyle name="Followed Hyperlink 11" xfId="22382" hidden="1"/>
    <cellStyle name="Followed Hyperlink 11" xfId="22183" hidden="1"/>
    <cellStyle name="Followed Hyperlink 11" xfId="19488" hidden="1"/>
    <cellStyle name="Followed Hyperlink 11" xfId="23172" hidden="1"/>
    <cellStyle name="Followed Hyperlink 11" xfId="22017" hidden="1"/>
    <cellStyle name="Followed Hyperlink 11" xfId="18909" hidden="1"/>
    <cellStyle name="Followed Hyperlink 11" xfId="16703" hidden="1"/>
    <cellStyle name="Followed Hyperlink 11" xfId="21709" hidden="1"/>
    <cellStyle name="Followed Hyperlink 11" xfId="44344" hidden="1"/>
    <cellStyle name="Followed Hyperlink 11" xfId="30949" hidden="1"/>
    <cellStyle name="Followed Hyperlink 11" xfId="30580" hidden="1"/>
    <cellStyle name="Followed Hyperlink 11" xfId="5370" hidden="1"/>
    <cellStyle name="Followed Hyperlink 11" xfId="12907" hidden="1"/>
    <cellStyle name="Followed Hyperlink 11" xfId="43741" hidden="1"/>
    <cellStyle name="Followed Hyperlink 11" xfId="45939" hidden="1"/>
    <cellStyle name="Followed Hyperlink 11" xfId="44430" hidden="1"/>
    <cellStyle name="Followed Hyperlink 11" xfId="19590" hidden="1"/>
    <cellStyle name="Followed Hyperlink 11" xfId="43600" hidden="1"/>
    <cellStyle name="Followed Hyperlink 11" xfId="21210" hidden="1"/>
    <cellStyle name="Followed Hyperlink 11" xfId="43726" hidden="1"/>
    <cellStyle name="Followed Hyperlink 11" xfId="36018" hidden="1"/>
    <cellStyle name="Followed Hyperlink 11" xfId="46463" hidden="1"/>
    <cellStyle name="Followed Hyperlink 11" xfId="19666" hidden="1"/>
    <cellStyle name="Followed Hyperlink 11" xfId="37202" hidden="1"/>
    <cellStyle name="Followed Hyperlink 11" xfId="21501" hidden="1"/>
    <cellStyle name="Followed Hyperlink 11" xfId="18908" hidden="1"/>
    <cellStyle name="Followed Hyperlink 11" xfId="46975" hidden="1"/>
    <cellStyle name="Followed Hyperlink 11" xfId="13498" hidden="1"/>
    <cellStyle name="Followed Hyperlink 11" xfId="31742" hidden="1"/>
    <cellStyle name="Followed Hyperlink 11" xfId="7620" hidden="1"/>
    <cellStyle name="Followed Hyperlink 11" xfId="20356" hidden="1"/>
    <cellStyle name="Followed Hyperlink 11" xfId="46549" hidden="1"/>
    <cellStyle name="Followed Hyperlink 11" xfId="13270" hidden="1"/>
    <cellStyle name="Followed Hyperlink 11" xfId="31363" hidden="1"/>
    <cellStyle name="Followed Hyperlink 11" xfId="40737" hidden="1"/>
    <cellStyle name="Followed Hyperlink 11" xfId="20855" hidden="1"/>
    <cellStyle name="Followed Hyperlink 11" xfId="12702" hidden="1"/>
    <cellStyle name="Followed Hyperlink 11" xfId="20174" hidden="1"/>
    <cellStyle name="Followed Hyperlink 11" xfId="52233" hidden="1"/>
    <cellStyle name="Followed Hyperlink 11" xfId="19063" hidden="1"/>
    <cellStyle name="Followed Hyperlink 11" xfId="37473" hidden="1"/>
    <cellStyle name="Followed Hyperlink 11" xfId="51181" hidden="1"/>
    <cellStyle name="Followed Hyperlink 11" xfId="21481" hidden="1"/>
    <cellStyle name="Followed Hyperlink 11" xfId="40641" hidden="1"/>
    <cellStyle name="Followed Hyperlink 11" xfId="12449" hidden="1"/>
    <cellStyle name="Followed Hyperlink 11" xfId="36795" hidden="1"/>
    <cellStyle name="Followed Hyperlink 11" xfId="11737" hidden="1"/>
    <cellStyle name="Followed Hyperlink 11" xfId="22070" hidden="1"/>
    <cellStyle name="Followed Hyperlink 11" xfId="44549" hidden="1"/>
    <cellStyle name="Followed Hyperlink 11" xfId="23086" hidden="1"/>
    <cellStyle name="Followed Hyperlink 11" xfId="26407" hidden="1"/>
    <cellStyle name="Followed Hyperlink 11" xfId="21950" hidden="1"/>
    <cellStyle name="Followed Hyperlink 11" xfId="13379" hidden="1"/>
    <cellStyle name="Followed Hyperlink 11" xfId="30451" hidden="1"/>
    <cellStyle name="Followed Hyperlink 11" xfId="52255" hidden="1"/>
    <cellStyle name="Followed Hyperlink 11" xfId="30762" hidden="1"/>
    <cellStyle name="Followed Hyperlink 11" xfId="21865" hidden="1"/>
    <cellStyle name="Followed Hyperlink 11" xfId="19667" hidden="1"/>
    <cellStyle name="Followed Hyperlink 11" xfId="19007" hidden="1"/>
    <cellStyle name="Followed Hyperlink 11" xfId="20044" hidden="1"/>
    <cellStyle name="Followed Hyperlink 11" xfId="19837" hidden="1"/>
    <cellStyle name="Followed Hyperlink 11" xfId="28338" hidden="1"/>
    <cellStyle name="Followed Hyperlink 11" xfId="22901" hidden="1"/>
    <cellStyle name="Followed Hyperlink 11" xfId="22203" hidden="1"/>
    <cellStyle name="Followed Hyperlink 11" xfId="45883" hidden="1"/>
    <cellStyle name="Followed Hyperlink 11" xfId="31090" hidden="1"/>
    <cellStyle name="Followed Hyperlink 11" xfId="19412" hidden="1"/>
    <cellStyle name="Followed Hyperlink 11" xfId="37021" hidden="1"/>
    <cellStyle name="Followed Hyperlink 11" xfId="36525" hidden="1"/>
    <cellStyle name="Followed Hyperlink 11" xfId="38846" hidden="1"/>
    <cellStyle name="Followed Hyperlink 11" xfId="19750" hidden="1"/>
    <cellStyle name="Followed Hyperlink 11" xfId="46364" hidden="1"/>
    <cellStyle name="Followed Hyperlink 11" xfId="20791" hidden="1"/>
    <cellStyle name="Followed Hyperlink 11" xfId="46277" hidden="1"/>
    <cellStyle name="Followed Hyperlink 11" xfId="30550" hidden="1"/>
    <cellStyle name="Followed Hyperlink 11" xfId="39644" hidden="1"/>
    <cellStyle name="Followed Hyperlink 11" xfId="18939" hidden="1"/>
    <cellStyle name="Followed Hyperlink 11" xfId="43923" hidden="1"/>
    <cellStyle name="Followed Hyperlink 11" xfId="22116" hidden="1"/>
    <cellStyle name="Followed Hyperlink 11" xfId="15515" hidden="1"/>
    <cellStyle name="Followed Hyperlink 11" xfId="37268" hidden="1"/>
    <cellStyle name="Followed Hyperlink 11" xfId="21809" hidden="1"/>
    <cellStyle name="Followed Hyperlink 11" xfId="35699" hidden="1"/>
    <cellStyle name="Followed Hyperlink 11" xfId="23138" hidden="1"/>
    <cellStyle name="Followed Hyperlink 11" xfId="16611" hidden="1"/>
    <cellStyle name="Followed Hyperlink 11" xfId="40663" hidden="1"/>
    <cellStyle name="Followed Hyperlink 11" xfId="22793" hidden="1"/>
    <cellStyle name="Followed Hyperlink 11" xfId="21773" hidden="1"/>
    <cellStyle name="Followed Hyperlink 11" xfId="28298" hidden="1"/>
    <cellStyle name="Followed Hyperlink 11" xfId="22333" hidden="1"/>
    <cellStyle name="Followed Hyperlink 11" xfId="30636" hidden="1"/>
    <cellStyle name="Followed Hyperlink 11" xfId="46178" hidden="1"/>
    <cellStyle name="Followed Hyperlink 11" xfId="19994" hidden="1"/>
    <cellStyle name="Followed Hyperlink 11" xfId="13032" hidden="1"/>
    <cellStyle name="Followed Hyperlink 11" xfId="13126" hidden="1"/>
    <cellStyle name="Followed Hyperlink 11" xfId="12735" hidden="1"/>
    <cellStyle name="Followed Hyperlink 11" xfId="27205" hidden="1"/>
    <cellStyle name="Followed Hyperlink 11" xfId="22180" hidden="1"/>
    <cellStyle name="Followed Hyperlink 11" xfId="22441" hidden="1"/>
    <cellStyle name="Followed Hyperlink 11" xfId="30897" hidden="1"/>
    <cellStyle name="Followed Hyperlink 11" xfId="43013" hidden="1"/>
    <cellStyle name="Followed Hyperlink 11" xfId="6788" hidden="1"/>
    <cellStyle name="Followed Hyperlink 11" xfId="45783" hidden="1"/>
    <cellStyle name="Followed Hyperlink 11" xfId="37346" hidden="1"/>
    <cellStyle name="Followed Hyperlink 11" xfId="45539" hidden="1"/>
    <cellStyle name="Followed Hyperlink 11" xfId="21691" hidden="1"/>
    <cellStyle name="Followed Hyperlink 11" xfId="47212" hidden="1"/>
    <cellStyle name="Followed Hyperlink 11" xfId="43562" hidden="1"/>
    <cellStyle name="Followed Hyperlink 11" xfId="42983" hidden="1"/>
    <cellStyle name="Followed Hyperlink 11" xfId="12917" hidden="1"/>
    <cellStyle name="Followed Hyperlink 11" xfId="44118" hidden="1"/>
    <cellStyle name="Followed Hyperlink 11" xfId="21909" hidden="1"/>
    <cellStyle name="Followed Hyperlink 11" xfId="35813" hidden="1"/>
    <cellStyle name="Followed Hyperlink 11" xfId="52329" hidden="1"/>
    <cellStyle name="Followed Hyperlink 11" xfId="43730" hidden="1"/>
    <cellStyle name="Followed Hyperlink 11" xfId="20387" hidden="1"/>
    <cellStyle name="Followed Hyperlink 11" xfId="43709" hidden="1"/>
    <cellStyle name="Followed Hyperlink 11" xfId="19123" hidden="1"/>
    <cellStyle name="Followed Hyperlink 11" xfId="13225" hidden="1"/>
    <cellStyle name="Followed Hyperlink 11" xfId="40685" hidden="1"/>
    <cellStyle name="Followed Hyperlink 11" xfId="12945" hidden="1"/>
    <cellStyle name="Followed Hyperlink 11" xfId="42982" hidden="1"/>
    <cellStyle name="Followed Hyperlink 11" xfId="19849" hidden="1"/>
    <cellStyle name="Followed Hyperlink 11" xfId="13192" hidden="1"/>
    <cellStyle name="Followed Hyperlink 11" xfId="43634" hidden="1"/>
    <cellStyle name="Followed Hyperlink 11" xfId="29619" hidden="1"/>
    <cellStyle name="Followed Hyperlink 11" xfId="19526" hidden="1"/>
    <cellStyle name="Followed Hyperlink 11" xfId="44929" hidden="1"/>
    <cellStyle name="Followed Hyperlink 11" xfId="18943" hidden="1"/>
    <cellStyle name="Followed Hyperlink 11" xfId="12965" hidden="1"/>
    <cellStyle name="Followed Hyperlink 11" xfId="13393" hidden="1"/>
    <cellStyle name="Followed Hyperlink 11" xfId="31453" hidden="1"/>
    <cellStyle name="Followed Hyperlink 11" xfId="54482"/>
    <cellStyle name="Followed Hyperlink 12" xfId="31634" hidden="1"/>
    <cellStyle name="Followed Hyperlink 12" xfId="31621" hidden="1"/>
    <cellStyle name="Followed Hyperlink 12" xfId="22430" hidden="1"/>
    <cellStyle name="Followed Hyperlink 12" xfId="52279" hidden="1"/>
    <cellStyle name="Followed Hyperlink 12" xfId="46551" hidden="1"/>
    <cellStyle name="Followed Hyperlink 12" xfId="20735" hidden="1"/>
    <cellStyle name="Followed Hyperlink 12" xfId="46558" hidden="1"/>
    <cellStyle name="Followed Hyperlink 12" xfId="44061" hidden="1"/>
    <cellStyle name="Followed Hyperlink 12" xfId="45062" hidden="1"/>
    <cellStyle name="Followed Hyperlink 12" xfId="22977" hidden="1"/>
    <cellStyle name="Followed Hyperlink 12" xfId="45164" hidden="1"/>
    <cellStyle name="Followed Hyperlink 12" xfId="46835" hidden="1"/>
    <cellStyle name="Followed Hyperlink 12" xfId="52318" hidden="1"/>
    <cellStyle name="Followed Hyperlink 12" xfId="37543" hidden="1"/>
    <cellStyle name="Followed Hyperlink 12" xfId="23140" hidden="1"/>
    <cellStyle name="Followed Hyperlink 12" xfId="37238" hidden="1"/>
    <cellStyle name="Followed Hyperlink 12" xfId="47201" hidden="1"/>
    <cellStyle name="Followed Hyperlink 12" xfId="13400" hidden="1"/>
    <cellStyle name="Followed Hyperlink 12" xfId="47248" hidden="1"/>
    <cellStyle name="Followed Hyperlink 12" xfId="46198" hidden="1"/>
    <cellStyle name="Followed Hyperlink 12" xfId="45720" hidden="1"/>
    <cellStyle name="Followed Hyperlink 12" xfId="31582" hidden="1"/>
    <cellStyle name="Followed Hyperlink 12" xfId="37476" hidden="1"/>
    <cellStyle name="Followed Hyperlink 12" xfId="20592" hidden="1"/>
    <cellStyle name="Followed Hyperlink 12" xfId="46443" hidden="1"/>
    <cellStyle name="Followed Hyperlink 12" xfId="22890" hidden="1"/>
    <cellStyle name="Followed Hyperlink 12" xfId="44666" hidden="1"/>
    <cellStyle name="Followed Hyperlink 12" xfId="19163" hidden="1"/>
    <cellStyle name="Followed Hyperlink 12" xfId="52331" hidden="1"/>
    <cellStyle name="Followed Hyperlink 12" xfId="46964" hidden="1"/>
    <cellStyle name="Followed Hyperlink 12" xfId="20100" hidden="1"/>
    <cellStyle name="Followed Hyperlink 12" xfId="43237" hidden="1"/>
    <cellStyle name="Followed Hyperlink 12" xfId="20705" hidden="1"/>
    <cellStyle name="Followed Hyperlink 12" xfId="43892" hidden="1"/>
    <cellStyle name="Followed Hyperlink 12" xfId="46180" hidden="1"/>
    <cellStyle name="Followed Hyperlink 12" xfId="44174" hidden="1"/>
    <cellStyle name="Followed Hyperlink 12" xfId="13133" hidden="1"/>
    <cellStyle name="Followed Hyperlink 12" xfId="45681" hidden="1"/>
    <cellStyle name="Followed Hyperlink 12" xfId="43307" hidden="1"/>
    <cellStyle name="Followed Hyperlink 12" xfId="23063" hidden="1"/>
    <cellStyle name="Followed Hyperlink 12" xfId="47051" hidden="1"/>
    <cellStyle name="Followed Hyperlink 12" xfId="19178" hidden="1"/>
    <cellStyle name="Followed Hyperlink 12" xfId="43404" hidden="1"/>
    <cellStyle name="Followed Hyperlink 12" xfId="20437" hidden="1"/>
    <cellStyle name="Followed Hyperlink 12" xfId="36780" hidden="1"/>
    <cellStyle name="Followed Hyperlink 12" xfId="22695" hidden="1"/>
    <cellStyle name="Followed Hyperlink 12" xfId="45767" hidden="1"/>
    <cellStyle name="Followed Hyperlink 12" xfId="30646" hidden="1"/>
    <cellStyle name="Followed Hyperlink 12" xfId="31443" hidden="1"/>
    <cellStyle name="Followed Hyperlink 12" xfId="21148" hidden="1"/>
    <cellStyle name="Followed Hyperlink 12" xfId="31395" hidden="1"/>
    <cellStyle name="Followed Hyperlink 12" xfId="47137" hidden="1"/>
    <cellStyle name="Followed Hyperlink 12" xfId="46146" hidden="1"/>
    <cellStyle name="Followed Hyperlink 12" xfId="21867" hidden="1"/>
    <cellStyle name="Followed Hyperlink 12" xfId="27152" hidden="1"/>
    <cellStyle name="Followed Hyperlink 12" xfId="43671" hidden="1"/>
    <cellStyle name="Followed Hyperlink 12" xfId="37536" hidden="1"/>
    <cellStyle name="Followed Hyperlink 12" xfId="43903" hidden="1"/>
    <cellStyle name="Followed Hyperlink 12" xfId="37510" hidden="1"/>
    <cellStyle name="Followed Hyperlink 12" xfId="22059" hidden="1"/>
    <cellStyle name="Followed Hyperlink 12" xfId="31114" hidden="1"/>
    <cellStyle name="Followed Hyperlink 12" xfId="39591" hidden="1"/>
    <cellStyle name="Followed Hyperlink 12" xfId="13263" hidden="1"/>
    <cellStyle name="Followed Hyperlink 12" xfId="54437" hidden="1"/>
    <cellStyle name="Followed Hyperlink 12" xfId="7533" hidden="1"/>
    <cellStyle name="Followed Hyperlink 12" xfId="46287" hidden="1"/>
    <cellStyle name="Followed Hyperlink 12" xfId="45286" hidden="1"/>
    <cellStyle name="Followed Hyperlink 12" xfId="30608" hidden="1"/>
    <cellStyle name="Followed Hyperlink 12" xfId="19943" hidden="1"/>
    <cellStyle name="Followed Hyperlink 12" xfId="46332" hidden="1"/>
    <cellStyle name="Followed Hyperlink 12" xfId="16613" hidden="1"/>
    <cellStyle name="Followed Hyperlink 12" xfId="12700" hidden="1"/>
    <cellStyle name="Followed Hyperlink 12" xfId="19607" hidden="1"/>
    <cellStyle name="Followed Hyperlink 12" xfId="46590" hidden="1"/>
    <cellStyle name="Followed Hyperlink 12" xfId="45432" hidden="1"/>
    <cellStyle name="Followed Hyperlink 12" xfId="44250" hidden="1"/>
    <cellStyle name="Followed Hyperlink 12" xfId="36931" hidden="1"/>
    <cellStyle name="Followed Hyperlink 12" xfId="21854" hidden="1"/>
    <cellStyle name="Followed Hyperlink 12" xfId="18700" hidden="1"/>
    <cellStyle name="Followed Hyperlink 12" xfId="36926" hidden="1"/>
    <cellStyle name="Followed Hyperlink 12" xfId="46465" hidden="1"/>
    <cellStyle name="Followed Hyperlink 12" xfId="23088" hidden="1"/>
    <cellStyle name="Followed Hyperlink 12" xfId="16705" hidden="1"/>
    <cellStyle name="Followed Hyperlink 12" xfId="19762" hidden="1"/>
    <cellStyle name="Followed Hyperlink 12" xfId="44386" hidden="1"/>
    <cellStyle name="Followed Hyperlink 12" xfId="44011" hidden="1"/>
    <cellStyle name="Followed Hyperlink 12" xfId="21724" hidden="1"/>
    <cellStyle name="Followed Hyperlink 12" xfId="37367" hidden="1"/>
    <cellStyle name="Followed Hyperlink 12" xfId="36012" hidden="1"/>
    <cellStyle name="Followed Hyperlink 12" xfId="30716" hidden="1"/>
    <cellStyle name="Followed Hyperlink 12" xfId="46822" hidden="1"/>
    <cellStyle name="Followed Hyperlink 12" xfId="22194" hidden="1"/>
    <cellStyle name="Followed Hyperlink 12" xfId="20593" hidden="1"/>
    <cellStyle name="Followed Hyperlink 12" xfId="44454" hidden="1"/>
    <cellStyle name="Followed Hyperlink 12" xfId="22072" hidden="1"/>
    <cellStyle name="Followed Hyperlink 12" xfId="36779" hidden="1"/>
    <cellStyle name="Followed Hyperlink 12" xfId="23174" hidden="1"/>
    <cellStyle name="Followed Hyperlink 12" xfId="42829" hidden="1"/>
    <cellStyle name="Followed Hyperlink 12" xfId="47011" hidden="1"/>
    <cellStyle name="Followed Hyperlink 12" xfId="52235" hidden="1"/>
    <cellStyle name="Followed Hyperlink 12" xfId="22643" hidden="1"/>
    <cellStyle name="Followed Hyperlink 12" xfId="44809" hidden="1"/>
    <cellStyle name="Followed Hyperlink 12" xfId="18920" hidden="1"/>
    <cellStyle name="Followed Hyperlink 12" xfId="15572" hidden="1"/>
    <cellStyle name="Followed Hyperlink 12" xfId="18995" hidden="1"/>
    <cellStyle name="Followed Hyperlink 12" xfId="44615" hidden="1"/>
    <cellStyle name="Followed Hyperlink 12" xfId="31070" hidden="1"/>
    <cellStyle name="Followed Hyperlink 12" xfId="45402" hidden="1"/>
    <cellStyle name="Followed Hyperlink 12" xfId="43813" hidden="1"/>
    <cellStyle name="Followed Hyperlink 12" xfId="21294" hidden="1"/>
    <cellStyle name="Followed Hyperlink 12" xfId="19077" hidden="1"/>
    <cellStyle name="Followed Hyperlink 12" xfId="30532" hidden="1"/>
    <cellStyle name="Followed Hyperlink 12" xfId="31455" hidden="1"/>
    <cellStyle name="Followed Hyperlink 12" xfId="21381" hidden="1"/>
    <cellStyle name="Followed Hyperlink 12" xfId="13467" hidden="1"/>
    <cellStyle name="Followed Hyperlink 12" xfId="22443" hidden="1"/>
    <cellStyle name="Followed Hyperlink 12" xfId="46925" hidden="1"/>
    <cellStyle name="Followed Hyperlink 12" xfId="31267" hidden="1"/>
    <cellStyle name="Followed Hyperlink 12" xfId="46717" hidden="1"/>
    <cellStyle name="Followed Hyperlink 12" xfId="46683" hidden="1"/>
    <cellStyle name="Followed Hyperlink 12" xfId="20014" hidden="1"/>
    <cellStyle name="Followed Hyperlink 12" xfId="31692" hidden="1"/>
    <cellStyle name="Followed Hyperlink 12" xfId="43836" hidden="1"/>
    <cellStyle name="Followed Hyperlink 12" xfId="22292" hidden="1"/>
    <cellStyle name="Followed Hyperlink 12" xfId="45320" hidden="1"/>
    <cellStyle name="Followed Hyperlink 12" xfId="13374" hidden="1"/>
    <cellStyle name="Followed Hyperlink 12" xfId="45733" hidden="1"/>
    <cellStyle name="Followed Hyperlink 12" xfId="21467" hidden="1"/>
    <cellStyle name="Followed Hyperlink 12" xfId="46869" hidden="1"/>
    <cellStyle name="Followed Hyperlink 12" xfId="42774" hidden="1"/>
    <cellStyle name="Followed Hyperlink 12" xfId="31414" hidden="1"/>
    <cellStyle name="Followed Hyperlink 12" xfId="18755" hidden="1"/>
    <cellStyle name="Followed Hyperlink 12" xfId="39646" hidden="1"/>
    <cellStyle name="Followed Hyperlink 12" xfId="5509" hidden="1"/>
    <cellStyle name="Followed Hyperlink 12" xfId="37085" hidden="1"/>
    <cellStyle name="Followed Hyperlink 12" xfId="40739" hidden="1"/>
    <cellStyle name="Followed Hyperlink 12" xfId="19752" hidden="1"/>
    <cellStyle name="Followed Hyperlink 12" xfId="30689" hidden="1"/>
    <cellStyle name="Followed Hyperlink 12" xfId="44737" hidden="1"/>
    <cellStyle name="Followed Hyperlink 12" xfId="44894" hidden="1"/>
    <cellStyle name="Followed Hyperlink 12" xfId="46631" hidden="1"/>
    <cellStyle name="Followed Hyperlink 12" xfId="42863" hidden="1"/>
    <cellStyle name="Followed Hyperlink 12" xfId="20312" hidden="1"/>
    <cellStyle name="Followed Hyperlink 12" xfId="37348" hidden="1"/>
    <cellStyle name="Followed Hyperlink 12" xfId="43826" hidden="1"/>
    <cellStyle name="Followed Hyperlink 12" xfId="21246" hidden="1"/>
    <cellStyle name="Followed Hyperlink 12" xfId="44294" hidden="1"/>
    <cellStyle name="Followed Hyperlink 12" xfId="22245" hidden="1"/>
    <cellStyle name="Followed Hyperlink 12" xfId="30677" hidden="1"/>
    <cellStyle name="Followed Hyperlink 12" xfId="45232" hidden="1"/>
    <cellStyle name="Followed Hyperlink 12" xfId="19100" hidden="1"/>
    <cellStyle name="Followed Hyperlink 12" xfId="46279" hidden="1"/>
    <cellStyle name="Followed Hyperlink 12" xfId="21901" hidden="1"/>
    <cellStyle name="Followed Hyperlink 12" xfId="52371" hidden="1"/>
    <cellStyle name="Followed Hyperlink 12" xfId="37339" hidden="1"/>
    <cellStyle name="Followed Hyperlink 12" xfId="44850" hidden="1"/>
    <cellStyle name="Followed Hyperlink 12" xfId="21433" hidden="1"/>
    <cellStyle name="Followed Hyperlink 12" xfId="46670" hidden="1"/>
    <cellStyle name="Followed Hyperlink 12" xfId="44832" hidden="1"/>
    <cellStyle name="Followed Hyperlink 12" xfId="15559" hidden="1"/>
    <cellStyle name="Followed Hyperlink 12" xfId="37058" hidden="1"/>
    <cellStyle name="Followed Hyperlink 12" xfId="30951" hidden="1"/>
    <cellStyle name="Followed Hyperlink 12" xfId="45423" hidden="1"/>
    <cellStyle name="Followed Hyperlink 12" xfId="21035" hidden="1"/>
    <cellStyle name="Followed Hyperlink 12" xfId="31744" hidden="1"/>
    <cellStyle name="Followed Hyperlink 12" xfId="16665" hidden="1"/>
    <cellStyle name="Followed Hyperlink 12" xfId="42816" hidden="1"/>
    <cellStyle name="Followed Hyperlink 12" xfId="44800" hidden="1"/>
    <cellStyle name="Followed Hyperlink 12" xfId="44987" hidden="1"/>
    <cellStyle name="Followed Hyperlink 12" xfId="21158" hidden="1"/>
    <cellStyle name="Followed Hyperlink 12" xfId="37573" hidden="1"/>
    <cellStyle name="Followed Hyperlink 12" xfId="31731" hidden="1"/>
    <cellStyle name="Followed Hyperlink 12" xfId="45335" hidden="1"/>
    <cellStyle name="Followed Hyperlink 12" xfId="31541" hidden="1"/>
    <cellStyle name="Followed Hyperlink 12" xfId="7575" hidden="1"/>
    <cellStyle name="Followed Hyperlink 12" xfId="54450" hidden="1"/>
    <cellStyle name="Followed Hyperlink 12" xfId="44158" hidden="1"/>
    <cellStyle name="Followed Hyperlink 12" xfId="54395" hidden="1"/>
    <cellStyle name="Followed Hyperlink 12" xfId="45109" hidden="1"/>
    <cellStyle name="Followed Hyperlink 12" xfId="43681" hidden="1"/>
    <cellStyle name="Followed Hyperlink 12" xfId="21261" hidden="1"/>
    <cellStyle name="Followed Hyperlink 12" xfId="43238" hidden="1"/>
    <cellStyle name="Followed Hyperlink 12" xfId="43916" hidden="1"/>
    <cellStyle name="Followed Hyperlink 12" xfId="27194" hidden="1"/>
    <cellStyle name="Followed Hyperlink 12" xfId="31668" hidden="1"/>
    <cellStyle name="Followed Hyperlink 12" xfId="20591" hidden="1"/>
    <cellStyle name="Followed Hyperlink 12" xfId="43620" hidden="1"/>
    <cellStyle name="Followed Hyperlink 12" xfId="42994" hidden="1"/>
    <cellStyle name="Followed Hyperlink 12" xfId="46782" hidden="1"/>
    <cellStyle name="Followed Hyperlink 12" xfId="21607" hidden="1"/>
    <cellStyle name="Followed Hyperlink 12" xfId="43252" hidden="1"/>
    <cellStyle name="Followed Hyperlink 12" xfId="19842" hidden="1"/>
    <cellStyle name="Followed Hyperlink 12" xfId="20176" hidden="1"/>
    <cellStyle name="Followed Hyperlink 12" xfId="31153" hidden="1"/>
    <cellStyle name="Followed Hyperlink 12" xfId="43174" hidden="1"/>
    <cellStyle name="Followed Hyperlink 12" xfId="45975" hidden="1"/>
    <cellStyle name="Followed Hyperlink 12" xfId="45170" hidden="1"/>
    <cellStyle name="Followed Hyperlink 12" xfId="37209" hidden="1"/>
    <cellStyle name="Followed Hyperlink 12" xfId="43858" hidden="1"/>
    <cellStyle name="Followed Hyperlink 12" xfId="31507" hidden="1"/>
    <cellStyle name="Followed Hyperlink 12" xfId="21493" hidden="1"/>
    <cellStyle name="Followed Hyperlink 12" xfId="44193" hidden="1"/>
    <cellStyle name="Followed Hyperlink 12" xfId="22609" hidden="1"/>
    <cellStyle name="Followed Hyperlink 12" xfId="22596" hidden="1"/>
    <cellStyle name="Followed Hyperlink 12" xfId="46504" hidden="1"/>
    <cellStyle name="Followed Hyperlink 12" xfId="7622" hidden="1"/>
    <cellStyle name="Followed Hyperlink 12" xfId="19987" hidden="1"/>
    <cellStyle name="Followed Hyperlink 12" xfId="43895" hidden="1"/>
    <cellStyle name="Followed Hyperlink 12" xfId="20776" hidden="1"/>
    <cellStyle name="Followed Hyperlink 12" xfId="30567" hidden="1"/>
    <cellStyle name="Followed Hyperlink 12" xfId="21693" hidden="1"/>
    <cellStyle name="Followed Hyperlink 12" xfId="47103" hidden="1"/>
    <cellStyle name="Followed Hyperlink 12" xfId="22761" hidden="1"/>
    <cellStyle name="Followed Hyperlink 12" xfId="18789" hidden="1"/>
    <cellStyle name="Followed Hyperlink 12" xfId="5372" hidden="1"/>
    <cellStyle name="Followed Hyperlink 12" xfId="16652" hidden="1"/>
    <cellStyle name="Followed Hyperlink 12" xfId="51183" hidden="1"/>
    <cellStyle name="Followed Hyperlink 12" xfId="13460" hidden="1"/>
    <cellStyle name="Followed Hyperlink 12" xfId="18742" hidden="1"/>
    <cellStyle name="Followed Hyperlink 12" xfId="36776" hidden="1"/>
    <cellStyle name="Followed Hyperlink 12" xfId="5469" hidden="1"/>
    <cellStyle name="Followed Hyperlink 12" xfId="21096" hidden="1"/>
    <cellStyle name="Followed Hyperlink 12" xfId="30453" hidden="1"/>
    <cellStyle name="Followed Hyperlink 12" xfId="22557" hidden="1"/>
    <cellStyle name="Followed Hyperlink 12" xfId="19739" hidden="1"/>
    <cellStyle name="Followed Hyperlink 12" xfId="45222" hidden="1"/>
    <cellStyle name="Followed Hyperlink 12" xfId="13272" hidden="1"/>
    <cellStyle name="Followed Hyperlink 12" xfId="20220" hidden="1"/>
    <cellStyle name="Followed Hyperlink 12" xfId="46977" hidden="1"/>
    <cellStyle name="Followed Hyperlink 12" xfId="20272" hidden="1"/>
    <cellStyle name="Followed Hyperlink 12" xfId="44665" hidden="1"/>
    <cellStyle name="Followed Hyperlink 12" xfId="5417" hidden="1"/>
    <cellStyle name="Followed Hyperlink 12" xfId="21212" hidden="1"/>
    <cellStyle name="Followed Hyperlink 12" xfId="44760" hidden="1"/>
    <cellStyle name="Followed Hyperlink 12" xfId="22205" hidden="1"/>
    <cellStyle name="Followed Hyperlink 12" xfId="44779" hidden="1"/>
    <cellStyle name="Followed Hyperlink 12" xfId="28287" hidden="1"/>
    <cellStyle name="Followed Hyperlink 12" xfId="19818" hidden="1"/>
    <cellStyle name="Followed Hyperlink 12" xfId="19784" hidden="1"/>
    <cellStyle name="Followed Hyperlink 12" xfId="47090" hidden="1"/>
    <cellStyle name="Followed Hyperlink 12" xfId="30419" hidden="1"/>
    <cellStyle name="Followed Hyperlink 12" xfId="12982" hidden="1"/>
    <cellStyle name="Followed Hyperlink 12" xfId="45415" hidden="1"/>
    <cellStyle name="Followed Hyperlink 12" xfId="21420" hidden="1"/>
    <cellStyle name="Followed Hyperlink 12" xfId="44847" hidden="1"/>
    <cellStyle name="Followed Hyperlink 12" xfId="21349" hidden="1"/>
    <cellStyle name="Followed Hyperlink 12" xfId="44511" hidden="1"/>
    <cellStyle name="Followed Hyperlink 12" xfId="15517" hidden="1"/>
    <cellStyle name="Followed Hyperlink 12" xfId="43151" hidden="1"/>
    <cellStyle name="Followed Hyperlink 12" xfId="30938" hidden="1"/>
    <cellStyle name="Followed Hyperlink 12" xfId="20726" hidden="1"/>
    <cellStyle name="Followed Hyperlink 12" xfId="19330" hidden="1"/>
    <cellStyle name="Followed Hyperlink 12" xfId="45567" hidden="1"/>
    <cellStyle name="Followed Hyperlink 12" xfId="13497" hidden="1"/>
    <cellStyle name="Followed Hyperlink 12" xfId="12184" hidden="1"/>
    <cellStyle name="Followed Hyperlink 12" xfId="13009" hidden="1"/>
    <cellStyle name="Followed Hyperlink 12" xfId="45928" hidden="1"/>
    <cellStyle name="Followed Hyperlink 12" xfId="51238" hidden="1"/>
    <cellStyle name="Followed Hyperlink 12" xfId="30364" hidden="1"/>
    <cellStyle name="Followed Hyperlink 12" xfId="21815" hidden="1"/>
    <cellStyle name="Followed Hyperlink 12" xfId="28300" hidden="1"/>
    <cellStyle name="Followed Hyperlink 12" xfId="21090" hidden="1"/>
    <cellStyle name="Followed Hyperlink 12" xfId="20663" hidden="1"/>
    <cellStyle name="Followed Hyperlink 12" xfId="46093" hidden="1"/>
    <cellStyle name="Followed Hyperlink 12" xfId="19164" hidden="1"/>
    <cellStyle name="Followed Hyperlink 12" xfId="13413" hidden="1"/>
    <cellStyle name="Followed Hyperlink 12" xfId="45541" hidden="1"/>
    <cellStyle name="Followed Hyperlink 12" xfId="4375" hidden="1"/>
    <cellStyle name="Followed Hyperlink 12" xfId="31550" hidden="1"/>
    <cellStyle name="Followed Hyperlink 12" xfId="20983" hidden="1"/>
    <cellStyle name="Followed Hyperlink 12" xfId="12704" hidden="1"/>
    <cellStyle name="Followed Hyperlink 12" xfId="19821" hidden="1"/>
    <cellStyle name="Followed Hyperlink 12" xfId="44017" hidden="1"/>
    <cellStyle name="Followed Hyperlink 12" xfId="20588" hidden="1"/>
    <cellStyle name="Followed Hyperlink 12" xfId="39633" hidden="1"/>
    <cellStyle name="Followed Hyperlink 12" xfId="37489" hidden="1"/>
    <cellStyle name="Followed Hyperlink 12" xfId="44667" hidden="1"/>
    <cellStyle name="Followed Hyperlink 12" xfId="20969" hidden="1"/>
    <cellStyle name="Followed Hyperlink 12" xfId="20084" hidden="1"/>
    <cellStyle name="Followed Hyperlink 12" xfId="22516" hidden="1"/>
    <cellStyle name="Followed Hyperlink 12" xfId="20758" hidden="1"/>
    <cellStyle name="Followed Hyperlink 12" xfId="45889" hidden="1"/>
    <cellStyle name="Followed Hyperlink 12" xfId="40726" hidden="1"/>
    <cellStyle name="Followed Hyperlink 12" xfId="13042" hidden="1"/>
    <cellStyle name="Followed Hyperlink 12" xfId="19991" hidden="1"/>
    <cellStyle name="Followed Hyperlink 12" xfId="47214" hidden="1"/>
    <cellStyle name="Followed Hyperlink 12" xfId="40687" hidden="1"/>
    <cellStyle name="Followed Hyperlink 12" xfId="44088" hidden="1"/>
    <cellStyle name="Followed Hyperlink 12" xfId="23016" hidden="1"/>
    <cellStyle name="Followed Hyperlink 12" xfId="22106" hidden="1"/>
    <cellStyle name="Followed Hyperlink 12" xfId="45798" hidden="1"/>
    <cellStyle name="Followed Hyperlink 12" xfId="45507" hidden="1"/>
    <cellStyle name="Followed Hyperlink 12" xfId="20541" hidden="1"/>
    <cellStyle name="Followed Hyperlink 12" xfId="19597" hidden="1"/>
    <cellStyle name="Followed Hyperlink 12" xfId="19829" hidden="1"/>
    <cellStyle name="Followed Hyperlink 12" xfId="13434" hidden="1"/>
    <cellStyle name="Followed Hyperlink 12" xfId="46268" hidden="1"/>
    <cellStyle name="Followed Hyperlink 12" xfId="44662" hidden="1"/>
    <cellStyle name="Followed Hyperlink 12" xfId="16569" hidden="1"/>
    <cellStyle name="Followed Hyperlink 12" xfId="46133" hidden="1"/>
    <cellStyle name="Followed Hyperlink 12" xfId="28340" hidden="1"/>
    <cellStyle name="Followed Hyperlink 12" xfId="51225" hidden="1"/>
    <cellStyle name="Followed Hyperlink 12" xfId="22484" hidden="1"/>
    <cellStyle name="Followed Hyperlink 12" xfId="19546" hidden="1"/>
    <cellStyle name="Followed Hyperlink 12" xfId="7588" hidden="1"/>
    <cellStyle name="Followed Hyperlink 12" xfId="43325" hidden="1"/>
    <cellStyle name="Followed Hyperlink 12" xfId="22258" hidden="1"/>
    <cellStyle name="Followed Hyperlink 12" xfId="46769" hidden="1"/>
    <cellStyle name="Followed Hyperlink 12" xfId="36260" hidden="1"/>
    <cellStyle name="Followed Hyperlink 12" xfId="43069" hidden="1"/>
    <cellStyle name="Followed Hyperlink 12" xfId="30406" hidden="1"/>
    <cellStyle name="Followed Hyperlink 12" xfId="21358" hidden="1"/>
    <cellStyle name="Followed Hyperlink 12" xfId="20259" hidden="1"/>
    <cellStyle name="Followed Hyperlink 12" xfId="20686" hidden="1"/>
    <cellStyle name="Followed Hyperlink 12" xfId="45368" hidden="1"/>
    <cellStyle name="Followed Hyperlink 12" xfId="47162" hidden="1"/>
    <cellStyle name="Followed Hyperlink 12" xfId="12850" hidden="1"/>
    <cellStyle name="Followed Hyperlink 12" xfId="22391" hidden="1"/>
    <cellStyle name="Followed Hyperlink 12" xfId="45043" hidden="1"/>
    <cellStyle name="Followed Hyperlink 12" xfId="43534" hidden="1"/>
    <cellStyle name="Followed Hyperlink 12" xfId="46517" hidden="1"/>
    <cellStyle name="Followed Hyperlink 12" xfId="21199" hidden="1"/>
    <cellStyle name="Followed Hyperlink 12" xfId="19937" hidden="1"/>
    <cellStyle name="Followed Hyperlink 12" xfId="31166" hidden="1"/>
    <cellStyle name="Followed Hyperlink 12" xfId="13291" hidden="1"/>
    <cellStyle name="Followed Hyperlink 12" xfId="11936" hidden="1"/>
    <cellStyle name="Followed Hyperlink 12" xfId="44065" hidden="1"/>
    <cellStyle name="Followed Hyperlink 12" xfId="22708" hidden="1"/>
    <cellStyle name="Followed Hyperlink 12" xfId="24036" hidden="1"/>
    <cellStyle name="Followed Hyperlink 12" xfId="46366" hidden="1"/>
    <cellStyle name="Followed Hyperlink 12" xfId="21341" hidden="1"/>
    <cellStyle name="Followed Hyperlink 12" xfId="37450" hidden="1"/>
    <cellStyle name="Followed Hyperlink 12" xfId="30899" hidden="1"/>
    <cellStyle name="Followed Hyperlink 12" xfId="45494" hidden="1"/>
    <cellStyle name="Followed Hyperlink 12" xfId="19699" hidden="1"/>
    <cellStyle name="Followed Hyperlink 12" xfId="22903" hidden="1"/>
    <cellStyle name="Followed Hyperlink 12" xfId="19251" hidden="1"/>
    <cellStyle name="Followed Hyperlink 12" xfId="40779" hidden="1"/>
    <cellStyle name="Followed Hyperlink 12" xfId="21328" hidden="1"/>
    <cellStyle name="Followed Hyperlink 12" xfId="30531" hidden="1"/>
    <cellStyle name="Followed Hyperlink 12" xfId="28248" hidden="1"/>
    <cellStyle name="Followed Hyperlink 12" xfId="22851" hidden="1"/>
    <cellStyle name="Followed Hyperlink 12" xfId="43773" hidden="1"/>
    <cellStyle name="Followed Hyperlink 12" xfId="20913" hidden="1"/>
    <cellStyle name="Followed Hyperlink 12" xfId="31206" hidden="1"/>
    <cellStyle name="Followed Hyperlink 12" xfId="12703" hidden="1"/>
    <cellStyle name="Followed Hyperlink 12" xfId="13162" hidden="1"/>
    <cellStyle name="Followed Hyperlink 12" xfId="22213" hidden="1"/>
    <cellStyle name="Followed Hyperlink 12" xfId="44333" hidden="1"/>
    <cellStyle name="Followed Hyperlink 12" xfId="21646" hidden="1"/>
    <cellStyle name="Followed Hyperlink 12" xfId="12855" hidden="1"/>
    <cellStyle name="Followed Hyperlink 12" xfId="45273" hidden="1"/>
    <cellStyle name="Followed Hyperlink 12" xfId="19233" hidden="1"/>
    <cellStyle name="Followed Hyperlink 12" xfId="46319" hidden="1"/>
    <cellStyle name="Followed Hyperlink 12" xfId="22369" hidden="1"/>
    <cellStyle name="Followed Hyperlink 12" xfId="30574" hidden="1"/>
    <cellStyle name="Followed Hyperlink 12" xfId="23029" hidden="1"/>
    <cellStyle name="Followed Hyperlink 12" xfId="45057" hidden="1"/>
    <cellStyle name="Followed Hyperlink 12" xfId="20773" hidden="1"/>
    <cellStyle name="Followed Hyperlink 12" xfId="45941" hidden="1"/>
    <cellStyle name="Followed Hyperlink 12" xfId="5456" hidden="1"/>
    <cellStyle name="Followed Hyperlink 12" xfId="28204" hidden="1"/>
    <cellStyle name="Followed Hyperlink 12" xfId="20380" hidden="1"/>
    <cellStyle name="Followed Hyperlink 12" xfId="45455" hidden="1"/>
    <cellStyle name="Followed Hyperlink 12" xfId="20820" hidden="1"/>
    <cellStyle name="Followed Hyperlink 12" xfId="19460" hidden="1"/>
    <cellStyle name="Followed Hyperlink 12" xfId="31778" hidden="1"/>
    <cellStyle name="Followed Hyperlink 12" xfId="23127" hidden="1"/>
    <cellStyle name="Followed Hyperlink 12" xfId="22124" hidden="1"/>
    <cellStyle name="Followed Hyperlink 12" xfId="21659" hidden="1"/>
    <cellStyle name="Followed Hyperlink 12" xfId="37118" hidden="1"/>
    <cellStyle name="Followed Hyperlink 12" xfId="22795" hidden="1"/>
    <cellStyle name="Followed Hyperlink 12" xfId="40643" hidden="1"/>
    <cellStyle name="Followed Hyperlink 12" xfId="22937" hidden="1"/>
    <cellStyle name="Followed Hyperlink 12" xfId="20119" hidden="1"/>
    <cellStyle name="Followed Hyperlink 12" xfId="20988" hidden="1"/>
    <cellStyle name="Followed Hyperlink 12" xfId="44346" hidden="1"/>
    <cellStyle name="Followed Hyperlink 12" xfId="22019" hidden="1"/>
    <cellStyle name="Followed Hyperlink 12" xfId="22748" hidden="1"/>
    <cellStyle name="Followed Hyperlink 12" xfId="27207" hidden="1"/>
    <cellStyle name="Followed Hyperlink 12" xfId="22477" hidden="1"/>
    <cellStyle name="Followed Hyperlink 12" xfId="30825" hidden="1"/>
    <cellStyle name="Followed Hyperlink 12" xfId="4320" hidden="1"/>
    <cellStyle name="Followed Hyperlink 12" xfId="31494" hidden="1"/>
    <cellStyle name="Followed Hyperlink 12" xfId="4362" hidden="1"/>
    <cellStyle name="Followed Hyperlink 12" xfId="54484"/>
    <cellStyle name="Followed Hyperlink 13" xfId="43675" hidden="1"/>
    <cellStyle name="Followed Hyperlink 13" xfId="44767" hidden="1"/>
    <cellStyle name="Followed Hyperlink 13" xfId="12904" hidden="1"/>
    <cellStyle name="Followed Hyperlink 13" xfId="19592" hidden="1"/>
    <cellStyle name="Followed Hyperlink 13" xfId="47250" hidden="1"/>
    <cellStyle name="Followed Hyperlink 13" xfId="51185" hidden="1"/>
    <cellStyle name="Followed Hyperlink 13" xfId="50440" hidden="1"/>
    <cellStyle name="Followed Hyperlink 13" xfId="51240" hidden="1"/>
    <cellStyle name="Followed Hyperlink 13" xfId="52237" hidden="1"/>
    <cellStyle name="Followed Hyperlink 13" xfId="52281" hidden="1"/>
    <cellStyle name="Followed Hyperlink 13" xfId="52333" hidden="1"/>
    <cellStyle name="Followed Hyperlink 13" xfId="52373" hidden="1"/>
    <cellStyle name="Followed Hyperlink 13" xfId="47216" hidden="1"/>
    <cellStyle name="Followed Hyperlink 13" xfId="45982" hidden="1"/>
    <cellStyle name="Followed Hyperlink 13" xfId="20693" hidden="1"/>
    <cellStyle name="Followed Hyperlink 13" xfId="20516" hidden="1"/>
    <cellStyle name="Followed Hyperlink 13" xfId="46784" hidden="1"/>
    <cellStyle name="Followed Hyperlink 13" xfId="46588" hidden="1"/>
    <cellStyle name="Followed Hyperlink 13" xfId="46837" hidden="1"/>
    <cellStyle name="Followed Hyperlink 13" xfId="44507" hidden="1"/>
    <cellStyle name="Followed Hyperlink 13" xfId="45322" hidden="1"/>
    <cellStyle name="Followed Hyperlink 13" xfId="43429" hidden="1"/>
    <cellStyle name="Followed Hyperlink 13" xfId="19509" hidden="1"/>
    <cellStyle name="Followed Hyperlink 13" xfId="46148" hidden="1"/>
    <cellStyle name="Followed Hyperlink 13" xfId="13047" hidden="1"/>
    <cellStyle name="Followed Hyperlink 13" xfId="18947" hidden="1"/>
    <cellStyle name="Followed Hyperlink 13" xfId="18757" hidden="1"/>
    <cellStyle name="Followed Hyperlink 13" xfId="22839" hidden="1"/>
    <cellStyle name="Followed Hyperlink 13" xfId="22108" hidden="1"/>
    <cellStyle name="Followed Hyperlink 13" xfId="44786" hidden="1"/>
    <cellStyle name="Followed Hyperlink 13" xfId="22514" hidden="1"/>
    <cellStyle name="Followed Hyperlink 13" xfId="54397" hidden="1"/>
    <cellStyle name="Followed Hyperlink 13" xfId="21869" hidden="1"/>
    <cellStyle name="Followed Hyperlink 13" xfId="27209" hidden="1"/>
    <cellStyle name="Followed Hyperlink 13" xfId="45683" hidden="1"/>
    <cellStyle name="Followed Hyperlink 13" xfId="22797" hidden="1"/>
    <cellStyle name="Followed Hyperlink 13" xfId="19786" hidden="1"/>
    <cellStyle name="Followed Hyperlink 13" xfId="44177" hidden="1"/>
    <cellStyle name="Followed Hyperlink 13" xfId="31694" hidden="1"/>
    <cellStyle name="Followed Hyperlink 13" xfId="16571" hidden="1"/>
    <cellStyle name="Followed Hyperlink 13" xfId="22175" hidden="1"/>
    <cellStyle name="Followed Hyperlink 13" xfId="13476" hidden="1"/>
    <cellStyle name="Followed Hyperlink 13" xfId="20556" hidden="1"/>
    <cellStyle name="Followed Hyperlink 13" xfId="36772" hidden="1"/>
    <cellStyle name="Followed Hyperlink 13" xfId="42997" hidden="1"/>
    <cellStyle name="Followed Hyperlink 13" xfId="44915" hidden="1"/>
    <cellStyle name="Followed Hyperlink 13" xfId="20578" hidden="1"/>
    <cellStyle name="Followed Hyperlink 13" xfId="4377" hidden="1"/>
    <cellStyle name="Followed Hyperlink 13" xfId="47105" hidden="1"/>
    <cellStyle name="Followed Hyperlink 13" xfId="43963" hidden="1"/>
    <cellStyle name="Followed Hyperlink 13" xfId="13055" hidden="1"/>
    <cellStyle name="Followed Hyperlink 13" xfId="28302" hidden="1"/>
    <cellStyle name="Followed Hyperlink 13" xfId="36263" hidden="1"/>
    <cellStyle name="Followed Hyperlink 13" xfId="46871" hidden="1"/>
    <cellStyle name="Followed Hyperlink 13" xfId="12749" hidden="1"/>
    <cellStyle name="Followed Hyperlink 13" xfId="19668" hidden="1"/>
    <cellStyle name="Followed Hyperlink 13" xfId="46249" hidden="1"/>
    <cellStyle name="Followed Hyperlink 13" xfId="36872" hidden="1"/>
    <cellStyle name="Followed Hyperlink 13" xfId="37154" hidden="1"/>
    <cellStyle name="Followed Hyperlink 13" xfId="20406" hidden="1"/>
    <cellStyle name="Followed Hyperlink 13" xfId="37047" hidden="1"/>
    <cellStyle name="Followed Hyperlink 13" xfId="20570" hidden="1"/>
    <cellStyle name="Followed Hyperlink 13" xfId="44252" hidden="1"/>
    <cellStyle name="Followed Hyperlink 13" xfId="36825" hidden="1"/>
    <cellStyle name="Followed Hyperlink 13" xfId="52256" hidden="1"/>
    <cellStyle name="Followed Hyperlink 13" xfId="31116" hidden="1"/>
    <cellStyle name="Followed Hyperlink 13" xfId="4322" hidden="1"/>
    <cellStyle name="Followed Hyperlink 13" xfId="20494" hidden="1"/>
    <cellStyle name="Followed Hyperlink 13" xfId="31168" hidden="1"/>
    <cellStyle name="Followed Hyperlink 13" xfId="31208" hidden="1"/>
    <cellStyle name="Followed Hyperlink 13" xfId="31457" hidden="1"/>
    <cellStyle name="Followed Hyperlink 13" xfId="20470" hidden="1"/>
    <cellStyle name="Followed Hyperlink 13" xfId="37075" hidden="1"/>
    <cellStyle name="Followed Hyperlink 13" xfId="36885" hidden="1"/>
    <cellStyle name="Followed Hyperlink 13" xfId="30524" hidden="1"/>
    <cellStyle name="Followed Hyperlink 13" xfId="40781" hidden="1"/>
    <cellStyle name="Followed Hyperlink 13" xfId="21214" hidden="1"/>
    <cellStyle name="Followed Hyperlink 13" xfId="23090" hidden="1"/>
    <cellStyle name="Followed Hyperlink 13" xfId="19407" hidden="1"/>
    <cellStyle name="Followed Hyperlink 13" xfId="19122" hidden="1"/>
    <cellStyle name="Followed Hyperlink 13" xfId="19216" hidden="1"/>
    <cellStyle name="Followed Hyperlink 13" xfId="20582" hidden="1"/>
    <cellStyle name="Followed Hyperlink 13" xfId="18923" hidden="1"/>
    <cellStyle name="Followed Hyperlink 13" xfId="31091" hidden="1"/>
    <cellStyle name="Followed Hyperlink 13" xfId="30892" hidden="1"/>
    <cellStyle name="Followed Hyperlink 13" xfId="21469" hidden="1"/>
    <cellStyle name="Followed Hyperlink 13" xfId="44271" hidden="1"/>
    <cellStyle name="Followed Hyperlink 13" xfId="22492" hidden="1"/>
    <cellStyle name="Followed Hyperlink 13" xfId="15574" hidden="1"/>
    <cellStyle name="Followed Hyperlink 13" xfId="20922" hidden="1"/>
    <cellStyle name="Followed Hyperlink 13" xfId="20598" hidden="1"/>
    <cellStyle name="Followed Hyperlink 13" xfId="21908" hidden="1"/>
    <cellStyle name="Followed Hyperlink 13" xfId="21921" hidden="1"/>
    <cellStyle name="Followed Hyperlink 13" xfId="21986" hidden="1"/>
    <cellStyle name="Followed Hyperlink 13" xfId="21248" hidden="1"/>
    <cellStyle name="Followed Hyperlink 13" xfId="13115" hidden="1"/>
    <cellStyle name="Followed Hyperlink 13" xfId="13078" hidden="1"/>
    <cellStyle name="Followed Hyperlink 13" xfId="35973" hidden="1"/>
    <cellStyle name="Followed Hyperlink 13" xfId="44580" hidden="1"/>
    <cellStyle name="Followed Hyperlink 13" xfId="12732" hidden="1"/>
    <cellStyle name="Followed Hyperlink 13" xfId="12933" hidden="1"/>
    <cellStyle name="Followed Hyperlink 13" xfId="43742" hidden="1"/>
    <cellStyle name="Followed Hyperlink 13" xfId="37156" hidden="1"/>
    <cellStyle name="Followed Hyperlink 13" xfId="43935" hidden="1"/>
    <cellStyle name="Followed Hyperlink 13" xfId="19540" hidden="1"/>
    <cellStyle name="Followed Hyperlink 13" xfId="21301" hidden="1"/>
    <cellStyle name="Followed Hyperlink 13" xfId="45769" hidden="1"/>
    <cellStyle name="Followed Hyperlink 13" xfId="31409" hidden="1"/>
    <cellStyle name="Followed Hyperlink 13" xfId="36808" hidden="1"/>
    <cellStyle name="Followed Hyperlink 13" xfId="43406" hidden="1"/>
    <cellStyle name="Followed Hyperlink 13" xfId="22445" hidden="1"/>
    <cellStyle name="Followed Hyperlink 13" xfId="44296" hidden="1"/>
    <cellStyle name="Followed Hyperlink 13" xfId="36980" hidden="1"/>
    <cellStyle name="Followed Hyperlink 13" xfId="47013" hidden="1"/>
    <cellStyle name="Followed Hyperlink 13" xfId="44590" hidden="1"/>
    <cellStyle name="Followed Hyperlink 13" xfId="21076" hidden="1"/>
    <cellStyle name="Followed Hyperlink 13" xfId="45375" hidden="1"/>
    <cellStyle name="Followed Hyperlink 13" xfId="22260" hidden="1"/>
    <cellStyle name="Followed Hyperlink 13" xfId="46913" hidden="1"/>
    <cellStyle name="Followed Hyperlink 13" xfId="44872" hidden="1"/>
    <cellStyle name="Followed Hyperlink 13" xfId="42831" hidden="1"/>
    <cellStyle name="Followed Hyperlink 13" xfId="12967" hidden="1"/>
    <cellStyle name="Followed Hyperlink 13" xfId="18702" hidden="1"/>
    <cellStyle name="Followed Hyperlink 13" xfId="43680" hidden="1"/>
    <cellStyle name="Followed Hyperlink 13" xfId="44630" hidden="1"/>
    <cellStyle name="Followed Hyperlink 13" xfId="44568" hidden="1"/>
    <cellStyle name="Followed Hyperlink 13" xfId="43828" hidden="1"/>
    <cellStyle name="Followed Hyperlink 13" xfId="20620" hidden="1"/>
    <cellStyle name="Followed Hyperlink 13" xfId="22905" hidden="1"/>
    <cellStyle name="Followed Hyperlink 13" xfId="37191" hidden="1"/>
    <cellStyle name="Followed Hyperlink 13" xfId="21725" hidden="1"/>
    <cellStyle name="Followed Hyperlink 13" xfId="20433" hidden="1"/>
    <cellStyle name="Followed Hyperlink 13" xfId="43578" hidden="1"/>
    <cellStyle name="Followed Hyperlink 13" xfId="44644" hidden="1"/>
    <cellStyle name="Followed Hyperlink 13" xfId="47164" hidden="1"/>
    <cellStyle name="Followed Hyperlink 13" xfId="22947" hidden="1"/>
    <cellStyle name="Followed Hyperlink 13" xfId="26144" hidden="1"/>
    <cellStyle name="Followed Hyperlink 13" xfId="43666" hidden="1"/>
    <cellStyle name="Followed Hyperlink 13" xfId="12706" hidden="1"/>
    <cellStyle name="Followed Hyperlink 13" xfId="19701" hidden="1"/>
    <cellStyle name="Followed Hyperlink 13" xfId="30455" hidden="1"/>
    <cellStyle name="Followed Hyperlink 13" xfId="44388" hidden="1"/>
    <cellStyle name="Followed Hyperlink 13" xfId="19073" hidden="1"/>
    <cellStyle name="Followed Hyperlink 13" xfId="30807" hidden="1"/>
    <cellStyle name="Followed Hyperlink 13" xfId="30953" hidden="1"/>
    <cellStyle name="Followed Hyperlink 13" xfId="31072" hidden="1"/>
    <cellStyle name="Followed Hyperlink 13" xfId="44480" hidden="1"/>
    <cellStyle name="Followed Hyperlink 13" xfId="45995" hidden="1"/>
    <cellStyle name="Followed Hyperlink 13" xfId="43333" hidden="1"/>
    <cellStyle name="Followed Hyperlink 13" xfId="44694" hidden="1"/>
    <cellStyle name="Followed Hyperlink 13" xfId="46334" hidden="1"/>
    <cellStyle name="Followed Hyperlink 13" xfId="11924" hidden="1"/>
    <cellStyle name="Followed Hyperlink 13" xfId="21496" hidden="1"/>
    <cellStyle name="Followed Hyperlink 13" xfId="40645" hidden="1"/>
    <cellStyle name="Followed Hyperlink 13" xfId="40689" hidden="1"/>
    <cellStyle name="Followed Hyperlink 13" xfId="40664" hidden="1"/>
    <cellStyle name="Followed Hyperlink 13" xfId="40741" hidden="1"/>
    <cellStyle name="Followed Hyperlink 13" xfId="42776" hidden="1"/>
    <cellStyle name="Followed Hyperlink 13" xfId="42031" hidden="1"/>
    <cellStyle name="Followed Hyperlink 13" xfId="39593" hidden="1"/>
    <cellStyle name="Followed Hyperlink 13" xfId="19989" hidden="1"/>
    <cellStyle name="Followed Hyperlink 13" xfId="38848" hidden="1"/>
    <cellStyle name="Followed Hyperlink 13" xfId="39648" hidden="1"/>
    <cellStyle name="Followed Hyperlink 13" xfId="46633" hidden="1"/>
    <cellStyle name="Followed Hyperlink 13" xfId="22294" hidden="1"/>
    <cellStyle name="Followed Hyperlink 13" xfId="31636" hidden="1"/>
    <cellStyle name="Followed Hyperlink 13" xfId="43196" hidden="1"/>
    <cellStyle name="Followed Hyperlink 13" xfId="43290" hidden="1"/>
    <cellStyle name="Followed Hyperlink 13" xfId="44656" hidden="1"/>
    <cellStyle name="Followed Hyperlink 13" xfId="22939" hidden="1"/>
    <cellStyle name="Followed Hyperlink 13" xfId="12696" hidden="1"/>
    <cellStyle name="Followed Hyperlink 13" xfId="46281" hidden="1"/>
    <cellStyle name="Followed Hyperlink 13" xfId="20690" hidden="1"/>
    <cellStyle name="Followed Hyperlink 13" xfId="45943" hidden="1"/>
    <cellStyle name="Followed Hyperlink 13" xfId="22710" hidden="1"/>
    <cellStyle name="Followed Hyperlink 13" xfId="20712" hidden="1"/>
    <cellStyle name="Followed Hyperlink 13" xfId="28250" hidden="1"/>
    <cellStyle name="Followed Hyperlink 13" xfId="16667" hidden="1"/>
    <cellStyle name="Followed Hyperlink 13" xfId="13080" hidden="1"/>
    <cellStyle name="Followed Hyperlink 13" xfId="22763" hidden="1"/>
    <cellStyle name="Followed Hyperlink 13" xfId="12971" hidden="1"/>
    <cellStyle name="Followed Hyperlink 13" xfId="31746" hidden="1"/>
    <cellStyle name="Followed Hyperlink 13" xfId="21661" hidden="1"/>
    <cellStyle name="Followed Hyperlink 13" xfId="45578" hidden="1"/>
    <cellStyle name="Followed Hyperlink 13" xfId="12999" hidden="1"/>
    <cellStyle name="Followed Hyperlink 13" xfId="20561" hidden="1"/>
    <cellStyle name="Followed Hyperlink 13" xfId="15519" hidden="1"/>
    <cellStyle name="Followed Hyperlink 13" xfId="46467" hidden="1"/>
    <cellStyle name="Followed Hyperlink 13" xfId="46440" hidden="1"/>
    <cellStyle name="Followed Hyperlink 13" xfId="19010" hidden="1"/>
    <cellStyle name="Followed Hyperlink 13" xfId="21383" hidden="1"/>
    <cellStyle name="Followed Hyperlink 13" xfId="19861" hidden="1"/>
    <cellStyle name="Followed Hyperlink 13" xfId="16615" hidden="1"/>
    <cellStyle name="Followed Hyperlink 13" xfId="46182" hidden="1"/>
    <cellStyle name="Followed Hyperlink 13" xfId="23945" hidden="1"/>
    <cellStyle name="Followed Hyperlink 13" xfId="36782" hidden="1"/>
    <cellStyle name="Followed Hyperlink 13" xfId="44544" hidden="1"/>
    <cellStyle name="Followed Hyperlink 13" xfId="22479" hidden="1"/>
    <cellStyle name="Followed Hyperlink 13" xfId="21151" hidden="1"/>
    <cellStyle name="Followed Hyperlink 13" xfId="21475" hidden="1"/>
    <cellStyle name="Followed Hyperlink 13" xfId="42865" hidden="1"/>
    <cellStyle name="Followed Hyperlink 13" xfId="37552" hidden="1"/>
    <cellStyle name="Followed Hyperlink 13" xfId="19889" hidden="1"/>
    <cellStyle name="Followed Hyperlink 13" xfId="45838" hidden="1"/>
    <cellStyle name="Followed Hyperlink 13" xfId="43084" hidden="1"/>
    <cellStyle name="Followed Hyperlink 13" xfId="43415" hidden="1"/>
    <cellStyle name="Followed Hyperlink 13" xfId="17957" hidden="1"/>
    <cellStyle name="Followed Hyperlink 13" xfId="31670" hidden="1"/>
    <cellStyle name="Followed Hyperlink 13" xfId="43506" hidden="1"/>
    <cellStyle name="Followed Hyperlink 13" xfId="44635" hidden="1"/>
    <cellStyle name="Followed Hyperlink 13" xfId="44830" hidden="1"/>
    <cellStyle name="Followed Hyperlink 13" xfId="21817" hidden="1"/>
    <cellStyle name="Followed Hyperlink 13" xfId="19259" hidden="1"/>
    <cellStyle name="Followed Hyperlink 13" xfId="21062" hidden="1"/>
    <cellStyle name="Followed Hyperlink 13" xfId="20506" hidden="1"/>
    <cellStyle name="Followed Hyperlink 13" xfId="22074" hidden="1"/>
    <cellStyle name="Followed Hyperlink 13" xfId="37009" hidden="1"/>
    <cellStyle name="Followed Hyperlink 13" xfId="45225" hidden="1"/>
    <cellStyle name="Followed Hyperlink 13" xfId="5511" hidden="1"/>
    <cellStyle name="Followed Hyperlink 13" xfId="7535" hidden="1"/>
    <cellStyle name="Followed Hyperlink 13" xfId="6790" hidden="1"/>
    <cellStyle name="Followed Hyperlink 13" xfId="7590" hidden="1"/>
    <cellStyle name="Followed Hyperlink 13" xfId="7624" hidden="1"/>
    <cellStyle name="Followed Hyperlink 13" xfId="12187" hidden="1"/>
    <cellStyle name="Followed Hyperlink 13" xfId="5419" hidden="1"/>
    <cellStyle name="Followed Hyperlink 13" xfId="45569" hidden="1"/>
    <cellStyle name="Followed Hyperlink 13" xfId="5394" hidden="1"/>
    <cellStyle name="Followed Hyperlink 13" xfId="5471" hidden="1"/>
    <cellStyle name="Followed Hyperlink 13" xfId="19355" hidden="1"/>
    <cellStyle name="Followed Hyperlink 13" xfId="46685" hidden="1"/>
    <cellStyle name="Followed Hyperlink 13" xfId="43139" hidden="1"/>
    <cellStyle name="Followed Hyperlink 13" xfId="19754" hidden="1"/>
    <cellStyle name="Followed Hyperlink 13" xfId="20178" hidden="1"/>
    <cellStyle name="Followed Hyperlink 13" xfId="20222" hidden="1"/>
    <cellStyle name="Followed Hyperlink 13" xfId="30980" hidden="1"/>
    <cellStyle name="Followed Hyperlink 13" xfId="28342" hidden="1"/>
    <cellStyle name="Followed Hyperlink 13" xfId="22021" hidden="1"/>
    <cellStyle name="Followed Hyperlink 13" xfId="45549" hidden="1"/>
    <cellStyle name="Followed Hyperlink 13" xfId="21695" hidden="1"/>
    <cellStyle name="Followed Hyperlink 13" xfId="36000" hidden="1"/>
    <cellStyle name="Followed Hyperlink 13" xfId="45570" hidden="1"/>
    <cellStyle name="Followed Hyperlink 13" xfId="45234" hidden="1"/>
    <cellStyle name="Followed Hyperlink 13" xfId="44070" hidden="1"/>
    <cellStyle name="Followed Hyperlink 13" xfId="46368" hidden="1"/>
    <cellStyle name="Followed Hyperlink 13" xfId="30598" hidden="1"/>
    <cellStyle name="Followed Hyperlink 13" xfId="46979" hidden="1"/>
    <cellStyle name="Followed Hyperlink 13" xfId="3577" hidden="1"/>
    <cellStyle name="Followed Hyperlink 13" xfId="37043" hidden="1"/>
    <cellStyle name="Followed Hyperlink 13" xfId="22393" hidden="1"/>
    <cellStyle name="Followed Hyperlink 13" xfId="30621" hidden="1"/>
    <cellStyle name="Followed Hyperlink 13" xfId="46252" hidden="1"/>
    <cellStyle name="Followed Hyperlink 13" xfId="37525" hidden="1"/>
    <cellStyle name="Followed Hyperlink 13" xfId="22207" hidden="1"/>
    <cellStyle name="Followed Hyperlink 13" xfId="19606" hidden="1"/>
    <cellStyle name="Followed Hyperlink 13" xfId="43487" hidden="1"/>
    <cellStyle name="Followed Hyperlink 13" xfId="45441" hidden="1"/>
    <cellStyle name="Followed Hyperlink 13" xfId="45799" hidden="1"/>
    <cellStyle name="Followed Hyperlink 13" xfId="47044" hidden="1"/>
    <cellStyle name="Followed Hyperlink 13" xfId="43021" hidden="1"/>
    <cellStyle name="Followed Hyperlink 13" xfId="21372" hidden="1"/>
    <cellStyle name="Followed Hyperlink 13" xfId="12773" hidden="1"/>
    <cellStyle name="Followed Hyperlink 13" xfId="28225" hidden="1"/>
    <cellStyle name="Followed Hyperlink 13" xfId="46566" hidden="1"/>
    <cellStyle name="Followed Hyperlink 13" xfId="31780" hidden="1"/>
    <cellStyle name="Followed Hyperlink 13" xfId="14774" hidden="1"/>
    <cellStyle name="Followed Hyperlink 13" xfId="20798" hidden="1"/>
    <cellStyle name="Followed Hyperlink 13" xfId="44063" hidden="1"/>
    <cellStyle name="Followed Hyperlink 13" xfId="20994" hidden="1"/>
    <cellStyle name="Followed Hyperlink 13" xfId="19601" hidden="1"/>
    <cellStyle name="Followed Hyperlink 13" xfId="20197" hidden="1"/>
    <cellStyle name="Followed Hyperlink 13" xfId="44902" hidden="1"/>
    <cellStyle name="Followed Hyperlink 13" xfId="37123" hidden="1"/>
    <cellStyle name="Followed Hyperlink 13" xfId="20314" hidden="1"/>
    <cellStyle name="Followed Hyperlink 13" xfId="21160" hidden="1"/>
    <cellStyle name="Followed Hyperlink 13" xfId="20841" hidden="1"/>
    <cellStyle name="Followed Hyperlink 13" xfId="37359" hidden="1"/>
    <cellStyle name="Followed Hyperlink 13" xfId="30901" hidden="1"/>
    <cellStyle name="Followed Hyperlink 13" xfId="44672" hidden="1"/>
    <cellStyle name="Followed Hyperlink 13" xfId="23176" hidden="1"/>
    <cellStyle name="Followed Hyperlink 13" xfId="21435" hidden="1"/>
    <cellStyle name="Followed Hyperlink 13" xfId="5374" hidden="1"/>
    <cellStyle name="Followed Hyperlink 13" xfId="22611" hidden="1"/>
    <cellStyle name="Followed Hyperlink 13" xfId="31251" hidden="1"/>
    <cellStyle name="Followed Hyperlink 13" xfId="43481" hidden="1"/>
    <cellStyle name="Followed Hyperlink 13" xfId="19504" hidden="1"/>
    <cellStyle name="Followed Hyperlink 13" xfId="21764" hidden="1"/>
    <cellStyle name="Followed Hyperlink 13" xfId="21495" hidden="1"/>
    <cellStyle name="Followed Hyperlink 13" xfId="45136" hidden="1"/>
    <cellStyle name="Followed Hyperlink 13" xfId="20274" hidden="1"/>
    <cellStyle name="Followed Hyperlink 13" xfId="30421" hidden="1"/>
    <cellStyle name="Followed Hyperlink 13" xfId="16590" hidden="1"/>
    <cellStyle name="Followed Hyperlink 13" xfId="12796" hidden="1"/>
    <cellStyle name="Followed Hyperlink 13" xfId="19996" hidden="1"/>
    <cellStyle name="Followed Hyperlink 13" xfId="45457" hidden="1"/>
    <cellStyle name="Followed Hyperlink 13" xfId="54452" hidden="1"/>
    <cellStyle name="Followed Hyperlink 13" xfId="45446" hidden="1"/>
    <cellStyle name="Followed Hyperlink 13" xfId="45509" hidden="1"/>
    <cellStyle name="Followed Hyperlink 13" xfId="45543" hidden="1"/>
    <cellStyle name="Followed Hyperlink 13" xfId="44764" hidden="1"/>
    <cellStyle name="Followed Hyperlink 13" xfId="37065" hidden="1"/>
    <cellStyle name="Followed Hyperlink 13" xfId="22645" hidden="1"/>
    <cellStyle name="Followed Hyperlink 13" xfId="22178" hidden="1"/>
    <cellStyle name="Followed Hyperlink 13" xfId="45735" hidden="1"/>
    <cellStyle name="Followed Hyperlink 13" xfId="26409" hidden="1"/>
    <cellStyle name="Followed Hyperlink 13" xfId="43583" hidden="1"/>
    <cellStyle name="Followed Hyperlink 13" xfId="43775" hidden="1"/>
    <cellStyle name="Followed Hyperlink 13" xfId="36634" hidden="1"/>
    <cellStyle name="Followed Hyperlink 13" xfId="43147" hidden="1"/>
    <cellStyle name="Followed Hyperlink 13" xfId="43860" hidden="1"/>
    <cellStyle name="Followed Hyperlink 13" xfId="46927" hidden="1"/>
    <cellStyle name="Followed Hyperlink 13" xfId="43614" hidden="1"/>
    <cellStyle name="Followed Hyperlink 13" xfId="37341" hidden="1"/>
    <cellStyle name="Followed Hyperlink 13" xfId="45891" hidden="1"/>
    <cellStyle name="Followed Hyperlink 13" xfId="45150" hidden="1"/>
    <cellStyle name="Followed Hyperlink 13" xfId="16707" hidden="1"/>
    <cellStyle name="Followed Hyperlink 13" xfId="31364" hidden="1"/>
    <cellStyle name="Followed Hyperlink 13" xfId="47139" hidden="1"/>
    <cellStyle name="Followed Hyperlink 13" xfId="45068" hidden="1"/>
    <cellStyle name="Followed Hyperlink 13" xfId="31543" hidden="1"/>
    <cellStyle name="Followed Hyperlink 13" xfId="31405" hidden="1"/>
    <cellStyle name="Followed Hyperlink 13" xfId="31441" hidden="1"/>
    <cellStyle name="Followed Hyperlink 13" xfId="29621" hidden="1"/>
    <cellStyle name="Followed Hyperlink 13" xfId="35983" hidden="1"/>
    <cellStyle name="Followed Hyperlink 13" xfId="46095" hidden="1"/>
    <cellStyle name="Followed Hyperlink 13" xfId="31584" hidden="1"/>
    <cellStyle name="Followed Hyperlink 13" xfId="21367" hidden="1"/>
    <cellStyle name="Followed Hyperlink 13" xfId="19341" hidden="1"/>
    <cellStyle name="Followed Hyperlink 13" xfId="30828" hidden="1"/>
    <cellStyle name="Followed Hyperlink 13" xfId="46719" hidden="1"/>
    <cellStyle name="Followed Hyperlink 13" xfId="27154" hidden="1"/>
    <cellStyle name="Followed Hyperlink 13" xfId="19065" hidden="1"/>
    <cellStyle name="Followed Hyperlink 13" xfId="19432" hidden="1"/>
    <cellStyle name="Followed Hyperlink 13" xfId="31509" hidden="1"/>
    <cellStyle name="Followed Hyperlink 13" xfId="47021" hidden="1"/>
    <cellStyle name="Followed Hyperlink 13" xfId="30766" hidden="1"/>
    <cellStyle name="Followed Hyperlink 13" xfId="46519" hidden="1"/>
    <cellStyle name="Followed Hyperlink 13" xfId="20756" hidden="1"/>
    <cellStyle name="Followed Hyperlink 13" xfId="31023" hidden="1"/>
    <cellStyle name="Followed Hyperlink 13" xfId="20828" hidden="1"/>
    <cellStyle name="Followed Hyperlink 13" xfId="37056" hidden="1"/>
    <cellStyle name="Followed Hyperlink 13" xfId="44348" hidden="1"/>
    <cellStyle name="Followed Hyperlink 13" xfId="13265" hidden="1"/>
    <cellStyle name="Followed Hyperlink 13" xfId="31291" hidden="1"/>
    <cellStyle name="Followed Hyperlink 13" xfId="30642" hidden="1"/>
    <cellStyle name="Followed Hyperlink 13" xfId="23142" hidden="1"/>
    <cellStyle name="Followed Hyperlink 13" xfId="45977" hidden="1"/>
    <cellStyle name="Followed Hyperlink 13" xfId="43216" hidden="1"/>
    <cellStyle name="Followed Hyperlink 13" xfId="31016" hidden="1"/>
    <cellStyle name="Followed Hyperlink 13" xfId="37131" hidden="1"/>
    <cellStyle name="Followed Hyperlink 13" xfId="36849" hidden="1"/>
    <cellStyle name="Followed Hyperlink 13" xfId="12558" hidden="1"/>
    <cellStyle name="Followed Hyperlink 13" xfId="21287" hidden="1"/>
    <cellStyle name="Followed Hyperlink 13" xfId="18791" hidden="1"/>
    <cellStyle name="Followed Hyperlink 13" xfId="30366" hidden="1"/>
    <cellStyle name="Followed Hyperlink 13" xfId="53652" hidden="1"/>
    <cellStyle name="Followed Hyperlink 13" xfId="22853" hidden="1"/>
    <cellStyle name="Followed Hyperlink 13" xfId="19332" hidden="1"/>
    <cellStyle name="Followed Hyperlink 13" xfId="44652" hidden="1"/>
    <cellStyle name="Followed Hyperlink 13" xfId="45288" hidden="1"/>
    <cellStyle name="Followed Hyperlink 13" xfId="12989" hidden="1"/>
    <cellStyle name="Followed Hyperlink 13" xfId="28206" hidden="1"/>
    <cellStyle name="Followed Hyperlink 13" xfId="47053" hidden="1"/>
    <cellStyle name="Followed Hyperlink 13" xfId="20103" hidden="1"/>
    <cellStyle name="Followed Hyperlink 13" xfId="22559" hidden="1"/>
    <cellStyle name="Followed Hyperlink 13" xfId="21504" hidden="1"/>
    <cellStyle name="Followed Hyperlink 13" xfId="21609" hidden="1"/>
    <cellStyle name="Followed Hyperlink 13" xfId="19413" hidden="1"/>
    <cellStyle name="Followed Hyperlink 13" xfId="13283" hidden="1"/>
    <cellStyle name="Followed Hyperlink 13" xfId="31427" hidden="1"/>
    <cellStyle name="Followed Hyperlink 13" xfId="21903" hidden="1"/>
    <cellStyle name="Followed Hyperlink 13" xfId="44996" hidden="1"/>
    <cellStyle name="Followed Hyperlink 13" xfId="45361" hidden="1"/>
    <cellStyle name="Followed Hyperlink 13" xfId="23065" hidden="1"/>
    <cellStyle name="Followed Hyperlink 13" xfId="19142" hidden="1"/>
    <cellStyle name="Followed Hyperlink 13" xfId="22970" hidden="1"/>
    <cellStyle name="Followed Hyperlink 13" xfId="12809" hidden="1"/>
    <cellStyle name="Followed Hyperlink 13" xfId="11897" hidden="1"/>
    <cellStyle name="Followed Hyperlink 13" xfId="22366" hidden="1"/>
    <cellStyle name="Followed Hyperlink 13" xfId="22979" hidden="1"/>
    <cellStyle name="Followed Hyperlink 13" xfId="46060" hidden="1"/>
    <cellStyle name="Followed Hyperlink 13" xfId="13449" hidden="1"/>
    <cellStyle name="Followed Hyperlink 13" xfId="23031" hidden="1"/>
    <cellStyle name="Followed Hyperlink 13" xfId="12980" hidden="1"/>
    <cellStyle name="Followed Hyperlink 13" xfId="46553" hidden="1"/>
    <cellStyle name="Followed Hyperlink 13" xfId="11907" hidden="1"/>
    <cellStyle name="Followed Hyperlink 13" xfId="54486"/>
    <cellStyle name="Followed Hyperlink 14" xfId="30842" hidden="1"/>
    <cellStyle name="Followed Hyperlink 14" xfId="54399" hidden="1"/>
    <cellStyle name="Followed Hyperlink 14" xfId="30977" hidden="1"/>
    <cellStyle name="Followed Hyperlink 14" xfId="44880" hidden="1"/>
    <cellStyle name="Followed Hyperlink 14" xfId="30578" hidden="1"/>
    <cellStyle name="Followed Hyperlink 14" xfId="12996" hidden="1"/>
    <cellStyle name="Followed Hyperlink 14" xfId="44254" hidden="1"/>
    <cellStyle name="Followed Hyperlink 14" xfId="44298" hidden="1"/>
    <cellStyle name="Followed Hyperlink 14" xfId="44335" hidden="1"/>
    <cellStyle name="Followed Hyperlink 14" xfId="44350" hidden="1"/>
    <cellStyle name="Followed Hyperlink 14" xfId="47141" hidden="1"/>
    <cellStyle name="Followed Hyperlink 14" xfId="54454" hidden="1"/>
    <cellStyle name="Followed Hyperlink 14" xfId="44470" hidden="1"/>
    <cellStyle name="Followed Hyperlink 14" xfId="44472" hidden="1"/>
    <cellStyle name="Followed Hyperlink 14" xfId="46839" hidden="1"/>
    <cellStyle name="Followed Hyperlink 14" xfId="47107" hidden="1"/>
    <cellStyle name="Followed Hyperlink 14" xfId="30368" hidden="1"/>
    <cellStyle name="Followed Hyperlink 14" xfId="31300" hidden="1"/>
    <cellStyle name="Followed Hyperlink 14" xfId="20015" hidden="1"/>
    <cellStyle name="Followed Hyperlink 14" xfId="23092" hidden="1"/>
    <cellStyle name="Followed Hyperlink 14" xfId="23686" hidden="1"/>
    <cellStyle name="Followed Hyperlink 14" xfId="30955" hidden="1"/>
    <cellStyle name="Followed Hyperlink 14" xfId="43463" hidden="1"/>
    <cellStyle name="Followed Hyperlink 14" xfId="31074" hidden="1"/>
    <cellStyle name="Followed Hyperlink 14" xfId="20371" hidden="1"/>
    <cellStyle name="Followed Hyperlink 14" xfId="35993" hidden="1"/>
    <cellStyle name="Followed Hyperlink 14" xfId="46184" hidden="1"/>
    <cellStyle name="Followed Hyperlink 14" xfId="15521" hidden="1"/>
    <cellStyle name="Followed Hyperlink 14" xfId="20373" hidden="1"/>
    <cellStyle name="Followed Hyperlink 14" xfId="44188" hidden="1"/>
    <cellStyle name="Followed Hyperlink 14" xfId="19866" hidden="1"/>
    <cellStyle name="Followed Hyperlink 14" xfId="20112" hidden="1"/>
    <cellStyle name="Followed Hyperlink 14" xfId="46370" hidden="1"/>
    <cellStyle name="Followed Hyperlink 14" xfId="19030" hidden="1"/>
    <cellStyle name="Followed Hyperlink 14" xfId="36826" hidden="1"/>
    <cellStyle name="Followed Hyperlink 14" xfId="21422" hidden="1"/>
    <cellStyle name="Followed Hyperlink 14" xfId="21471" hidden="1"/>
    <cellStyle name="Followed Hyperlink 14" xfId="45652" hidden="1"/>
    <cellStyle name="Followed Hyperlink 14" xfId="45835" hidden="1"/>
    <cellStyle name="Followed Hyperlink 14" xfId="19609" hidden="1"/>
    <cellStyle name="Followed Hyperlink 14" xfId="44390" hidden="1"/>
    <cellStyle name="Followed Hyperlink 14" xfId="44447" hidden="1"/>
    <cellStyle name="Followed Hyperlink 14" xfId="37111" hidden="1"/>
    <cellStyle name="Followed Hyperlink 14" xfId="43815" hidden="1"/>
    <cellStyle name="Followed Hyperlink 14" xfId="11642" hidden="1"/>
    <cellStyle name="Followed Hyperlink 14" xfId="16669" hidden="1"/>
    <cellStyle name="Followed Hyperlink 14" xfId="43940" hidden="1"/>
    <cellStyle name="Followed Hyperlink 14" xfId="21819" hidden="1"/>
    <cellStyle name="Followed Hyperlink 14" xfId="37072" hidden="1"/>
    <cellStyle name="Followed Hyperlink 14" xfId="21871" hidden="1"/>
    <cellStyle name="Followed Hyperlink 14" xfId="43104" hidden="1"/>
    <cellStyle name="Followed Hyperlink 14" xfId="52375" hidden="1"/>
    <cellStyle name="Followed Hyperlink 14" xfId="46786" hidden="1"/>
    <cellStyle name="Followed Hyperlink 14" xfId="21084" hidden="1"/>
    <cellStyle name="Followed Hyperlink 14" xfId="21144" hidden="1"/>
    <cellStyle name="Followed Hyperlink 14" xfId="46587" hidden="1"/>
    <cellStyle name="Followed Hyperlink 14" xfId="20707" hidden="1"/>
    <cellStyle name="Followed Hyperlink 14" xfId="45408" hidden="1"/>
    <cellStyle name="Followed Hyperlink 14" xfId="22023" hidden="1"/>
    <cellStyle name="Followed Hyperlink 14" xfId="42963" hidden="1"/>
    <cellStyle name="Followed Hyperlink 14" xfId="43830" hidden="1"/>
    <cellStyle name="Followed Hyperlink 14" xfId="44681" hidden="1"/>
    <cellStyle name="Followed Hyperlink 14" xfId="22110" hidden="1"/>
    <cellStyle name="Followed Hyperlink 14" xfId="13029" hidden="1"/>
    <cellStyle name="Followed Hyperlink 14" xfId="45722" hidden="1"/>
    <cellStyle name="Followed Hyperlink 14" xfId="20545" hidden="1"/>
    <cellStyle name="Followed Hyperlink 14" xfId="45737" hidden="1"/>
    <cellStyle name="Followed Hyperlink 14" xfId="20114" hidden="1"/>
    <cellStyle name="Followed Hyperlink 14" xfId="37558" hidden="1"/>
    <cellStyle name="Followed Hyperlink 14" xfId="23144" hidden="1"/>
    <cellStyle name="Followed Hyperlink 14" xfId="13483" hidden="1"/>
    <cellStyle name="Followed Hyperlink 14" xfId="23178" hidden="1"/>
    <cellStyle name="Followed Hyperlink 14" xfId="22247" hidden="1"/>
    <cellStyle name="Followed Hyperlink 14" xfId="22296" hidden="1"/>
    <cellStyle name="Followed Hyperlink 14" xfId="28208" hidden="1"/>
    <cellStyle name="Followed Hyperlink 14" xfId="21578" hidden="1"/>
    <cellStyle name="Followed Hyperlink 14" xfId="28252" hidden="1"/>
    <cellStyle name="Followed Hyperlink 14" xfId="19158" hidden="1"/>
    <cellStyle name="Followed Hyperlink 14" xfId="30408" hidden="1"/>
    <cellStyle name="Followed Hyperlink 14" xfId="43302" hidden="1"/>
    <cellStyle name="Followed Hyperlink 14" xfId="19741" hidden="1"/>
    <cellStyle name="Followed Hyperlink 14" xfId="37374" hidden="1"/>
    <cellStyle name="Followed Hyperlink 14" xfId="22395" hidden="1"/>
    <cellStyle name="Followed Hyperlink 14" xfId="22447" hidden="1"/>
    <cellStyle name="Followed Hyperlink 14" xfId="43055" hidden="1"/>
    <cellStyle name="Followed Hyperlink 14" xfId="19521" hidden="1"/>
    <cellStyle name="Followed Hyperlink 14" xfId="45582" hidden="1"/>
    <cellStyle name="Followed Hyperlink 14" xfId="20224" hidden="1"/>
    <cellStyle name="Followed Hyperlink 14" xfId="36784" hidden="1"/>
    <cellStyle name="Followed Hyperlink 14" xfId="45930" hidden="1"/>
    <cellStyle name="Followed Hyperlink 14" xfId="31002" hidden="1"/>
    <cellStyle name="Followed Hyperlink 14" xfId="45979" hidden="1"/>
    <cellStyle name="Followed Hyperlink 14" xfId="20316" hidden="1"/>
    <cellStyle name="Followed Hyperlink 14" xfId="21201" hidden="1"/>
    <cellStyle name="Followed Hyperlink 14" xfId="45218" hidden="1"/>
    <cellStyle name="Followed Hyperlink 14" xfId="13341" hidden="1"/>
    <cellStyle name="Followed Hyperlink 14" xfId="37316" hidden="1"/>
    <cellStyle name="Followed Hyperlink 14" xfId="30988" hidden="1"/>
    <cellStyle name="Followed Hyperlink 14" xfId="42971" hidden="1"/>
    <cellStyle name="Followed Hyperlink 14" xfId="44781" hidden="1"/>
    <cellStyle name="Followed Hyperlink 14" xfId="11607" hidden="1"/>
    <cellStyle name="Followed Hyperlink 14" xfId="13035" hidden="1"/>
    <cellStyle name="Followed Hyperlink 14" xfId="46097" hidden="1"/>
    <cellStyle name="Followed Hyperlink 14" xfId="31748" hidden="1"/>
    <cellStyle name="Followed Hyperlink 14" xfId="37146" hidden="1"/>
    <cellStyle name="Followed Hyperlink 14" xfId="37105" hidden="1"/>
    <cellStyle name="Followed Hyperlink 14" xfId="39650" hidden="1"/>
    <cellStyle name="Followed Hyperlink 14" xfId="44719" hidden="1"/>
    <cellStyle name="Followed Hyperlink 14" xfId="22613" hidden="1"/>
    <cellStyle name="Followed Hyperlink 14" xfId="23018" hidden="1"/>
    <cellStyle name="Followed Hyperlink 14" xfId="44619" hidden="1"/>
    <cellStyle name="Followed Hyperlink 14" xfId="12708" hidden="1"/>
    <cellStyle name="Followed Hyperlink 14" xfId="45496" hidden="1"/>
    <cellStyle name="Followed Hyperlink 14" xfId="51242" hidden="1"/>
    <cellStyle name="Followed Hyperlink 14" xfId="43683" hidden="1"/>
    <cellStyle name="Followed Hyperlink 14" xfId="45673" hidden="1"/>
    <cellStyle name="Followed Hyperlink 14" xfId="52335" hidden="1"/>
    <cellStyle name="Followed Hyperlink 14" xfId="12819" hidden="1"/>
    <cellStyle name="Followed Hyperlink 14" xfId="22513" hidden="1"/>
    <cellStyle name="Followed Hyperlink 14" xfId="44217" hidden="1"/>
    <cellStyle name="Followed Hyperlink 14" xfId="21663" hidden="1"/>
    <cellStyle name="Followed Hyperlink 14" xfId="19336" hidden="1"/>
    <cellStyle name="Followed Hyperlink 14" xfId="46635" hidden="1"/>
    <cellStyle name="Followed Hyperlink 14" xfId="31345" hidden="1"/>
    <cellStyle name="Followed Hyperlink 14" xfId="46672" hidden="1"/>
    <cellStyle name="Followed Hyperlink 14" xfId="13482" hidden="1"/>
    <cellStyle name="Followed Hyperlink 14" xfId="11917" hidden="1"/>
    <cellStyle name="Followed Hyperlink 14" xfId="31586" hidden="1"/>
    <cellStyle name="Followed Hyperlink 14" xfId="46721" hidden="1"/>
    <cellStyle name="Followed Hyperlink 14" xfId="28304" hidden="1"/>
    <cellStyle name="Followed Hyperlink 14" xfId="43101" hidden="1"/>
    <cellStyle name="Followed Hyperlink 14" xfId="7626" hidden="1"/>
    <cellStyle name="Followed Hyperlink 14" xfId="20959" hidden="1"/>
    <cellStyle name="Followed Hyperlink 14" xfId="43870" hidden="1"/>
    <cellStyle name="Followed Hyperlink 14" xfId="19703" hidden="1"/>
    <cellStyle name="Followed Hyperlink 14" xfId="4379" hidden="1"/>
    <cellStyle name="Followed Hyperlink 14" xfId="30940" hidden="1"/>
    <cellStyle name="Followed Hyperlink 14" xfId="5376" hidden="1"/>
    <cellStyle name="Followed Hyperlink 14" xfId="22561" hidden="1"/>
    <cellStyle name="Followed Hyperlink 14" xfId="46929" hidden="1"/>
    <cellStyle name="Followed Hyperlink 14" xfId="45158" hidden="1"/>
    <cellStyle name="Followed Hyperlink 14" xfId="47218" hidden="1"/>
    <cellStyle name="Followed Hyperlink 14" xfId="47252" hidden="1"/>
    <cellStyle name="Followed Hyperlink 14" xfId="51187" hidden="1"/>
    <cellStyle name="Followed Hyperlink 14" xfId="51227" hidden="1"/>
    <cellStyle name="Followed Hyperlink 14" xfId="28344" hidden="1"/>
    <cellStyle name="Followed Hyperlink 14" xfId="30971" hidden="1"/>
    <cellStyle name="Followed Hyperlink 14" xfId="30903" hidden="1"/>
    <cellStyle name="Followed Hyperlink 14" xfId="31638" hidden="1"/>
    <cellStyle name="Followed Hyperlink 14" xfId="19756" hidden="1"/>
    <cellStyle name="Followed Hyperlink 14" xfId="31782" hidden="1"/>
    <cellStyle name="Followed Hyperlink 14" xfId="30546" hidden="1"/>
    <cellStyle name="Followed Hyperlink 14" xfId="16617" hidden="1"/>
    <cellStyle name="Followed Hyperlink 14" xfId="13070" hidden="1"/>
    <cellStyle name="Followed Hyperlink 14" xfId="36895" hidden="1"/>
    <cellStyle name="Followed Hyperlink 14" xfId="21385" hidden="1"/>
    <cellStyle name="Followed Hyperlink 14" xfId="37296" hidden="1"/>
    <cellStyle name="Followed Hyperlink 14" xfId="18759" hidden="1"/>
    <cellStyle name="Followed Hyperlink 14" xfId="31672" hidden="1"/>
    <cellStyle name="Followed Hyperlink 14" xfId="18793" hidden="1"/>
    <cellStyle name="Followed Hyperlink 14" xfId="19228" hidden="1"/>
    <cellStyle name="Followed Hyperlink 14" xfId="21334" hidden="1"/>
    <cellStyle name="Followed Hyperlink 14" xfId="20647" hidden="1"/>
    <cellStyle name="Followed Hyperlink 14" xfId="19944" hidden="1"/>
    <cellStyle name="Followed Hyperlink 14" xfId="19677" hidden="1"/>
    <cellStyle name="Followed Hyperlink 14" xfId="30423" hidden="1"/>
    <cellStyle name="Followed Hyperlink 14" xfId="20645" hidden="1"/>
    <cellStyle name="Followed Hyperlink 14" xfId="43677" hidden="1"/>
    <cellStyle name="Followed Hyperlink 14" xfId="43368" hidden="1"/>
    <cellStyle name="Followed Hyperlink 14" xfId="21586" hidden="1"/>
    <cellStyle name="Followed Hyperlink 14" xfId="45324" hidden="1"/>
    <cellStyle name="Followed Hyperlink 14" xfId="22209" hidden="1"/>
    <cellStyle name="Followed Hyperlink 14" xfId="44089" hidden="1"/>
    <cellStyle name="Followed Hyperlink 14" xfId="44721" hidden="1"/>
    <cellStyle name="Followed Hyperlink 14" xfId="22262" hidden="1"/>
    <cellStyle name="Followed Hyperlink 14" xfId="40647" hidden="1"/>
    <cellStyle name="Followed Hyperlink 14" xfId="18897" hidden="1"/>
    <cellStyle name="Followed Hyperlink 14" xfId="52239" hidden="1"/>
    <cellStyle name="Followed Hyperlink 14" xfId="46135" hidden="1"/>
    <cellStyle name="Followed Hyperlink 14" xfId="20180" hidden="1"/>
    <cellStyle name="Followed Hyperlink 14" xfId="47166" hidden="1"/>
    <cellStyle name="Followed Hyperlink 14" xfId="54439" hidden="1"/>
    <cellStyle name="Followed Hyperlink 14" xfId="42833" hidden="1"/>
    <cellStyle name="Followed Hyperlink 14" xfId="52320" hidden="1"/>
    <cellStyle name="Followed Hyperlink 14" xfId="20089" hidden="1"/>
    <cellStyle name="Followed Hyperlink 14" xfId="20695" hidden="1"/>
    <cellStyle name="Followed Hyperlink 14" xfId="19796" hidden="1"/>
    <cellStyle name="Followed Hyperlink 14" xfId="22855" hidden="1"/>
    <cellStyle name="Followed Hyperlink 14" xfId="22892" hidden="1"/>
    <cellStyle name="Followed Hyperlink 14" xfId="22907" hidden="1"/>
    <cellStyle name="Followed Hyperlink 14" xfId="22941" hidden="1"/>
    <cellStyle name="Followed Hyperlink 14" xfId="40691" hidden="1"/>
    <cellStyle name="Followed Hyperlink 14" xfId="44463" hidden="1"/>
    <cellStyle name="Followed Hyperlink 14" xfId="42818" hidden="1"/>
    <cellStyle name="Followed Hyperlink 14" xfId="37018" hidden="1"/>
    <cellStyle name="Followed Hyperlink 14" xfId="36877" hidden="1"/>
    <cellStyle name="Followed Hyperlink 14" xfId="45088" hidden="1"/>
    <cellStyle name="Followed Hyperlink 14" xfId="37417" hidden="1"/>
    <cellStyle name="Followed Hyperlink 14" xfId="45431" hidden="1"/>
    <cellStyle name="Followed Hyperlink 14" xfId="52283" hidden="1"/>
    <cellStyle name="Followed Hyperlink 14" xfId="21032" hidden="1"/>
    <cellStyle name="Followed Hyperlink 14" xfId="46981" hidden="1"/>
    <cellStyle name="Followed Hyperlink 14" xfId="20398" hidden="1"/>
    <cellStyle name="Followed Hyperlink 14" xfId="45161" hidden="1"/>
    <cellStyle name="Followed Hyperlink 14" xfId="44445" hidden="1"/>
    <cellStyle name="Followed Hyperlink 14" xfId="44163" hidden="1"/>
    <cellStyle name="Followed Hyperlink 14" xfId="31511" hidden="1"/>
    <cellStyle name="Followed Hyperlink 14" xfId="30457" hidden="1"/>
    <cellStyle name="Followed Hyperlink 14" xfId="46321" hidden="1"/>
    <cellStyle name="Followed Hyperlink 14" xfId="30852" hidden="1"/>
    <cellStyle name="Followed Hyperlink 14" xfId="31241" hidden="1"/>
    <cellStyle name="Followed Hyperlink 14" xfId="40783" hidden="1"/>
    <cellStyle name="Followed Hyperlink 14" xfId="37465" hidden="1"/>
    <cellStyle name="Followed Hyperlink 14" xfId="20806" hidden="1"/>
    <cellStyle name="Followed Hyperlink 14" xfId="18998" hidden="1"/>
    <cellStyle name="Followed Hyperlink 14" xfId="46506" hidden="1"/>
    <cellStyle name="Followed Hyperlink 14" xfId="15561" hidden="1"/>
    <cellStyle name="Followed Hyperlink 14" xfId="46521" hidden="1"/>
    <cellStyle name="Followed Hyperlink 14" xfId="19539" hidden="1"/>
    <cellStyle name="Followed Hyperlink 14" xfId="21611" hidden="1"/>
    <cellStyle name="Followed Hyperlink 14" xfId="44204" hidden="1"/>
    <cellStyle name="Followed Hyperlink 14" xfId="43410" hidden="1"/>
    <cellStyle name="Followed Hyperlink 14" xfId="44490" hidden="1"/>
    <cellStyle name="Followed Hyperlink 14" xfId="22686" hidden="1"/>
    <cellStyle name="Followed Hyperlink 14" xfId="23067" hidden="1"/>
    <cellStyle name="Followed Hyperlink 14" xfId="44925" hidden="1"/>
    <cellStyle name="Followed Hyperlink 14" xfId="13220" hidden="1"/>
    <cellStyle name="Followed Hyperlink 14" xfId="22981" hidden="1"/>
    <cellStyle name="Followed Hyperlink 14" xfId="4364" hidden="1"/>
    <cellStyle name="Followed Hyperlink 14" xfId="12682" hidden="1"/>
    <cellStyle name="Followed Hyperlink 14" xfId="30801" hidden="1"/>
    <cellStyle name="Followed Hyperlink 14" xfId="21087" hidden="1"/>
    <cellStyle name="Followed Hyperlink 14" xfId="44018" hidden="1"/>
    <cellStyle name="Followed Hyperlink 14" xfId="31170" hidden="1"/>
    <cellStyle name="Followed Hyperlink 14" xfId="31210" hidden="1"/>
    <cellStyle name="Followed Hyperlink 14" xfId="31459" hidden="1"/>
    <cellStyle name="Followed Hyperlink 14" xfId="31496" hidden="1"/>
    <cellStyle name="Followed Hyperlink 14" xfId="16573" hidden="1"/>
    <cellStyle name="Followed Hyperlink 14" xfId="4324" hidden="1"/>
    <cellStyle name="Followed Hyperlink 14" xfId="18704" hidden="1"/>
    <cellStyle name="Followed Hyperlink 14" xfId="20431" hidden="1"/>
    <cellStyle name="Followed Hyperlink 14" xfId="21162" hidden="1"/>
    <cellStyle name="Followed Hyperlink 14" xfId="15576" hidden="1"/>
    <cellStyle name="Followed Hyperlink 14" xfId="22765" hidden="1"/>
    <cellStyle name="Followed Hyperlink 14" xfId="13298" hidden="1"/>
    <cellStyle name="Followed Hyperlink 14" xfId="43232" hidden="1"/>
    <cellStyle name="Followed Hyperlink 14" xfId="22598" hidden="1"/>
    <cellStyle name="Followed Hyperlink 14" xfId="20396" hidden="1"/>
    <cellStyle name="Followed Hyperlink 14" xfId="19828" hidden="1"/>
    <cellStyle name="Followed Hyperlink 14" xfId="18744" hidden="1"/>
    <cellStyle name="Followed Hyperlink 14" xfId="20416" hidden="1"/>
    <cellStyle name="Followed Hyperlink 14" xfId="43212" hidden="1"/>
    <cellStyle name="Followed Hyperlink 14" xfId="42778" hidden="1"/>
    <cellStyle name="Followed Hyperlink 14" xfId="21856" hidden="1"/>
    <cellStyle name="Followed Hyperlink 14" xfId="45290" hidden="1"/>
    <cellStyle name="Followed Hyperlink 14" xfId="45459" hidden="1"/>
    <cellStyle name="Followed Hyperlink 14" xfId="45154" hidden="1"/>
    <cellStyle name="Followed Hyperlink 14" xfId="13240" hidden="1"/>
    <cellStyle name="Followed Hyperlink 14" xfId="36758" hidden="1"/>
    <cellStyle name="Followed Hyperlink 14" xfId="44020" hidden="1"/>
    <cellStyle name="Followed Hyperlink 14" xfId="22061" hidden="1"/>
    <cellStyle name="Followed Hyperlink 14" xfId="47092" hidden="1"/>
    <cellStyle name="Followed Hyperlink 14" xfId="22076" hidden="1"/>
    <cellStyle name="Followed Hyperlink 14" xfId="45893" hidden="1"/>
    <cellStyle name="Followed Hyperlink 14" xfId="45945" hidden="1"/>
    <cellStyle name="Followed Hyperlink 14" xfId="21711" hidden="1"/>
    <cellStyle name="Followed Hyperlink 14" xfId="20389" hidden="1"/>
    <cellStyle name="Followed Hyperlink 14" xfId="13212" hidden="1"/>
    <cellStyle name="Followed Hyperlink 14" xfId="31545" hidden="1"/>
    <cellStyle name="Followed Hyperlink 14" xfId="31623" hidden="1"/>
    <cellStyle name="Followed Hyperlink 14" xfId="13389" hidden="1"/>
    <cellStyle name="Followed Hyperlink 14" xfId="31118" hidden="1"/>
    <cellStyle name="Followed Hyperlink 14" xfId="37330" hidden="1"/>
    <cellStyle name="Followed Hyperlink 14" xfId="44940" hidden="1"/>
    <cellStyle name="Followed Hyperlink 14" xfId="22481" hidden="1"/>
    <cellStyle name="Followed Hyperlink 14" xfId="46283" hidden="1"/>
    <cellStyle name="Followed Hyperlink 14" xfId="20130" hidden="1"/>
    <cellStyle name="Followed Hyperlink 14" xfId="46336" hidden="1"/>
    <cellStyle name="Followed Hyperlink 14" xfId="20261" hidden="1"/>
    <cellStyle name="Followed Hyperlink 14" xfId="5458" hidden="1"/>
    <cellStyle name="Followed Hyperlink 14" xfId="20276" hidden="1"/>
    <cellStyle name="Followed Hyperlink 14" xfId="42927" hidden="1"/>
    <cellStyle name="Followed Hyperlink 14" xfId="44505" hidden="1"/>
    <cellStyle name="Followed Hyperlink 14" xfId="21216" hidden="1"/>
    <cellStyle name="Followed Hyperlink 14" xfId="44228" hidden="1"/>
    <cellStyle name="Followed Hyperlink 14" xfId="21250" hidden="1"/>
    <cellStyle name="Followed Hyperlink 14" xfId="46469" hidden="1"/>
    <cellStyle name="Followed Hyperlink 14" xfId="20866" hidden="1"/>
    <cellStyle name="Followed Hyperlink 14" xfId="31696" hidden="1"/>
    <cellStyle name="Followed Hyperlink 14" xfId="31155" hidden="1"/>
    <cellStyle name="Followed Hyperlink 14" xfId="31733" hidden="1"/>
    <cellStyle name="Followed Hyperlink 14" xfId="46555" hidden="1"/>
    <cellStyle name="Followed Hyperlink 14" xfId="43595" hidden="1"/>
    <cellStyle name="Followed Hyperlink 14" xfId="39595" hidden="1"/>
    <cellStyle name="Followed Hyperlink 14" xfId="37288" hidden="1"/>
    <cellStyle name="Followed Hyperlink 14" xfId="39635" hidden="1"/>
    <cellStyle name="Followed Hyperlink 14" xfId="44769" hidden="1"/>
    <cellStyle name="Followed Hyperlink 14" xfId="40743" hidden="1"/>
    <cellStyle name="Followed Hyperlink 14" xfId="22647" hidden="1"/>
    <cellStyle name="Followed Hyperlink 14" xfId="47203" hidden="1"/>
    <cellStyle name="Followed Hyperlink 14" xfId="19219" hidden="1"/>
    <cellStyle name="Followed Hyperlink 14" xfId="46687" hidden="1"/>
    <cellStyle name="Followed Hyperlink 14" xfId="43293" hidden="1"/>
    <cellStyle name="Followed Hyperlink 14" xfId="12801" hidden="1"/>
    <cellStyle name="Followed Hyperlink 14" xfId="44186" hidden="1"/>
    <cellStyle name="Followed Hyperlink 14" xfId="20851" hidden="1"/>
    <cellStyle name="Followed Hyperlink 14" xfId="35683" hidden="1"/>
    <cellStyle name="Followed Hyperlink 14" xfId="22799" hidden="1"/>
    <cellStyle name="Followed Hyperlink 14" xfId="21437" hidden="1"/>
    <cellStyle name="Followed Hyperlink 14" xfId="45545" hidden="1"/>
    <cellStyle name="Followed Hyperlink 14" xfId="11911" hidden="1"/>
    <cellStyle name="Followed Hyperlink 14" xfId="46824" hidden="1"/>
    <cellStyle name="Followed Hyperlink 14" xfId="46873" hidden="1"/>
    <cellStyle name="Followed Hyperlink 14" xfId="18889" hidden="1"/>
    <cellStyle name="Followed Hyperlink 14" xfId="44140" hidden="1"/>
    <cellStyle name="Followed Hyperlink 14" xfId="20607" hidden="1"/>
    <cellStyle name="Followed Hyperlink 14" xfId="43072" hidden="1"/>
    <cellStyle name="Followed Hyperlink 14" xfId="16654" hidden="1"/>
    <cellStyle name="Followed Hyperlink 14" xfId="21014" hidden="1"/>
    <cellStyle name="Followed Hyperlink 14" xfId="45033" hidden="1"/>
    <cellStyle name="Followed Hyperlink 14" xfId="19389" hidden="1"/>
    <cellStyle name="Followed Hyperlink 14" xfId="21648" hidden="1"/>
    <cellStyle name="Followed Hyperlink 14" xfId="43613" hidden="1"/>
    <cellStyle name="Followed Hyperlink 14" xfId="45685" hidden="1"/>
    <cellStyle name="Followed Hyperlink 14" xfId="13254" hidden="1"/>
    <cellStyle name="Followed Hyperlink 14" xfId="45771" hidden="1"/>
    <cellStyle name="Followed Hyperlink 14" xfId="19027" hidden="1"/>
    <cellStyle name="Followed Hyperlink 14" xfId="23129" hidden="1"/>
    <cellStyle name="Followed Hyperlink 14" xfId="30969" hidden="1"/>
    <cellStyle name="Followed Hyperlink 14" xfId="21080" hidden="1"/>
    <cellStyle name="Followed Hyperlink 14" xfId="47055" hidden="1"/>
    <cellStyle name="Followed Hyperlink 14" xfId="37559" hidden="1"/>
    <cellStyle name="Followed Hyperlink 14" xfId="19138" hidden="1"/>
    <cellStyle name="Followed Hyperlink 14" xfId="27156" hidden="1"/>
    <cellStyle name="Followed Hyperlink 14" xfId="27211" hidden="1"/>
    <cellStyle name="Followed Hyperlink 14" xfId="21905" hidden="1"/>
    <cellStyle name="Followed Hyperlink 14" xfId="28289" hidden="1"/>
    <cellStyle name="Followed Hyperlink 14" xfId="19603" hidden="1"/>
    <cellStyle name="Followed Hyperlink 14" xfId="47015" hidden="1"/>
    <cellStyle name="Followed Hyperlink 14" xfId="46760" hidden="1"/>
    <cellStyle name="Followed Hyperlink 14" xfId="19294" hidden="1"/>
    <cellStyle name="Followed Hyperlink 14" xfId="20143" hidden="1"/>
    <cellStyle name="Followed Hyperlink 14" xfId="31413" hidden="1"/>
    <cellStyle name="Followed Hyperlink 14" xfId="7592" hidden="1"/>
    <cellStyle name="Followed Hyperlink 14" xfId="16709" hidden="1"/>
    <cellStyle name="Followed Hyperlink 14" xfId="21286" hidden="1"/>
    <cellStyle name="Followed Hyperlink 14" xfId="5421" hidden="1"/>
    <cellStyle name="Followed Hyperlink 14" xfId="43902" hidden="1"/>
    <cellStyle name="Followed Hyperlink 14" xfId="43751" hidden="1"/>
    <cellStyle name="Followed Hyperlink 14" xfId="12750" hidden="1"/>
    <cellStyle name="Followed Hyperlink 14" xfId="46150" hidden="1"/>
    <cellStyle name="Followed Hyperlink 14" xfId="18853" hidden="1"/>
    <cellStyle name="Followed Hyperlink 14" xfId="45785" hidden="1"/>
    <cellStyle name="Followed Hyperlink 14" xfId="20154" hidden="1"/>
    <cellStyle name="Followed Hyperlink 14" xfId="19946" hidden="1"/>
    <cellStyle name="Followed Hyperlink 14" xfId="21599" hidden="1"/>
    <cellStyle name="Followed Hyperlink 14" xfId="45106" hidden="1"/>
    <cellStyle name="Followed Hyperlink 14" xfId="45360" hidden="1"/>
    <cellStyle name="Followed Hyperlink 14" xfId="23033" hidden="1"/>
    <cellStyle name="Followed Hyperlink 14" xfId="22432" hidden="1"/>
    <cellStyle name="Followed Hyperlink 14" xfId="22712" hidden="1"/>
    <cellStyle name="Followed Hyperlink 14" xfId="40728" hidden="1"/>
    <cellStyle name="Followed Hyperlink 14" xfId="45236" hidden="1"/>
    <cellStyle name="Followed Hyperlink 14" xfId="45660" hidden="1"/>
    <cellStyle name="Followed Hyperlink 14" xfId="30612" hidden="1"/>
    <cellStyle name="Followed Hyperlink 14" xfId="45511" hidden="1"/>
    <cellStyle name="Followed Hyperlink 14" xfId="42867" hidden="1"/>
    <cellStyle name="Followed Hyperlink 14" xfId="21761" hidden="1"/>
    <cellStyle name="Followed Hyperlink 14" xfId="43777" hidden="1"/>
    <cellStyle name="Followed Hyperlink 14" xfId="46966" hidden="1"/>
    <cellStyle name="Followed Hyperlink 14" xfId="12942" hidden="1"/>
    <cellStyle name="Followed Hyperlink 14" xfId="21697" hidden="1"/>
    <cellStyle name="Followed Hyperlink 14" xfId="5473" hidden="1"/>
    <cellStyle name="Followed Hyperlink 14" xfId="5513" hidden="1"/>
    <cellStyle name="Followed Hyperlink 14" xfId="7537" hidden="1"/>
    <cellStyle name="Followed Hyperlink 14" xfId="7577" hidden="1"/>
    <cellStyle name="Followed Hyperlink 14" xfId="22750" hidden="1"/>
    <cellStyle name="Followed Hyperlink 14" xfId="21508" hidden="1"/>
    <cellStyle name="Followed Hyperlink 14" xfId="20066" hidden="1"/>
    <cellStyle name="Followed Hyperlink 14" xfId="21357" hidden="1"/>
    <cellStyle name="Followed Hyperlink 14" xfId="35987" hidden="1"/>
    <cellStyle name="Followed Hyperlink 14" xfId="27196" hidden="1"/>
    <cellStyle name="Followed Hyperlink 14" xfId="18981" hidden="1"/>
    <cellStyle name="Followed Hyperlink 14" xfId="45275" hidden="1"/>
    <cellStyle name="Followed Hyperlink 14" xfId="35718" hidden="1"/>
    <cellStyle name="Followed Hyperlink 14" xfId="54488"/>
    <cellStyle name="Followed Hyperlink 15" xfId="22801" hidden="1"/>
    <cellStyle name="Followed Hyperlink 15" xfId="54441" hidden="1"/>
    <cellStyle name="Followed Hyperlink 15" xfId="52285" hidden="1"/>
    <cellStyle name="Followed Hyperlink 15" xfId="51244" hidden="1"/>
    <cellStyle name="Followed Hyperlink 15" xfId="19328" hidden="1"/>
    <cellStyle name="Followed Hyperlink 15" xfId="54401" hidden="1"/>
    <cellStyle name="Followed Hyperlink 15" xfId="19554" hidden="1"/>
    <cellStyle name="Followed Hyperlink 15" xfId="22676" hidden="1"/>
    <cellStyle name="Followed Hyperlink 15" xfId="47254" hidden="1"/>
    <cellStyle name="Followed Hyperlink 15" xfId="51189" hidden="1"/>
    <cellStyle name="Followed Hyperlink 15" xfId="52377" hidden="1"/>
    <cellStyle name="Followed Hyperlink 15" xfId="19545" hidden="1"/>
    <cellStyle name="Followed Hyperlink 15" xfId="24160" hidden="1"/>
    <cellStyle name="Followed Hyperlink 15" xfId="47220" hidden="1"/>
    <cellStyle name="Followed Hyperlink 15" xfId="45155" hidden="1"/>
    <cellStyle name="Followed Hyperlink 15" xfId="22688" hidden="1"/>
    <cellStyle name="Followed Hyperlink 15" xfId="22012" hidden="1"/>
    <cellStyle name="Followed Hyperlink 15" xfId="44844" hidden="1"/>
    <cellStyle name="Followed Hyperlink 15" xfId="46086" hidden="1"/>
    <cellStyle name="Followed Hyperlink 15" xfId="37213" hidden="1"/>
    <cellStyle name="Followed Hyperlink 15" xfId="44967" hidden="1"/>
    <cellStyle name="Followed Hyperlink 15" xfId="45879" hidden="1"/>
    <cellStyle name="Followed Hyperlink 15" xfId="37386" hidden="1"/>
    <cellStyle name="Followed Hyperlink 15" xfId="46152" hidden="1"/>
    <cellStyle name="Followed Hyperlink 15" xfId="44748" hidden="1"/>
    <cellStyle name="Followed Hyperlink 15" xfId="43734" hidden="1"/>
    <cellStyle name="Followed Hyperlink 15" xfId="12970" hidden="1"/>
    <cellStyle name="Followed Hyperlink 15" xfId="45687" hidden="1"/>
    <cellStyle name="Followed Hyperlink 15" xfId="45932" hidden="1"/>
    <cellStyle name="Followed Hyperlink 15" xfId="47168" hidden="1"/>
    <cellStyle name="Followed Hyperlink 15" xfId="37396" hidden="1"/>
    <cellStyle name="Followed Hyperlink 15" xfId="24176" hidden="1"/>
    <cellStyle name="Followed Hyperlink 15" xfId="46061" hidden="1"/>
    <cellStyle name="Followed Hyperlink 15" xfId="44220" hidden="1"/>
    <cellStyle name="Followed Hyperlink 15" xfId="44947" hidden="1"/>
    <cellStyle name="Followed Hyperlink 15" xfId="43765" hidden="1"/>
    <cellStyle name="Followed Hyperlink 15" xfId="45376" hidden="1"/>
    <cellStyle name="Followed Hyperlink 15" xfId="46788" hidden="1"/>
    <cellStyle name="Followed Hyperlink 15" xfId="46099" hidden="1"/>
    <cellStyle name="Followed Hyperlink 15" xfId="46841" hidden="1"/>
    <cellStyle name="Followed Hyperlink 15" xfId="46875" hidden="1"/>
    <cellStyle name="Followed Hyperlink 15" xfId="45207" hidden="1"/>
    <cellStyle name="Followed Hyperlink 15" xfId="46762" hidden="1"/>
    <cellStyle name="Followed Hyperlink 15" xfId="43641" hidden="1"/>
    <cellStyle name="Followed Hyperlink 15" xfId="43619" hidden="1"/>
    <cellStyle name="Followed Hyperlink 15" xfId="36861" hidden="1"/>
    <cellStyle name="Followed Hyperlink 15" xfId="22983" hidden="1"/>
    <cellStyle name="Followed Hyperlink 15" xfId="37172" hidden="1"/>
    <cellStyle name="Followed Hyperlink 15" xfId="37086" hidden="1"/>
    <cellStyle name="Followed Hyperlink 15" xfId="46931" hidden="1"/>
    <cellStyle name="Followed Hyperlink 15" xfId="43283" hidden="1"/>
    <cellStyle name="Followed Hyperlink 15" xfId="52337" hidden="1"/>
    <cellStyle name="Followed Hyperlink 15" xfId="37046" hidden="1"/>
    <cellStyle name="Followed Hyperlink 15" xfId="46968" hidden="1"/>
    <cellStyle name="Followed Hyperlink 15" xfId="30768" hidden="1"/>
    <cellStyle name="Followed Hyperlink 15" xfId="46876" hidden="1"/>
    <cellStyle name="Followed Hyperlink 15" xfId="47143" hidden="1"/>
    <cellStyle name="Followed Hyperlink 15" xfId="36922" hidden="1"/>
    <cellStyle name="Followed Hyperlink 15" xfId="37284" hidden="1"/>
    <cellStyle name="Followed Hyperlink 15" xfId="43687" hidden="1"/>
    <cellStyle name="Followed Hyperlink 15" xfId="43712" hidden="1"/>
    <cellStyle name="Followed Hyperlink 15" xfId="12846" hidden="1"/>
    <cellStyle name="Followed Hyperlink 15" xfId="45614" hidden="1"/>
    <cellStyle name="Followed Hyperlink 15" xfId="46508" hidden="1"/>
    <cellStyle name="Followed Hyperlink 15" xfId="45612" hidden="1"/>
    <cellStyle name="Followed Hyperlink 15" xfId="45895" hidden="1"/>
    <cellStyle name="Followed Hyperlink 15" xfId="30586" hidden="1"/>
    <cellStyle name="Followed Hyperlink 15" xfId="45947" hidden="1"/>
    <cellStyle name="Followed Hyperlink 15" xfId="36972" hidden="1"/>
    <cellStyle name="Followed Hyperlink 15" xfId="43062" hidden="1"/>
    <cellStyle name="Followed Hyperlink 15" xfId="43573" hidden="1"/>
    <cellStyle name="Followed Hyperlink 15" xfId="45724" hidden="1"/>
    <cellStyle name="Followed Hyperlink 15" xfId="37052" hidden="1"/>
    <cellStyle name="Followed Hyperlink 15" xfId="43138" hidden="1"/>
    <cellStyle name="Followed Hyperlink 15" xfId="44183" hidden="1"/>
    <cellStyle name="Followed Hyperlink 15" xfId="42820" hidden="1"/>
    <cellStyle name="Followed Hyperlink 15" xfId="35710" hidden="1"/>
    <cellStyle name="Followed Hyperlink 15" xfId="46195" hidden="1"/>
    <cellStyle name="Followed Hyperlink 15" xfId="46137" hidden="1"/>
    <cellStyle name="Followed Hyperlink 15" xfId="31640" hidden="1"/>
    <cellStyle name="Followed Hyperlink 15" xfId="46186" hidden="1"/>
    <cellStyle name="Followed Hyperlink 15" xfId="37122" hidden="1"/>
    <cellStyle name="Followed Hyperlink 15" xfId="43973" hidden="1"/>
    <cellStyle name="Followed Hyperlink 15" xfId="45399" hidden="1"/>
    <cellStyle name="Followed Hyperlink 15" xfId="43432" hidden="1"/>
    <cellStyle name="Followed Hyperlink 15" xfId="23035" hidden="1"/>
    <cellStyle name="Followed Hyperlink 15" xfId="44677" hidden="1"/>
    <cellStyle name="Followed Hyperlink 15" xfId="45378" hidden="1"/>
    <cellStyle name="Followed Hyperlink 15" xfId="43070" hidden="1"/>
    <cellStyle name="Followed Hyperlink 15" xfId="45386" hidden="1"/>
    <cellStyle name="Followed Hyperlink 15" xfId="46323" hidden="1"/>
    <cellStyle name="Followed Hyperlink 15" xfId="46338" hidden="1"/>
    <cellStyle name="Followed Hyperlink 15" xfId="37513" hidden="1"/>
    <cellStyle name="Followed Hyperlink 15" xfId="43010" hidden="1"/>
    <cellStyle name="Followed Hyperlink 15" xfId="46752" hidden="1"/>
    <cellStyle name="Followed Hyperlink 15" xfId="43090" hidden="1"/>
    <cellStyle name="Followed Hyperlink 15" xfId="46234" hidden="1"/>
    <cellStyle name="Followed Hyperlink 15" xfId="22494" hidden="1"/>
    <cellStyle name="Followed Hyperlink 15" xfId="43873" hidden="1"/>
    <cellStyle name="Followed Hyperlink 15" xfId="46613" hidden="1"/>
    <cellStyle name="Followed Hyperlink 15" xfId="45606" hidden="1"/>
    <cellStyle name="Followed Hyperlink 15" xfId="46471" hidden="1"/>
    <cellStyle name="Followed Hyperlink 15" xfId="30829" hidden="1"/>
    <cellStyle name="Followed Hyperlink 15" xfId="46523" hidden="1"/>
    <cellStyle name="Followed Hyperlink 15" xfId="47094" hidden="1"/>
    <cellStyle name="Followed Hyperlink 15" xfId="46056" hidden="1"/>
    <cellStyle name="Followed Hyperlink 15" xfId="28210" hidden="1"/>
    <cellStyle name="Followed Hyperlink 15" xfId="46689" hidden="1"/>
    <cellStyle name="Followed Hyperlink 15" xfId="37325" hidden="1"/>
    <cellStyle name="Followed Hyperlink 15" xfId="45773" hidden="1"/>
    <cellStyle name="Followed Hyperlink 15" xfId="37234" hidden="1"/>
    <cellStyle name="Followed Hyperlink 15" xfId="22802" hidden="1"/>
    <cellStyle name="Followed Hyperlink 15" xfId="43231" hidden="1"/>
    <cellStyle name="Followed Hyperlink 15" xfId="46983" hidden="1"/>
    <cellStyle name="Followed Hyperlink 15" xfId="31498" hidden="1"/>
    <cellStyle name="Followed Hyperlink 15" xfId="31588" hidden="1"/>
    <cellStyle name="Followed Hyperlink 15" xfId="46637" hidden="1"/>
    <cellStyle name="Followed Hyperlink 15" xfId="45882" hidden="1"/>
    <cellStyle name="Followed Hyperlink 15" xfId="43654" hidden="1"/>
    <cellStyle name="Followed Hyperlink 15" xfId="47057" hidden="1"/>
    <cellStyle name="Followed Hyperlink 15" xfId="37287" hidden="1"/>
    <cellStyle name="Followed Hyperlink 15" xfId="47109" hidden="1"/>
    <cellStyle name="Followed Hyperlink 15" xfId="46750" hidden="1"/>
    <cellStyle name="Followed Hyperlink 15" xfId="45025" hidden="1"/>
    <cellStyle name="Followed Hyperlink 15" xfId="43187" hidden="1"/>
    <cellStyle name="Followed Hyperlink 15" xfId="31280" hidden="1"/>
    <cellStyle name="Followed Hyperlink 15" xfId="46616" hidden="1"/>
    <cellStyle name="Followed Hyperlink 15" xfId="43402" hidden="1"/>
    <cellStyle name="Followed Hyperlink 15" xfId="31250" hidden="1"/>
    <cellStyle name="Followed Hyperlink 15" xfId="13437" hidden="1"/>
    <cellStyle name="Followed Hyperlink 15" xfId="22542" hidden="1"/>
    <cellStyle name="Followed Hyperlink 15" xfId="27158" hidden="1"/>
    <cellStyle name="Followed Hyperlink 15" xfId="31547" hidden="1"/>
    <cellStyle name="Followed Hyperlink 15" xfId="45739" hidden="1"/>
    <cellStyle name="Followed Hyperlink 15" xfId="20951" hidden="1"/>
    <cellStyle name="Followed Hyperlink 15" xfId="20639" hidden="1"/>
    <cellStyle name="Followed Hyperlink 15" xfId="31076" hidden="1"/>
    <cellStyle name="Followed Hyperlink 15" xfId="23131" hidden="1"/>
    <cellStyle name="Followed Hyperlink 15" xfId="23146" hidden="1"/>
    <cellStyle name="Followed Hyperlink 15" xfId="22379" hidden="1"/>
    <cellStyle name="Followed Hyperlink 15" xfId="31212" hidden="1"/>
    <cellStyle name="Followed Hyperlink 15" xfId="19758" hidden="1"/>
    <cellStyle name="Followed Hyperlink 15" xfId="23094" hidden="1"/>
    <cellStyle name="Followed Hyperlink 15" xfId="43419" hidden="1"/>
    <cellStyle name="Followed Hyperlink 15" xfId="15563" hidden="1"/>
    <cellStyle name="Followed Hyperlink 15" xfId="30786" hidden="1"/>
    <cellStyle name="Followed Hyperlink 15" xfId="22909" hidden="1"/>
    <cellStyle name="Followed Hyperlink 15" xfId="20318" hidden="1"/>
    <cellStyle name="Followed Hyperlink 15" xfId="13338" hidden="1"/>
    <cellStyle name="Followed Hyperlink 15" xfId="19580" hidden="1"/>
    <cellStyle name="Followed Hyperlink 15" xfId="22563" hidden="1"/>
    <cellStyle name="Followed Hyperlink 15" xfId="13211" hidden="1"/>
    <cellStyle name="Followed Hyperlink 15" xfId="22615" hidden="1"/>
    <cellStyle name="Followed Hyperlink 15" xfId="20674" hidden="1"/>
    <cellStyle name="Followed Hyperlink 15" xfId="19064" hidden="1"/>
    <cellStyle name="Followed Hyperlink 15" xfId="19113" hidden="1"/>
    <cellStyle name="Followed Hyperlink 15" xfId="40730" hidden="1"/>
    <cellStyle name="Followed Hyperlink 15" xfId="31157" hidden="1"/>
    <cellStyle name="Followed Hyperlink 15" xfId="31172" hidden="1"/>
    <cellStyle name="Followed Hyperlink 15" xfId="30995" hidden="1"/>
    <cellStyle name="Followed Hyperlink 15" xfId="39637" hidden="1"/>
    <cellStyle name="Followed Hyperlink 15" xfId="18795" hidden="1"/>
    <cellStyle name="Followed Hyperlink 15" xfId="31120" hidden="1"/>
    <cellStyle name="Followed Hyperlink 15" xfId="31461" hidden="1"/>
    <cellStyle name="Followed Hyperlink 15" xfId="30710" hidden="1"/>
    <cellStyle name="Followed Hyperlink 15" xfId="30793" hidden="1"/>
    <cellStyle name="Followed Hyperlink 15" xfId="30743" hidden="1"/>
    <cellStyle name="Followed Hyperlink 15" xfId="31513" hidden="1"/>
    <cellStyle name="Followed Hyperlink 15" xfId="31784" hidden="1"/>
    <cellStyle name="Followed Hyperlink 15" xfId="43527" hidden="1"/>
    <cellStyle name="Followed Hyperlink 15" xfId="30555" hidden="1"/>
    <cellStyle name="Followed Hyperlink 15" xfId="20893" hidden="1"/>
    <cellStyle name="Followed Hyperlink 15" xfId="46568" hidden="1"/>
    <cellStyle name="Followed Hyperlink 15" xfId="40785" hidden="1"/>
    <cellStyle name="Followed Hyperlink 15" xfId="27213" hidden="1"/>
    <cellStyle name="Followed Hyperlink 15" xfId="43628" hidden="1"/>
    <cellStyle name="Followed Hyperlink 15" xfId="46723" hidden="1"/>
    <cellStyle name="Followed Hyperlink 15" xfId="45981" hidden="1"/>
    <cellStyle name="Followed Hyperlink 15" xfId="22539" hidden="1"/>
    <cellStyle name="Followed Hyperlink 15" xfId="46557" hidden="1"/>
    <cellStyle name="Followed Hyperlink 15" xfId="12905" hidden="1"/>
    <cellStyle name="Followed Hyperlink 15" xfId="36981" hidden="1"/>
    <cellStyle name="Followed Hyperlink 15" xfId="20770" hidden="1"/>
    <cellStyle name="Followed Hyperlink 15" xfId="46372" hidden="1"/>
    <cellStyle name="Followed Hyperlink 15" xfId="45461" hidden="1"/>
    <cellStyle name="Followed Hyperlink 15" xfId="31735" hidden="1"/>
    <cellStyle name="Followed Hyperlink 15" xfId="31750" hidden="1"/>
    <cellStyle name="Followed Hyperlink 15" xfId="40745" hidden="1"/>
    <cellStyle name="Followed Hyperlink 15" xfId="44534" hidden="1"/>
    <cellStyle name="Followed Hyperlink 15" xfId="44713" hidden="1"/>
    <cellStyle name="Followed Hyperlink 15" xfId="31698" hidden="1"/>
    <cellStyle name="Followed Hyperlink 15" xfId="44133" hidden="1"/>
    <cellStyle name="Followed Hyperlink 15" xfId="45277" hidden="1"/>
    <cellStyle name="Followed Hyperlink 15" xfId="40649" hidden="1"/>
    <cellStyle name="Followed Hyperlink 15" xfId="40693" hidden="1"/>
    <cellStyle name="Followed Hyperlink 15" xfId="39597" hidden="1"/>
    <cellStyle name="Followed Hyperlink 15" xfId="36775" hidden="1"/>
    <cellStyle name="Followed Hyperlink 15" xfId="20873" hidden="1"/>
    <cellStyle name="Followed Hyperlink 15" xfId="39652" hidden="1"/>
    <cellStyle name="Followed Hyperlink 15" xfId="47017" hidden="1"/>
    <cellStyle name="Followed Hyperlink 15" xfId="12896" hidden="1"/>
    <cellStyle name="Followed Hyperlink 15" xfId="45513" hidden="1"/>
    <cellStyle name="Followed Hyperlink 15" xfId="30735" hidden="1"/>
    <cellStyle name="Followed Hyperlink 15" xfId="21962" hidden="1"/>
    <cellStyle name="Followed Hyperlink 15" xfId="22078" hidden="1"/>
    <cellStyle name="Followed Hyperlink 15" xfId="20887" hidden="1"/>
    <cellStyle name="Followed Hyperlink 15" xfId="28291" hidden="1"/>
    <cellStyle name="Followed Hyperlink 15" xfId="21907" hidden="1"/>
    <cellStyle name="Followed Hyperlink 15" xfId="28346" hidden="1"/>
    <cellStyle name="Followed Hyperlink 15" xfId="13249" hidden="1"/>
    <cellStyle name="Followed Hyperlink 15" xfId="30410" hidden="1"/>
    <cellStyle name="Followed Hyperlink 15" xfId="21699" hidden="1"/>
    <cellStyle name="Followed Hyperlink 15" xfId="7628" hidden="1"/>
    <cellStyle name="Followed Hyperlink 15" xfId="45326" hidden="1"/>
    <cellStyle name="Followed Hyperlink 15" xfId="44961" hidden="1"/>
    <cellStyle name="Followed Hyperlink 15" xfId="45498" hidden="1"/>
    <cellStyle name="Followed Hyperlink 15" xfId="5515" hidden="1"/>
    <cellStyle name="Followed Hyperlink 15" xfId="45292" hidden="1"/>
    <cellStyle name="Followed Hyperlink 15" xfId="19743" hidden="1"/>
    <cellStyle name="Followed Hyperlink 15" xfId="4326" hidden="1"/>
    <cellStyle name="Followed Hyperlink 15" xfId="43950" hidden="1"/>
    <cellStyle name="Followed Hyperlink 15" xfId="37512" hidden="1"/>
    <cellStyle name="Followed Hyperlink 15" xfId="44153" hidden="1"/>
    <cellStyle name="Followed Hyperlink 15" xfId="5423" hidden="1"/>
    <cellStyle name="Followed Hyperlink 15" xfId="23020" hidden="1"/>
    <cellStyle name="Followed Hyperlink 15" xfId="37401" hidden="1"/>
    <cellStyle name="Followed Hyperlink 15" xfId="22894" hidden="1"/>
    <cellStyle name="Followed Hyperlink 15" xfId="46674" hidden="1"/>
    <cellStyle name="Followed Hyperlink 15" xfId="15523" hidden="1"/>
    <cellStyle name="Followed Hyperlink 15" xfId="42780" hidden="1"/>
    <cellStyle name="Followed Hyperlink 15" xfId="46285" hidden="1"/>
    <cellStyle name="Followed Hyperlink 15" xfId="46036" hidden="1"/>
    <cellStyle name="Followed Hyperlink 15" xfId="46826" hidden="1"/>
    <cellStyle name="Followed Hyperlink 15" xfId="31625" hidden="1"/>
    <cellStyle name="Followed Hyperlink 15" xfId="44883" hidden="1"/>
    <cellStyle name="Followed Hyperlink 15" xfId="31674" hidden="1"/>
    <cellStyle name="Followed Hyperlink 15" xfId="37414" hidden="1"/>
    <cellStyle name="Followed Hyperlink 15" xfId="31329" hidden="1"/>
    <cellStyle name="Followed Hyperlink 15" xfId="43156" hidden="1"/>
    <cellStyle name="Followed Hyperlink 15" xfId="51229" hidden="1"/>
    <cellStyle name="Followed Hyperlink 15" xfId="4381" hidden="1"/>
    <cellStyle name="Followed Hyperlink 15" xfId="5378" hidden="1"/>
    <cellStyle name="Followed Hyperlink 15" xfId="11906" hidden="1"/>
    <cellStyle name="Followed Hyperlink 15" xfId="47205" hidden="1"/>
    <cellStyle name="Followed Hyperlink 15" xfId="4366" hidden="1"/>
    <cellStyle name="Followed Hyperlink 15" xfId="46453" hidden="1"/>
    <cellStyle name="Followed Hyperlink 15" xfId="54456" hidden="1"/>
    <cellStyle name="Followed Hyperlink 15" xfId="7579" hidden="1"/>
    <cellStyle name="Followed Hyperlink 15" xfId="7594" hidden="1"/>
    <cellStyle name="Followed Hyperlink 15" xfId="5475" hidden="1"/>
    <cellStyle name="Followed Hyperlink 15" xfId="52322" hidden="1"/>
    <cellStyle name="Followed Hyperlink 15" xfId="30942" hidden="1"/>
    <cellStyle name="Followed Hyperlink 15" xfId="7539" hidden="1"/>
    <cellStyle name="Followed Hyperlink 15" xfId="27198" hidden="1"/>
    <cellStyle name="Followed Hyperlink 15" xfId="22025" hidden="1"/>
    <cellStyle name="Followed Hyperlink 15" xfId="52241" hidden="1"/>
    <cellStyle name="Followed Hyperlink 15" xfId="45547" hidden="1"/>
    <cellStyle name="Followed Hyperlink 15" xfId="21613" hidden="1"/>
    <cellStyle name="Followed Hyperlink 15" xfId="13010" hidden="1"/>
    <cellStyle name="Followed Hyperlink 15" xfId="22211" hidden="1"/>
    <cellStyle name="Followed Hyperlink 15" xfId="42869" hidden="1"/>
    <cellStyle name="Followed Hyperlink 15" xfId="13325" hidden="1"/>
    <cellStyle name="Followed Hyperlink 15" xfId="43817" hidden="1"/>
    <cellStyle name="Followed Hyperlink 15" xfId="20109" hidden="1"/>
    <cellStyle name="Followed Hyperlink 15" xfId="44256" hidden="1"/>
    <cellStyle name="Followed Hyperlink 15" xfId="20263" hidden="1"/>
    <cellStyle name="Followed Hyperlink 15" xfId="19660" hidden="1"/>
    <cellStyle name="Followed Hyperlink 15" xfId="44337" hidden="1"/>
    <cellStyle name="Followed Hyperlink 15" xfId="19082" hidden="1"/>
    <cellStyle name="Followed Hyperlink 15" xfId="20182" hidden="1"/>
    <cellStyle name="Followed Hyperlink 15" xfId="20226" hidden="1"/>
    <cellStyle name="Followed Hyperlink 15" xfId="30370" hidden="1"/>
    <cellStyle name="Followed Hyperlink 15" xfId="20278" hidden="1"/>
    <cellStyle name="Followed Hyperlink 15" xfId="21858" hidden="1"/>
    <cellStyle name="Followed Hyperlink 15" xfId="21164" hidden="1"/>
    <cellStyle name="Followed Hyperlink 15" xfId="21203" hidden="1"/>
    <cellStyle name="Followed Hyperlink 15" xfId="44300" hidden="1"/>
    <cellStyle name="Followed Hyperlink 15" xfId="21252" hidden="1"/>
    <cellStyle name="Followed Hyperlink 15" xfId="12976" hidden="1"/>
    <cellStyle name="Followed Hyperlink 15" xfId="12699" hidden="1"/>
    <cellStyle name="Followed Hyperlink 15" xfId="19899" hidden="1"/>
    <cellStyle name="Followed Hyperlink 15" xfId="18761" hidden="1"/>
    <cellStyle name="Followed Hyperlink 15" xfId="20460" hidden="1"/>
    <cellStyle name="Followed Hyperlink 15" xfId="22112" hidden="1"/>
    <cellStyle name="Followed Hyperlink 15" xfId="19876" hidden="1"/>
    <cellStyle name="Followed Hyperlink 15" xfId="37532" hidden="1"/>
    <cellStyle name="Followed Hyperlink 15" xfId="13436" hidden="1"/>
    <cellStyle name="Followed Hyperlink 15" xfId="21987" hidden="1"/>
    <cellStyle name="Followed Hyperlink 15" xfId="21424" hidden="1"/>
    <cellStyle name="Followed Hyperlink 15" xfId="43779" hidden="1"/>
    <cellStyle name="Followed Hyperlink 15" xfId="21473" hidden="1"/>
    <cellStyle name="Followed Hyperlink 15" xfId="20146" hidden="1"/>
    <cellStyle name="Followed Hyperlink 15" xfId="5460" hidden="1"/>
    <cellStyle name="Followed Hyperlink 15" xfId="15578" hidden="1"/>
    <cellStyle name="Followed Hyperlink 15" xfId="13456" hidden="1"/>
    <cellStyle name="Followed Hyperlink 15" xfId="30957" hidden="1"/>
    <cellStyle name="Followed Hyperlink 15" xfId="21304" hidden="1"/>
    <cellStyle name="Followed Hyperlink 15" xfId="16671" hidden="1"/>
    <cellStyle name="Followed Hyperlink 15" xfId="21302" hidden="1"/>
    <cellStyle name="Followed Hyperlink 15" xfId="22298" hidden="1"/>
    <cellStyle name="Followed Hyperlink 15" xfId="21650" hidden="1"/>
    <cellStyle name="Followed Hyperlink 15" xfId="21665" hidden="1"/>
    <cellStyle name="Followed Hyperlink 15" xfId="22649" hidden="1"/>
    <cellStyle name="Followed Hyperlink 15" xfId="20059" hidden="1"/>
    <cellStyle name="Followed Hyperlink 15" xfId="13208" hidden="1"/>
    <cellStyle name="Followed Hyperlink 15" xfId="19613" hidden="1"/>
    <cellStyle name="Followed Hyperlink 15" xfId="19638" hidden="1"/>
    <cellStyle name="Followed Hyperlink 15" xfId="30425" hidden="1"/>
    <cellStyle name="Followed Hyperlink 15" xfId="21540" hidden="1"/>
    <cellStyle name="Followed Hyperlink 15" xfId="22483" hidden="1"/>
    <cellStyle name="Followed Hyperlink 15" xfId="21538" hidden="1"/>
    <cellStyle name="Followed Hyperlink 15" xfId="21821" hidden="1"/>
    <cellStyle name="Followed Hyperlink 15" xfId="44352" hidden="1"/>
    <cellStyle name="Followed Hyperlink 15" xfId="21873" hidden="1"/>
    <cellStyle name="Followed Hyperlink 15" xfId="19157" hidden="1"/>
    <cellStyle name="Followed Hyperlink 15" xfId="18988" hidden="1"/>
    <cellStyle name="Followed Hyperlink 15" xfId="30784" hidden="1"/>
    <cellStyle name="Followed Hyperlink 15" xfId="22063" hidden="1"/>
    <cellStyle name="Followed Hyperlink 15" xfId="19499" hidden="1"/>
    <cellStyle name="Followed Hyperlink 15" xfId="19705" hidden="1"/>
    <cellStyle name="Followed Hyperlink 15" xfId="20809" hidden="1"/>
    <cellStyle name="Followed Hyperlink 15" xfId="28306" hidden="1"/>
    <cellStyle name="Followed Hyperlink 15" xfId="11634" hidden="1"/>
    <cellStyle name="Followed Hyperlink 15" xfId="22434" hidden="1"/>
    <cellStyle name="Followed Hyperlink 15" xfId="35982" hidden="1"/>
    <cellStyle name="Followed Hyperlink 15" xfId="42835" hidden="1"/>
    <cellStyle name="Followed Hyperlink 15" xfId="19209" hidden="1"/>
    <cellStyle name="Followed Hyperlink 15" xfId="19691" hidden="1"/>
    <cellStyle name="Followed Hyperlink 15" xfId="19358" hidden="1"/>
    <cellStyle name="Followed Hyperlink 15" xfId="43832" hidden="1"/>
    <cellStyle name="Followed Hyperlink 15" xfId="19345" hidden="1"/>
    <cellStyle name="Followed Hyperlink 15" xfId="20079" hidden="1"/>
    <cellStyle name="Followed Hyperlink 15" xfId="19567" hidden="1"/>
    <cellStyle name="Followed Hyperlink 15" xfId="20603" hidden="1"/>
    <cellStyle name="Followed Hyperlink 15" xfId="18706" hidden="1"/>
    <cellStyle name="Followed Hyperlink 15" xfId="18996" hidden="1"/>
    <cellStyle name="Followed Hyperlink 15" xfId="21387" hidden="1"/>
    <cellStyle name="Followed Hyperlink 15" xfId="22249" hidden="1"/>
    <cellStyle name="Followed Hyperlink 15" xfId="22264" hidden="1"/>
    <cellStyle name="Followed Hyperlink 15" xfId="13320" hidden="1"/>
    <cellStyle name="Followed Hyperlink 15" xfId="18936" hidden="1"/>
    <cellStyle name="Followed Hyperlink 15" xfId="13310" hidden="1"/>
    <cellStyle name="Followed Hyperlink 15" xfId="19016" hidden="1"/>
    <cellStyle name="Followed Hyperlink 15" xfId="22160" hidden="1"/>
    <cellStyle name="Followed Hyperlink 15" xfId="30905" hidden="1"/>
    <cellStyle name="Followed Hyperlink 15" xfId="19799" hidden="1"/>
    <cellStyle name="Followed Hyperlink 15" xfId="16619" hidden="1"/>
    <cellStyle name="Followed Hyperlink 15" xfId="21532" hidden="1"/>
    <cellStyle name="Followed Hyperlink 15" xfId="22943" hidden="1"/>
    <cellStyle name="Followed Hyperlink 15" xfId="12785" hidden="1"/>
    <cellStyle name="Followed Hyperlink 15" xfId="13158" hidden="1"/>
    <cellStyle name="Followed Hyperlink 15" xfId="22397" hidden="1"/>
    <cellStyle name="Followed Hyperlink 15" xfId="45238" hidden="1"/>
    <cellStyle name="Followed Hyperlink 15" xfId="21982" hidden="1"/>
    <cellStyle name="Followed Hyperlink 15" xfId="22600" hidden="1"/>
    <cellStyle name="Followed Hyperlink 15" xfId="13046" hidden="1"/>
    <cellStyle name="Followed Hyperlink 15" xfId="21325" hidden="1"/>
    <cellStyle name="Followed Hyperlink 15" xfId="22121" hidden="1"/>
    <cellStyle name="Followed Hyperlink 15" xfId="28254" hidden="1"/>
    <cellStyle name="Followed Hyperlink 15" xfId="21808" hidden="1"/>
    <cellStyle name="Followed Hyperlink 15" xfId="22449" hidden="1"/>
    <cellStyle name="Followed Hyperlink 15" xfId="21553" hidden="1"/>
    <cellStyle name="Followed Hyperlink 15" xfId="16575" hidden="1"/>
    <cellStyle name="Followed Hyperlink 15" xfId="13137" hidden="1"/>
    <cellStyle name="Followed Hyperlink 15" xfId="16656" hidden="1"/>
    <cellStyle name="Followed Hyperlink 15" xfId="21439" hidden="1"/>
    <cellStyle name="Followed Hyperlink 15" xfId="16711" hidden="1"/>
    <cellStyle name="Followed Hyperlink 15" xfId="21081" hidden="1"/>
    <cellStyle name="Followed Hyperlink 15" xfId="30459" hidden="1"/>
    <cellStyle name="Followed Hyperlink 15" xfId="18746" hidden="1"/>
    <cellStyle name="Followed Hyperlink 15" xfId="21218" hidden="1"/>
    <cellStyle name="Followed Hyperlink 15" xfId="23180" hidden="1"/>
    <cellStyle name="Followed Hyperlink 15" xfId="22752" hidden="1"/>
    <cellStyle name="Followed Hyperlink 15" xfId="22767" hidden="1"/>
    <cellStyle name="Followed Hyperlink 15" xfId="22857" hidden="1"/>
    <cellStyle name="Followed Hyperlink 15" xfId="19453" hidden="1"/>
    <cellStyle name="Followed Hyperlink 15" xfId="44392" hidden="1"/>
    <cellStyle name="Followed Hyperlink 15" xfId="22714" hidden="1"/>
    <cellStyle name="Followed Hyperlink 15" xfId="21312" hidden="1"/>
    <cellStyle name="Followed Hyperlink 15" xfId="23069" hidden="1"/>
    <cellStyle name="Followed Hyperlink 15" xfId="22678" hidden="1"/>
    <cellStyle name="Followed Hyperlink 15" xfId="45627" hidden="1"/>
    <cellStyle name="Followed Hyperlink 15" xfId="13096" hidden="1"/>
    <cellStyle name="Followed Hyperlink 15" xfId="21805" hidden="1"/>
    <cellStyle name="Followed Hyperlink 15" xfId="21133" hidden="1"/>
    <cellStyle name="Followed Hyperlink 15" xfId="54490"/>
    <cellStyle name="Followed Hyperlink 16" xfId="19957" hidden="1"/>
    <cellStyle name="Followed Hyperlink 16" xfId="46201" hidden="1"/>
    <cellStyle name="Followed Hyperlink 16" xfId="20510" hidden="1"/>
    <cellStyle name="Followed Hyperlink 16" xfId="44031" hidden="1"/>
    <cellStyle name="Followed Hyperlink 16" xfId="22127" hidden="1"/>
    <cellStyle name="Followed Hyperlink 16" xfId="44584" hidden="1"/>
    <cellStyle name="Followed Hyperlink 16" xfId="28360" hidden="1"/>
    <cellStyle name="Followed Hyperlink 16" xfId="31290" hidden="1"/>
    <cellStyle name="Followed Hyperlink 16" xfId="12955" hidden="1"/>
    <cellStyle name="Followed Hyperlink 16" xfId="44399" hidden="1"/>
    <cellStyle name="Followed Hyperlink 16" xfId="21352" hidden="1"/>
    <cellStyle name="Followed Hyperlink 16" xfId="37031" hidden="1"/>
    <cellStyle name="Followed Hyperlink 16" xfId="20325" hidden="1"/>
    <cellStyle name="Followed Hyperlink 16" xfId="45426" hidden="1"/>
    <cellStyle name="Followed Hyperlink 16" xfId="5529" hidden="1"/>
    <cellStyle name="Followed Hyperlink 16" xfId="45217" hidden="1"/>
    <cellStyle name="Followed Hyperlink 16" xfId="13252" hidden="1"/>
    <cellStyle name="Followed Hyperlink 16" xfId="44101" hidden="1"/>
    <cellStyle name="Followed Hyperlink 16" xfId="19092" hidden="1"/>
    <cellStyle name="Followed Hyperlink 16" xfId="45193" hidden="1"/>
    <cellStyle name="Followed Hyperlink 16" xfId="21143" hidden="1"/>
    <cellStyle name="Followed Hyperlink 16" xfId="42947" hidden="1"/>
    <cellStyle name="Followed Hyperlink 16" xfId="20027" hidden="1"/>
    <cellStyle name="Followed Hyperlink 16" xfId="37328" hidden="1"/>
    <cellStyle name="Followed Hyperlink 16" xfId="21119" hidden="1"/>
    <cellStyle name="Followed Hyperlink 16" xfId="43166" hidden="1"/>
    <cellStyle name="Followed Hyperlink 16" xfId="18873" hidden="1"/>
    <cellStyle name="Followed Hyperlink 16" xfId="30606" hidden="1"/>
    <cellStyle name="Followed Hyperlink 16" xfId="31214" hidden="1"/>
    <cellStyle name="Followed Hyperlink 16" xfId="52391"/>
    <cellStyle name="Followed Hyperlink 17" xfId="19599" hidden="1"/>
    <cellStyle name="Followed Hyperlink 17" xfId="44594" hidden="1"/>
    <cellStyle name="Followed Hyperlink 17" xfId="20417" hidden="1"/>
    <cellStyle name="Followed Hyperlink 17" xfId="43673" hidden="1"/>
    <cellStyle name="Followed Hyperlink 17" xfId="20520" hidden="1"/>
    <cellStyle name="Followed Hyperlink 17" xfId="44491" hidden="1"/>
    <cellStyle name="Followed Hyperlink 17" xfId="28362" hidden="1"/>
    <cellStyle name="Followed Hyperlink 17" xfId="30545" hidden="1"/>
    <cellStyle name="Followed Hyperlink 17" xfId="20367" hidden="1"/>
    <cellStyle name="Followed Hyperlink 17" xfId="44401" hidden="1"/>
    <cellStyle name="Followed Hyperlink 17" xfId="21503" hidden="1"/>
    <cellStyle name="Followed Hyperlink 17" xfId="44441" hidden="1"/>
    <cellStyle name="Followed Hyperlink 17" xfId="20327" hidden="1"/>
    <cellStyle name="Followed Hyperlink 17" xfId="45577" hidden="1"/>
    <cellStyle name="Followed Hyperlink 17" xfId="5531" hidden="1"/>
    <cellStyle name="Followed Hyperlink 17" xfId="43657" hidden="1"/>
    <cellStyle name="Followed Hyperlink 17" xfId="20865" hidden="1"/>
    <cellStyle name="Followed Hyperlink 17" xfId="44958" hidden="1"/>
    <cellStyle name="Followed Hyperlink 17" xfId="19385" hidden="1"/>
    <cellStyle name="Followed Hyperlink 17" xfId="45029" hidden="1"/>
    <cellStyle name="Followed Hyperlink 17" xfId="19583" hidden="1"/>
    <cellStyle name="Followed Hyperlink 17" xfId="46237" hidden="1"/>
    <cellStyle name="Followed Hyperlink 17" xfId="20884" hidden="1"/>
    <cellStyle name="Followed Hyperlink 17" xfId="44939" hidden="1"/>
    <cellStyle name="Followed Hyperlink 17" xfId="20955" hidden="1"/>
    <cellStyle name="Followed Hyperlink 17" xfId="43459" hidden="1"/>
    <cellStyle name="Followed Hyperlink 17" xfId="22163" hidden="1"/>
    <cellStyle name="Followed Hyperlink 17" xfId="30764" hidden="1"/>
    <cellStyle name="Followed Hyperlink 17" xfId="31216" hidden="1"/>
    <cellStyle name="Followed Hyperlink 17" xfId="52393"/>
    <cellStyle name="Followed Hyperlink 18" xfId="19211" hidden="1"/>
    <cellStyle name="Followed Hyperlink 18" xfId="43524" hidden="1"/>
    <cellStyle name="Followed Hyperlink 18" xfId="21581" hidden="1"/>
    <cellStyle name="Followed Hyperlink 18" xfId="43285" hidden="1"/>
    <cellStyle name="Followed Hyperlink 18" xfId="19450" hidden="1"/>
    <cellStyle name="Followed Hyperlink 18" xfId="45655" hidden="1"/>
    <cellStyle name="Followed Hyperlink 18" xfId="28364" hidden="1"/>
    <cellStyle name="Followed Hyperlink 18" xfId="30994" hidden="1"/>
    <cellStyle name="Followed Hyperlink 18" xfId="13003" hidden="1"/>
    <cellStyle name="Followed Hyperlink 18" xfId="44403" hidden="1"/>
    <cellStyle name="Followed Hyperlink 18" xfId="20069" hidden="1"/>
    <cellStyle name="Followed Hyperlink 18" xfId="37079" hidden="1"/>
    <cellStyle name="Followed Hyperlink 18" xfId="20329" hidden="1"/>
    <cellStyle name="Followed Hyperlink 18" xfId="44143" hidden="1"/>
    <cellStyle name="Followed Hyperlink 18" xfId="5533" hidden="1"/>
    <cellStyle name="Followed Hyperlink 18" xfId="44851" hidden="1"/>
    <cellStyle name="Followed Hyperlink 18" xfId="20459" hidden="1"/>
    <cellStyle name="Followed Hyperlink 18" xfId="45779" hidden="1"/>
    <cellStyle name="Followed Hyperlink 18" xfId="21499" hidden="1"/>
    <cellStyle name="Followed Hyperlink 18" xfId="36834" hidden="1"/>
    <cellStyle name="Followed Hyperlink 18" xfId="20777" hidden="1"/>
    <cellStyle name="Followed Hyperlink 18" xfId="46454" hidden="1"/>
    <cellStyle name="Followed Hyperlink 18" xfId="21705" hidden="1"/>
    <cellStyle name="Followed Hyperlink 18" xfId="44533" hidden="1"/>
    <cellStyle name="Followed Hyperlink 18" xfId="12758" hidden="1"/>
    <cellStyle name="Followed Hyperlink 18" xfId="45573" hidden="1"/>
    <cellStyle name="Followed Hyperlink 18" xfId="22380" hidden="1"/>
    <cellStyle name="Followed Hyperlink 18" xfId="31385" hidden="1"/>
    <cellStyle name="Followed Hyperlink 18" xfId="31218" hidden="1"/>
    <cellStyle name="Followed Hyperlink 18" xfId="52395"/>
    <cellStyle name="Followed Hyperlink 19" xfId="13267" hidden="1"/>
    <cellStyle name="Followed Hyperlink 19" xfId="37121" hidden="1"/>
    <cellStyle name="Followed Hyperlink 19" xfId="18883" hidden="1"/>
    <cellStyle name="Followed Hyperlink 19" xfId="37343" hidden="1"/>
    <cellStyle name="Followed Hyperlink 19" xfId="13045" hidden="1"/>
    <cellStyle name="Followed Hyperlink 19" xfId="42957" hidden="1"/>
    <cellStyle name="Followed Hyperlink 19" xfId="28366" hidden="1"/>
    <cellStyle name="Followed Hyperlink 19" xfId="30816" hidden="1"/>
    <cellStyle name="Followed Hyperlink 19" xfId="19395" hidden="1"/>
    <cellStyle name="Followed Hyperlink 19" xfId="44405" hidden="1"/>
    <cellStyle name="Followed Hyperlink 19" xfId="19572" hidden="1"/>
    <cellStyle name="Followed Hyperlink 19" xfId="43469" hidden="1"/>
    <cellStyle name="Followed Hyperlink 19" xfId="20331" hidden="1"/>
    <cellStyle name="Followed Hyperlink 19" xfId="43646" hidden="1"/>
    <cellStyle name="Followed Hyperlink 19" xfId="5535" hidden="1"/>
    <cellStyle name="Followed Hyperlink 19" xfId="43227" hidden="1"/>
    <cellStyle name="Followed Hyperlink 19" xfId="13050" hidden="1"/>
    <cellStyle name="Followed Hyperlink 19" xfId="37444" hidden="1"/>
    <cellStyle name="Followed Hyperlink 19" xfId="21121" hidden="1"/>
    <cellStyle name="Followed Hyperlink 19" xfId="43358" hidden="1"/>
    <cellStyle name="Followed Hyperlink 19" xfId="19153" hidden="1"/>
    <cellStyle name="Followed Hyperlink 19" xfId="46724" hidden="1"/>
    <cellStyle name="Followed Hyperlink 19" xfId="13368" hidden="1"/>
    <cellStyle name="Followed Hyperlink 19" xfId="37126" hidden="1"/>
    <cellStyle name="Followed Hyperlink 19" xfId="19284" hidden="1"/>
    <cellStyle name="Followed Hyperlink 19" xfId="45195" hidden="1"/>
    <cellStyle name="Followed Hyperlink 19" xfId="22650" hidden="1"/>
    <cellStyle name="Followed Hyperlink 19" xfId="24191" hidden="1"/>
    <cellStyle name="Followed Hyperlink 19" xfId="31220" hidden="1"/>
    <cellStyle name="Followed Hyperlink 19" xfId="52397"/>
    <cellStyle name="Followed Hyperlink 2" xfId="45434" hidden="1"/>
    <cellStyle name="Followed Hyperlink 2" xfId="30771" hidden="1"/>
    <cellStyle name="Followed Hyperlink 2" xfId="31760" hidden="1"/>
    <cellStyle name="Followed Hyperlink 2" xfId="23070" hidden="1"/>
    <cellStyle name="Followed Hyperlink 2" xfId="30597" hidden="1"/>
    <cellStyle name="Followed Hyperlink 2" xfId="22873" hidden="1"/>
    <cellStyle name="Followed Hyperlink 2" xfId="31087" hidden="1"/>
    <cellStyle name="Followed Hyperlink 2" xfId="43327" hidden="1"/>
    <cellStyle name="Followed Hyperlink 2" xfId="36947" hidden="1"/>
    <cellStyle name="Followed Hyperlink 2" xfId="16577" hidden="1"/>
    <cellStyle name="Followed Hyperlink 2" xfId="22520" hidden="1"/>
    <cellStyle name="Followed Hyperlink 2" xfId="28212" hidden="1"/>
    <cellStyle name="Followed Hyperlink 2" xfId="21008" hidden="1"/>
    <cellStyle name="Followed Hyperlink 2" xfId="5476" hidden="1"/>
    <cellStyle name="Followed Hyperlink 2" xfId="45948" hidden="1"/>
    <cellStyle name="Followed Hyperlink 2" xfId="45662" hidden="1"/>
    <cellStyle name="Followed Hyperlink 2" xfId="45656" hidden="1"/>
    <cellStyle name="Followed Hyperlink 2" xfId="43507" hidden="1"/>
    <cellStyle name="Followed Hyperlink 2" xfId="16719" hidden="1"/>
    <cellStyle name="Followed Hyperlink 2" xfId="13250" hidden="1"/>
    <cellStyle name="Followed Hyperlink 2" xfId="44812" hidden="1"/>
    <cellStyle name="Followed Hyperlink 2" xfId="45196" hidden="1"/>
    <cellStyle name="Followed Hyperlink 2" xfId="13333" hidden="1"/>
    <cellStyle name="Followed Hyperlink 2" xfId="30810" hidden="1"/>
    <cellStyle name="Followed Hyperlink 2" xfId="44735" hidden="1"/>
    <cellStyle name="Followed Hyperlink 2" xfId="22403" hidden="1"/>
    <cellStyle name="Followed Hyperlink 2" xfId="45293" hidden="1"/>
    <cellStyle name="Followed Hyperlink 2" xfId="44353" hidden="1"/>
    <cellStyle name="Followed Hyperlink 2" xfId="46612" hidden="1"/>
    <cellStyle name="Followed Hyperlink 2" xfId="47144" hidden="1"/>
    <cellStyle name="Followed Hyperlink 2" xfId="12916" hidden="1"/>
    <cellStyle name="Followed Hyperlink 2" xfId="21629" hidden="1"/>
    <cellStyle name="Followed Hyperlink 2" xfId="36992" hidden="1"/>
    <cellStyle name="Followed Hyperlink 2" xfId="20105" hidden="1"/>
    <cellStyle name="Followed Hyperlink 2" xfId="39616" hidden="1"/>
    <cellStyle name="Followed Hyperlink 2" xfId="27167" hidden="1"/>
    <cellStyle name="Followed Hyperlink 2" xfId="19864" hidden="1"/>
    <cellStyle name="Followed Hyperlink 2" xfId="45901" hidden="1"/>
    <cellStyle name="Followed Hyperlink 2" xfId="22754" hidden="1"/>
    <cellStyle name="Followed Hyperlink 2" xfId="30628" hidden="1"/>
    <cellStyle name="Followed Hyperlink 2" xfId="21071" hidden="1"/>
    <cellStyle name="Followed Hyperlink 2" xfId="1492" hidden="1"/>
    <cellStyle name="Followed Hyperlink 2" xfId="36766" hidden="1"/>
    <cellStyle name="Followed Hyperlink 2" xfId="20661" hidden="1"/>
    <cellStyle name="Followed Hyperlink 2" xfId="26186" hidden="1"/>
    <cellStyle name="Followed Hyperlink 2" xfId="22721" hidden="1"/>
    <cellStyle name="Followed Hyperlink 2" xfId="45749" hidden="1"/>
    <cellStyle name="Followed Hyperlink 2" xfId="7558" hidden="1"/>
    <cellStyle name="Followed Hyperlink 2" xfId="12430" hidden="1"/>
    <cellStyle name="Followed Hyperlink 2" xfId="44676" hidden="1"/>
    <cellStyle name="Followed Hyperlink 2" xfId="20279" hidden="1"/>
    <cellStyle name="Followed Hyperlink 2" xfId="6666" hidden="1"/>
    <cellStyle name="Followed Hyperlink 2" xfId="45740" hidden="1"/>
    <cellStyle name="Followed Hyperlink 2" xfId="22042" hidden="1"/>
    <cellStyle name="Followed Hyperlink 2" xfId="20265" hidden="1"/>
    <cellStyle name="Followed Hyperlink 2" xfId="44218" hidden="1"/>
    <cellStyle name="Followed Hyperlink 2" xfId="20879" hidden="1"/>
    <cellStyle name="Followed Hyperlink 2" xfId="45703" hidden="1"/>
    <cellStyle name="Followed Hyperlink 2" xfId="18881" hidden="1"/>
    <cellStyle name="Followed Hyperlink 2" xfId="21582" hidden="1"/>
    <cellStyle name="Followed Hyperlink 2" xfId="21440" hidden="1"/>
    <cellStyle name="Followed Hyperlink 2" xfId="5462" hidden="1"/>
    <cellStyle name="Followed Hyperlink 2" xfId="13486" hidden="1"/>
    <cellStyle name="Followed Hyperlink 2" xfId="37477" hidden="1"/>
    <cellStyle name="Followed Hyperlink 2" xfId="36871" hidden="1"/>
    <cellStyle name="Followed Hyperlink 2" xfId="3354" hidden="1"/>
    <cellStyle name="Followed Hyperlink 2" xfId="7548" hidden="1"/>
    <cellStyle name="Followed Hyperlink 2" xfId="45400" hidden="1"/>
    <cellStyle name="Followed Hyperlink 2" xfId="52291" hidden="1"/>
    <cellStyle name="Followed Hyperlink 2" xfId="44525" hidden="1"/>
    <cellStyle name="Followed Hyperlink 2" xfId="30961" hidden="1"/>
    <cellStyle name="Followed Hyperlink 2" xfId="40746" hidden="1"/>
    <cellStyle name="Followed Hyperlink 2" xfId="13321" hidden="1"/>
    <cellStyle name="Followed Hyperlink 2" xfId="30812" hidden="1"/>
    <cellStyle name="Followed Hyperlink 2" xfId="37183" hidden="1"/>
    <cellStyle name="Followed Hyperlink 2" xfId="46643" hidden="1"/>
    <cellStyle name="Followed Hyperlink 2" xfId="21860" hidden="1"/>
    <cellStyle name="Followed Hyperlink 2" xfId="46510" hidden="1"/>
    <cellStyle name="Followed Hyperlink 2" xfId="16672" hidden="1"/>
    <cellStyle name="Followed Hyperlink 2" xfId="21922" hidden="1"/>
    <cellStyle name="Followed Hyperlink 2" xfId="19797" hidden="1"/>
    <cellStyle name="Followed Hyperlink 2" xfId="12937" hidden="1"/>
    <cellStyle name="Followed Hyperlink 2" xfId="20088" hidden="1"/>
    <cellStyle name="Followed Hyperlink 2" xfId="46348" hidden="1"/>
    <cellStyle name="Followed Hyperlink 2" xfId="45246" hidden="1"/>
    <cellStyle name="Followed Hyperlink 2" xfId="44162" hidden="1"/>
    <cellStyle name="Followed Hyperlink 2" xfId="19913" hidden="1"/>
    <cellStyle name="Followed Hyperlink 2" xfId="30605" hidden="1"/>
    <cellStyle name="Followed Hyperlink 2" xfId="31331" hidden="1"/>
    <cellStyle name="Followed Hyperlink 2" xfId="40773" hidden="1"/>
    <cellStyle name="Followed Hyperlink 2" xfId="13156" hidden="1"/>
    <cellStyle name="Followed Hyperlink 2" xfId="30650" hidden="1"/>
    <cellStyle name="Followed Hyperlink 2" xfId="46433" hidden="1"/>
    <cellStyle name="Followed Hyperlink 2" xfId="43591" hidden="1"/>
    <cellStyle name="Followed Hyperlink 2" xfId="15532" hidden="1"/>
    <cellStyle name="Followed Hyperlink 2" xfId="22693" hidden="1"/>
    <cellStyle name="Followed Hyperlink 2" xfId="30845" hidden="1"/>
    <cellStyle name="Followed Hyperlink 2" xfId="21205" hidden="1"/>
    <cellStyle name="Followed Hyperlink 2" xfId="21449" hidden="1"/>
    <cellStyle name="Followed Hyperlink 2" xfId="46653" hidden="1"/>
    <cellStyle name="Followed Hyperlink 2" xfId="43271" hidden="1"/>
    <cellStyle name="Followed Hyperlink 2" xfId="22359" hidden="1"/>
    <cellStyle name="Followed Hyperlink 2" xfId="44159" hidden="1"/>
    <cellStyle name="Followed Hyperlink 2" xfId="21619" hidden="1"/>
    <cellStyle name="Followed Hyperlink 2" xfId="7581" hidden="1"/>
    <cellStyle name="Followed Hyperlink 2" xfId="4345" hidden="1"/>
    <cellStyle name="Followed Hyperlink 2" xfId="22768" hidden="1"/>
    <cellStyle name="Followed Hyperlink 2" xfId="44129" hidden="1"/>
    <cellStyle name="Followed Hyperlink 2" xfId="46601" hidden="1"/>
    <cellStyle name="Followed Hyperlink 2" xfId="20320" hidden="1"/>
    <cellStyle name="Followed Hyperlink 2" xfId="44380" hidden="1"/>
    <cellStyle name="Followed Hyperlink 2" xfId="19981" hidden="1"/>
    <cellStyle name="Followed Hyperlink 2" xfId="21258" hidden="1"/>
    <cellStyle name="Followed Hyperlink 2" xfId="21056" hidden="1"/>
    <cellStyle name="Followed Hyperlink 2" xfId="12871" hidden="1"/>
    <cellStyle name="Followed Hyperlink 2" xfId="47286" hidden="1"/>
    <cellStyle name="Followed Hyperlink 2" xfId="45622" hidden="1"/>
    <cellStyle name="Followed Hyperlink 2" xfId="21534" hidden="1"/>
    <cellStyle name="Followed Hyperlink 2" xfId="19245" hidden="1"/>
    <cellStyle name="Followed Hyperlink 2" xfId="47110" hidden="1"/>
    <cellStyle name="Followed Hyperlink 2" xfId="43359" hidden="1"/>
    <cellStyle name="Followed Hyperlink 2" xfId="46594" hidden="1"/>
    <cellStyle name="Followed Hyperlink 2" xfId="27244" hidden="1"/>
    <cellStyle name="Followed Hyperlink 2" xfId="43938" hidden="1"/>
    <cellStyle name="Followed Hyperlink 2" xfId="30697" hidden="1"/>
    <cellStyle name="Followed Hyperlink 2" xfId="44179" hidden="1"/>
    <cellStyle name="Followed Hyperlink 2" xfId="37200" hidden="1"/>
    <cellStyle name="Followed Hyperlink 2" xfId="5390" hidden="1"/>
    <cellStyle name="Followed Hyperlink 2" xfId="44787" hidden="1"/>
    <cellStyle name="Followed Hyperlink 2" xfId="20319" hidden="1"/>
    <cellStyle name="Followed Hyperlink 2" xfId="22579" hidden="1"/>
    <cellStyle name="Followed Hyperlink 2" xfId="20958" hidden="1"/>
    <cellStyle name="Followed Hyperlink 2" xfId="16625" hidden="1"/>
    <cellStyle name="Followed Hyperlink 2" xfId="19538" hidden="1"/>
    <cellStyle name="Followed Hyperlink 2" xfId="45996" hidden="1"/>
    <cellStyle name="Followed Hyperlink 2" xfId="40732" hidden="1"/>
    <cellStyle name="Followed Hyperlink 2" xfId="36806" hidden="1"/>
    <cellStyle name="Followed Hyperlink 2" xfId="21360" hidden="1"/>
    <cellStyle name="Followed Hyperlink 2" xfId="29398" hidden="1"/>
    <cellStyle name="Followed Hyperlink 2" xfId="30804" hidden="1"/>
    <cellStyle name="Followed Hyperlink 2" xfId="22698" hidden="1"/>
    <cellStyle name="Followed Hyperlink 2" xfId="31311" hidden="1"/>
    <cellStyle name="Followed Hyperlink 2" xfId="43846" hidden="1"/>
    <cellStyle name="Followed Hyperlink 2" xfId="44134" hidden="1"/>
    <cellStyle name="Followed Hyperlink 2" xfId="20723" hidden="1"/>
    <cellStyle name="Followed Hyperlink 2" xfId="22694" hidden="1"/>
    <cellStyle name="Followed Hyperlink 2" xfId="31078" hidden="1"/>
    <cellStyle name="Followed Hyperlink 2" xfId="19826" hidden="1"/>
    <cellStyle name="Followed Hyperlink 2" xfId="13480" hidden="1"/>
    <cellStyle name="Followed Hyperlink 2" xfId="46993" hidden="1"/>
    <cellStyle name="Followed Hyperlink 2" xfId="46771" hidden="1"/>
    <cellStyle name="Followed Hyperlink 2" xfId="21915" hidden="1"/>
    <cellStyle name="Followed Hyperlink 2" xfId="44000" hidden="1"/>
    <cellStyle name="Followed Hyperlink 2" xfId="20144" hidden="1"/>
    <cellStyle name="Followed Hyperlink 2" xfId="12795" hidden="1"/>
    <cellStyle name="Followed Hyperlink 2" xfId="21483" hidden="1"/>
    <cellStyle name="Followed Hyperlink 2" xfId="45021" hidden="1"/>
    <cellStyle name="Followed Hyperlink 2" xfId="46533" hidden="1"/>
    <cellStyle name="Followed Hyperlink 2" xfId="11873" hidden="1"/>
    <cellStyle name="Followed Hyperlink 2" xfId="40660" hidden="1"/>
    <cellStyle name="Followed Hyperlink 2" xfId="22501" hidden="1"/>
    <cellStyle name="Followed Hyperlink 2" xfId="14650" hidden="1"/>
    <cellStyle name="Followed Hyperlink 2" xfId="37326" hidden="1"/>
    <cellStyle name="Followed Hyperlink 2" xfId="45514" hidden="1"/>
    <cellStyle name="Followed Hyperlink 2" xfId="46302" hidden="1"/>
    <cellStyle name="Followed Hyperlink 2" xfId="43612" hidden="1"/>
    <cellStyle name="Followed Hyperlink 2" xfId="13442" hidden="1"/>
    <cellStyle name="Followed Hyperlink 2" xfId="20288" hidden="1"/>
    <cellStyle name="Followed Hyperlink 2" xfId="46574" hidden="1"/>
    <cellStyle name="Followed Hyperlink 2" xfId="44091" hidden="1"/>
    <cellStyle name="Followed Hyperlink 2" xfId="19900" hidden="1"/>
    <cellStyle name="Followed Hyperlink 2" xfId="44258" hidden="1"/>
    <cellStyle name="Followed Hyperlink 2" xfId="30911" hidden="1"/>
    <cellStyle name="Followed Hyperlink 2" xfId="20122" hidden="1"/>
    <cellStyle name="Followed Hyperlink 2" xfId="46970" hidden="1"/>
    <cellStyle name="Followed Hyperlink 2" xfId="18955" hidden="1"/>
    <cellStyle name="Followed Hyperlink 2" xfId="31569" hidden="1"/>
    <cellStyle name="Followed Hyperlink 2" xfId="21967" hidden="1"/>
    <cellStyle name="Followed Hyperlink 2" xfId="21837" hidden="1"/>
    <cellStyle name="Followed Hyperlink 2" xfId="51208" hidden="1"/>
    <cellStyle name="Followed Hyperlink 2" xfId="20410" hidden="1"/>
    <cellStyle name="Followed Hyperlink 2" xfId="23425" hidden="1"/>
    <cellStyle name="Followed Hyperlink 2" xfId="20733" hidden="1"/>
    <cellStyle name="Followed Hyperlink 2" xfId="46851" hidden="1"/>
    <cellStyle name="Followed Hyperlink 2" xfId="19291" hidden="1"/>
    <cellStyle name="Followed Hyperlink 2" xfId="13499" hidden="1"/>
    <cellStyle name="Followed Hyperlink 2" xfId="22527" hidden="1"/>
    <cellStyle name="Followed Hyperlink 2" xfId="54420" hidden="1"/>
    <cellStyle name="Followed Hyperlink 2" xfId="19159" hidden="1"/>
    <cellStyle name="Followed Hyperlink 2" xfId="13287" hidden="1"/>
    <cellStyle name="Followed Hyperlink 2" xfId="46842" hidden="1"/>
    <cellStyle name="Followed Hyperlink 2" xfId="20046" hidden="1"/>
    <cellStyle name="Followed Hyperlink 2" xfId="19824" hidden="1"/>
    <cellStyle name="Followed Hyperlink 2" xfId="53528" hidden="1"/>
    <cellStyle name="Followed Hyperlink 2" xfId="15542" hidden="1"/>
    <cellStyle name="Followed Hyperlink 2" xfId="12866" hidden="1"/>
    <cellStyle name="Followed Hyperlink 2" xfId="45989" hidden="1"/>
    <cellStyle name="Followed Hyperlink 2" xfId="13165" hidden="1"/>
    <cellStyle name="Followed Hyperlink 2" xfId="16658" hidden="1"/>
    <cellStyle name="Followed Hyperlink 2" xfId="22569" hidden="1"/>
    <cellStyle name="Followed Hyperlink 2" xfId="19107" hidden="1"/>
    <cellStyle name="Followed Hyperlink 2" xfId="19197" hidden="1"/>
    <cellStyle name="Followed Hyperlink 2" xfId="43034" hidden="1"/>
    <cellStyle name="Followed Hyperlink 2" xfId="45032" hidden="1"/>
    <cellStyle name="Followed Hyperlink 2" xfId="45842" hidden="1"/>
    <cellStyle name="Followed Hyperlink 2" xfId="19772" hidden="1"/>
    <cellStyle name="Followed Hyperlink 2" xfId="19857" hidden="1"/>
    <cellStyle name="Followed Hyperlink 2" xfId="43191" hidden="1"/>
    <cellStyle name="Followed Hyperlink 2" xfId="36541" hidden="1"/>
    <cellStyle name="Followed Hyperlink 2" xfId="20026" hidden="1"/>
    <cellStyle name="Followed Hyperlink 2" xfId="31252" hidden="1"/>
    <cellStyle name="Followed Hyperlink 2" xfId="45279" hidden="1"/>
    <cellStyle name="Followed Hyperlink 2" xfId="19693" hidden="1"/>
    <cellStyle name="Followed Hyperlink 2" xfId="37241" hidden="1"/>
    <cellStyle name="Followed Hyperlink 2" xfId="35949" hidden="1"/>
    <cellStyle name="Followed Hyperlink 2" xfId="43676" hidden="1"/>
    <cellStyle name="Followed Hyperlink 2" xfId="21403" hidden="1"/>
    <cellStyle name="Followed Hyperlink 2" xfId="37409" hidden="1"/>
    <cellStyle name="Followed Hyperlink 2" xfId="46402" hidden="1"/>
    <cellStyle name="Followed Hyperlink 2" xfId="21969" hidden="1"/>
    <cellStyle name="Followed Hyperlink 2" xfId="22777" hidden="1"/>
    <cellStyle name="Followed Hyperlink 2" xfId="19921" hidden="1"/>
    <cellStyle name="Followed Hyperlink 2" xfId="15708" hidden="1"/>
    <cellStyle name="Followed Hyperlink 2" xfId="19517" hidden="1"/>
    <cellStyle name="Followed Hyperlink 2" xfId="51231" hidden="1"/>
    <cellStyle name="Followed Hyperlink 2" xfId="36506" hidden="1"/>
    <cellStyle name="Followed Hyperlink 2" xfId="36935" hidden="1"/>
    <cellStyle name="Followed Hyperlink 2" xfId="20040" hidden="1"/>
    <cellStyle name="Followed Hyperlink 2" xfId="31045" hidden="1"/>
    <cellStyle name="Followed Hyperlink 2" xfId="31604" hidden="1"/>
    <cellStyle name="Followed Hyperlink 2" xfId="45302" hidden="1"/>
    <cellStyle name="Followed Hyperlink 2" xfId="28221" hidden="1"/>
    <cellStyle name="Followed Hyperlink 2" xfId="40755" hidden="1"/>
    <cellStyle name="Followed Hyperlink 2" xfId="46076" hidden="1"/>
    <cellStyle name="Followed Hyperlink 2" xfId="22450" hidden="1"/>
    <cellStyle name="Followed Hyperlink 2" xfId="46116" hidden="1"/>
    <cellStyle name="Followed Hyperlink 2" xfId="22032" hidden="1"/>
    <cellStyle name="Followed Hyperlink 2" xfId="24301" hidden="1"/>
    <cellStyle name="Followed Hyperlink 2" xfId="30839" hidden="1"/>
    <cellStyle name="Followed Hyperlink 2" xfId="12690" hidden="1"/>
    <cellStyle name="Followed Hyperlink 2" xfId="22602" hidden="1"/>
    <cellStyle name="Followed Hyperlink 2" xfId="37150" hidden="1"/>
    <cellStyle name="Followed Hyperlink 2" xfId="44393" hidden="1"/>
    <cellStyle name="Followed Hyperlink 2" xfId="13404" hidden="1"/>
    <cellStyle name="Followed Hyperlink 2" xfId="47230" hidden="1"/>
    <cellStyle name="Followed Hyperlink 2" xfId="20306" hidden="1"/>
    <cellStyle name="Followed Hyperlink 2" xfId="19999" hidden="1"/>
    <cellStyle name="Followed Hyperlink 2" xfId="21295" hidden="1"/>
    <cellStyle name="Followed Hyperlink 2" xfId="12885" hidden="1"/>
    <cellStyle name="Followed Hyperlink 2" xfId="37480" hidden="1"/>
    <cellStyle name="Followed Hyperlink 2" xfId="11636" hidden="1"/>
    <cellStyle name="Followed Hyperlink 2" xfId="46292" hidden="1"/>
    <cellStyle name="Followed Hyperlink 2" xfId="23220" hidden="1"/>
    <cellStyle name="Followed Hyperlink 2" xfId="43630" hidden="1"/>
    <cellStyle name="Followed Hyperlink 2" xfId="27177" hidden="1"/>
    <cellStyle name="Followed Hyperlink 2" xfId="46795" hidden="1"/>
    <cellStyle name="Followed Hyperlink 2" xfId="18970" hidden="1"/>
    <cellStyle name="Followed Hyperlink 2" xfId="21675" hidden="1"/>
    <cellStyle name="Followed Hyperlink 2" xfId="45934" hidden="1"/>
    <cellStyle name="Followed Hyperlink 2" xfId="30595" hidden="1"/>
    <cellStyle name="Followed Hyperlink 2" xfId="12729" hidden="1"/>
    <cellStyle name="Followed Hyperlink 2" xfId="28270" hidden="1"/>
    <cellStyle name="Followed Hyperlink 2" xfId="45256" hidden="1"/>
    <cellStyle name="Followed Hyperlink 2" xfId="28307" hidden="1"/>
    <cellStyle name="Followed Hyperlink 2" xfId="19340" hidden="1"/>
    <cellStyle name="Followed Hyperlink 2" xfId="20947" hidden="1"/>
    <cellStyle name="Followed Hyperlink 2" xfId="44484" hidden="1"/>
    <cellStyle name="Followed Hyperlink 2" xfId="21326" hidden="1"/>
    <cellStyle name="Followed Hyperlink 2" xfId="31035" hidden="1"/>
    <cellStyle name="Followed Hyperlink 2" xfId="50217" hidden="1"/>
    <cellStyle name="Followed Hyperlink 2" xfId="30435" hidden="1"/>
    <cellStyle name="Followed Hyperlink 2" xfId="37518" hidden="1"/>
    <cellStyle name="Followed Hyperlink 2" xfId="30799" hidden="1"/>
    <cellStyle name="Followed Hyperlink 2" xfId="44691" hidden="1"/>
    <cellStyle name="Followed Hyperlink 2" xfId="23036" hidden="1"/>
    <cellStyle name="Followed Hyperlink 2" xfId="21172" hidden="1"/>
    <cellStyle name="Followed Hyperlink 2" xfId="46984" hidden="1"/>
    <cellStyle name="Followed Hyperlink 2" xfId="31306" hidden="1"/>
    <cellStyle name="Followed Hyperlink 2" xfId="11652" hidden="1"/>
    <cellStyle name="Followed Hyperlink 2" xfId="31136" hidden="1"/>
    <cellStyle name="Followed Hyperlink 2" xfId="37092" hidden="1"/>
    <cellStyle name="Followed Hyperlink 2" xfId="31173" hidden="1"/>
    <cellStyle name="Followed Hyperlink 2" xfId="22346" hidden="1"/>
    <cellStyle name="Followed Hyperlink 2" xfId="12542" hidden="1"/>
    <cellStyle name="Followed Hyperlink 2" xfId="46325" hidden="1"/>
    <cellStyle name="Followed Hyperlink 2" xfId="13116" hidden="1"/>
    <cellStyle name="Followed Hyperlink 2" xfId="39606" hidden="1"/>
    <cellStyle name="Followed Hyperlink 2" xfId="36007" hidden="1"/>
    <cellStyle name="Followed Hyperlink 2" xfId="30707" hidden="1"/>
    <cellStyle name="Followed Hyperlink 2" xfId="28316" hidden="1"/>
    <cellStyle name="Followed Hyperlink 2" xfId="30881" hidden="1"/>
    <cellStyle name="Followed Hyperlink 2" xfId="43995" hidden="1"/>
    <cellStyle name="Followed Hyperlink 2" xfId="54443" hidden="1"/>
    <cellStyle name="Followed Hyperlink 2" xfId="23100" hidden="1"/>
    <cellStyle name="Followed Hyperlink 2" xfId="20602" hidden="1"/>
    <cellStyle name="Followed Hyperlink 2" xfId="46019" hidden="1"/>
    <cellStyle name="Followed Hyperlink 2" xfId="42799" hidden="1"/>
    <cellStyle name="Followed Hyperlink 2" xfId="19862" hidden="1"/>
    <cellStyle name="Followed Hyperlink 2" xfId="30693" hidden="1"/>
    <cellStyle name="Followed Hyperlink 2" xfId="30921" hidden="1"/>
    <cellStyle name="Followed Hyperlink 2" xfId="30732" hidden="1"/>
    <cellStyle name="Followed Hyperlink 2" xfId="19745" hidden="1"/>
    <cellStyle name="Followed Hyperlink 2" xfId="3453" hidden="1"/>
    <cellStyle name="Followed Hyperlink 2" xfId="27343" hidden="1"/>
    <cellStyle name="Followed Hyperlink 2" xfId="50316" hidden="1"/>
    <cellStyle name="Followed Hyperlink 2" xfId="20193" hidden="1"/>
    <cellStyle name="Followed Hyperlink 2" xfId="44267" hidden="1"/>
    <cellStyle name="Followed Hyperlink 2" xfId="46947" hidden="1"/>
    <cellStyle name="Followed Hyperlink 2" xfId="31575" hidden="1"/>
    <cellStyle name="Followed Hyperlink 2" xfId="31182" hidden="1"/>
    <cellStyle name="Followed Hyperlink 2" xfId="30592" hidden="1"/>
    <cellStyle name="Followed Hyperlink 2" xfId="37013" hidden="1"/>
    <cellStyle name="Followed Hyperlink 2" xfId="44120" hidden="1"/>
    <cellStyle name="Followed Hyperlink 2" xfId="30389" hidden="1"/>
    <cellStyle name="Followed Hyperlink 2" xfId="12432" hidden="1"/>
    <cellStyle name="Followed Hyperlink 2" xfId="36801" hidden="1"/>
    <cellStyle name="Followed Hyperlink 2" xfId="37247" hidden="1"/>
    <cellStyle name="Followed Hyperlink 2" xfId="13006" hidden="1"/>
    <cellStyle name="Followed Hyperlink 2" xfId="26130" hidden="1"/>
    <cellStyle name="Followed Hyperlink 2" xfId="30462" hidden="1"/>
    <cellStyle name="Followed Hyperlink 2" xfId="31714" hidden="1"/>
    <cellStyle name="Followed Hyperlink 2" xfId="21131" hidden="1"/>
    <cellStyle name="Followed Hyperlink 2" xfId="12808" hidden="1"/>
    <cellStyle name="Followed Hyperlink 2" xfId="42955" hidden="1"/>
    <cellStyle name="Followed Hyperlink 2" xfId="30983" hidden="1"/>
    <cellStyle name="Followed Hyperlink 2" xfId="45911" hidden="1"/>
    <cellStyle name="Followed Hyperlink 2" xfId="12962" hidden="1"/>
    <cellStyle name="Followed Hyperlink 2" xfId="44517" hidden="1"/>
    <cellStyle name="Followed Hyperlink 2" xfId="44196" hidden="1"/>
    <cellStyle name="Followed Hyperlink 2" xfId="38724" hidden="1"/>
    <cellStyle name="Followed Hyperlink 2" xfId="23428" hidden="1"/>
    <cellStyle name="Followed Hyperlink 2" xfId="39639" hidden="1"/>
    <cellStyle name="Followed Hyperlink 2" xfId="36618" hidden="1"/>
    <cellStyle name="Followed Hyperlink 2" xfId="44100" hidden="1"/>
    <cellStyle name="Followed Hyperlink 2" xfId="21919" hidden="1"/>
    <cellStyle name="Followed Hyperlink 2" xfId="31477" hidden="1"/>
    <cellStyle name="Followed Hyperlink 2" xfId="18951" hidden="1"/>
    <cellStyle name="Followed Hyperlink 2" xfId="43559" hidden="1"/>
    <cellStyle name="Followed Hyperlink 2" xfId="37082" hidden="1"/>
    <cellStyle name="Followed Hyperlink 2" xfId="21803" hidden="1"/>
    <cellStyle name="Followed Hyperlink 2" xfId="41808" hidden="1"/>
    <cellStyle name="Followed Hyperlink 2" xfId="30870" hidden="1"/>
    <cellStyle name="Followed Hyperlink 2" xfId="42789" hidden="1"/>
    <cellStyle name="Followed Hyperlink 2" xfId="19722" hidden="1"/>
    <cellStyle name="Followed Hyperlink 2" xfId="20656" hidden="1"/>
    <cellStyle name="Followed Hyperlink 2" xfId="46767" hidden="1"/>
    <cellStyle name="Followed Hyperlink 2" xfId="31357" hidden="1"/>
    <cellStyle name="Followed Hyperlink 2" xfId="46937" hidden="1"/>
    <cellStyle name="Followed Hyperlink 2" xfId="20184" hidden="1"/>
    <cellStyle name="Followed Hyperlink 2" xfId="12465" hidden="1"/>
    <cellStyle name="Followed Hyperlink 2" xfId="22731" hidden="1"/>
    <cellStyle name="Followed Hyperlink 2" xfId="36893" hidden="1"/>
    <cellStyle name="Followed Hyperlink 2" xfId="31704" hidden="1"/>
    <cellStyle name="Followed Hyperlink 2" xfId="44316" hidden="1"/>
    <cellStyle name="Followed Hyperlink 2" xfId="43587" hidden="1"/>
    <cellStyle name="Followed Hyperlink 2" xfId="37192" hidden="1"/>
    <cellStyle name="Followed Hyperlink 2" xfId="43319" hidden="1"/>
    <cellStyle name="Followed Hyperlink 2" xfId="19712" hidden="1"/>
    <cellStyle name="Followed Hyperlink 2" xfId="31627" hidden="1"/>
    <cellStyle name="Followed Hyperlink 2" xfId="20120" hidden="1"/>
    <cellStyle name="Followed Hyperlink 2" xfId="44736" hidden="1"/>
    <cellStyle name="Followed Hyperlink 2" xfId="37391" hidden="1"/>
    <cellStyle name="Followed Hyperlink 2" xfId="21122" hidden="1"/>
    <cellStyle name="Followed Hyperlink 2" xfId="43767" hidden="1"/>
    <cellStyle name="Followed Hyperlink 2" xfId="39683" hidden="1"/>
    <cellStyle name="Followed Hyperlink 2" xfId="37446" hidden="1"/>
    <cellStyle name="Followed Hyperlink 2" xfId="22251" hidden="1"/>
    <cellStyle name="Followed Hyperlink 2" xfId="21588" hidden="1"/>
    <cellStyle name="Followed Hyperlink 2" xfId="19253" hidden="1"/>
    <cellStyle name="Followed Hyperlink 2" xfId="43960" hidden="1"/>
    <cellStyle name="Followed Hyperlink 2" xfId="31025" hidden="1"/>
    <cellStyle name="Followed Hyperlink 2" xfId="43705" hidden="1"/>
    <cellStyle name="Followed Hyperlink 2" xfId="13030" hidden="1"/>
    <cellStyle name="Followed Hyperlink 2" xfId="20493" hidden="1"/>
    <cellStyle name="Followed Hyperlink 2" xfId="19964" hidden="1"/>
    <cellStyle name="Followed Hyperlink 2" xfId="43946" hidden="1"/>
    <cellStyle name="Followed Hyperlink 2" xfId="42822" hidden="1"/>
    <cellStyle name="Followed Hyperlink 2" xfId="45477" hidden="1"/>
    <cellStyle name="Followed Hyperlink 2" xfId="46041" hidden="1"/>
    <cellStyle name="Followed Hyperlink 2" xfId="44625" hidden="1"/>
    <cellStyle name="Followed Hyperlink 2" xfId="53429" hidden="1"/>
    <cellStyle name="Followed Hyperlink 2" xfId="22265" hidden="1"/>
    <cellStyle name="Followed Hyperlink 2" xfId="36508" hidden="1"/>
    <cellStyle name="Followed Hyperlink 2" xfId="22274" hidden="1"/>
    <cellStyle name="Followed Hyperlink 2" xfId="45214" hidden="1"/>
    <cellStyle name="Followed Hyperlink 2" xfId="44985" hidden="1"/>
    <cellStyle name="Followed Hyperlink 2" xfId="22910" hidden="1"/>
    <cellStyle name="Followed Hyperlink 2" xfId="45332" hidden="1"/>
    <cellStyle name="Followed Hyperlink 2" xfId="44213" hidden="1"/>
    <cellStyle name="Followed Hyperlink 2" xfId="44306" hidden="1"/>
    <cellStyle name="Followed Hyperlink 2" xfId="44194" hidden="1"/>
    <cellStyle name="Followed Hyperlink 2" xfId="12730" hidden="1"/>
    <cellStyle name="Followed Hyperlink 2" xfId="21092" hidden="1"/>
    <cellStyle name="Followed Hyperlink 2" xfId="4335" hidden="1"/>
    <cellStyle name="Followed Hyperlink 2" xfId="44078" hidden="1"/>
    <cellStyle name="Followed Hyperlink 2" xfId="40699" hidden="1"/>
    <cellStyle name="Followed Hyperlink 2" xfId="43974" hidden="1"/>
    <cellStyle name="Followed Hyperlink 2" xfId="12817" hidden="1"/>
    <cellStyle name="Followed Hyperlink 2" xfId="22436" hidden="1"/>
    <cellStyle name="Followed Hyperlink 2" xfId="12170" hidden="1"/>
    <cellStyle name="Followed Hyperlink 2" xfId="13074" hidden="1"/>
    <cellStyle name="Followed Hyperlink 2" xfId="13120" hidden="1"/>
    <cellStyle name="Followed Hyperlink 2" xfId="44849" hidden="1"/>
    <cellStyle name="Followed Hyperlink 2" xfId="20366" hidden="1"/>
    <cellStyle name="Followed Hyperlink 2" xfId="45082" hidden="1"/>
    <cellStyle name="Followed Hyperlink 2" xfId="46240" hidden="1"/>
    <cellStyle name="Followed Hyperlink 2" xfId="45726" hidden="1"/>
    <cellStyle name="Followed Hyperlink 2" xfId="19319" hidden="1"/>
    <cellStyle name="Followed Hyperlink 2" xfId="43796" hidden="1"/>
    <cellStyle name="Followed Hyperlink 2" xfId="19367" hidden="1"/>
    <cellStyle name="Followed Hyperlink 2" xfId="37344" hidden="1"/>
    <cellStyle name="Followed Hyperlink 2" xfId="48344" hidden="1"/>
    <cellStyle name="Followed Hyperlink 2" xfId="22944" hidden="1"/>
    <cellStyle name="Followed Hyperlink 2" xfId="47096" hidden="1"/>
    <cellStyle name="Followed Hyperlink 2" xfId="43987" hidden="1"/>
    <cellStyle name="Followed Hyperlink 2" xfId="45467" hidden="1"/>
    <cellStyle name="Followed Hyperlink 2" xfId="45877" hidden="1"/>
    <cellStyle name="Followed Hyperlink 2" xfId="20085" hidden="1"/>
    <cellStyle name="Followed Hyperlink 2" xfId="11870" hidden="1"/>
    <cellStyle name="Followed Hyperlink 2" xfId="18715" hidden="1"/>
    <cellStyle name="Followed Hyperlink 2" xfId="19894" hidden="1"/>
    <cellStyle name="Followed Hyperlink 2" xfId="44953" hidden="1"/>
    <cellStyle name="Followed Hyperlink 2" xfId="44860" hidden="1"/>
    <cellStyle name="Followed Hyperlink 2" xfId="44797" hidden="1"/>
    <cellStyle name="Followed Hyperlink 2" xfId="12946" hidden="1"/>
    <cellStyle name="Followed Hyperlink 2" xfId="4511" hidden="1"/>
    <cellStyle name="Followed Hyperlink 2" xfId="13444" hidden="1"/>
    <cellStyle name="Followed Hyperlink 2" xfId="16681" hidden="1"/>
    <cellStyle name="Followed Hyperlink 2" xfId="21228" hidden="1"/>
    <cellStyle name="Followed Hyperlink 2" xfId="43253" hidden="1"/>
    <cellStyle name="Followed Hyperlink 2" xfId="13171" hidden="1"/>
    <cellStyle name="Followed Hyperlink 2" xfId="37575" hidden="1"/>
    <cellStyle name="Followed Hyperlink 2" xfId="52324" hidden="1"/>
    <cellStyle name="Followed Hyperlink 2" xfId="46106" hidden="1"/>
    <cellStyle name="Followed Hyperlink 2" xfId="46828" hidden="1"/>
    <cellStyle name="Followed Hyperlink 2" xfId="22228" hidden="1"/>
    <cellStyle name="Followed Hyperlink 2" xfId="37360" hidden="1"/>
    <cellStyle name="Followed Hyperlink 2" xfId="22218" hidden="1"/>
    <cellStyle name="Followed Hyperlink 2" xfId="45065" hidden="1"/>
    <cellStyle name="Followed Hyperlink 2" xfId="43900" hidden="1"/>
    <cellStyle name="Followed Hyperlink 2" xfId="19485" hidden="1"/>
    <cellStyle name="Followed Hyperlink 2" xfId="42974" hidden="1"/>
    <cellStyle name="Followed Hyperlink 2" xfId="45205" hidden="1"/>
    <cellStyle name="Followed Hyperlink 2" xfId="19398" hidden="1"/>
    <cellStyle name="Followed Hyperlink 2" xfId="37106" hidden="1"/>
    <cellStyle name="Followed Hyperlink 2" xfId="18748" hidden="1"/>
    <cellStyle name="Followed Hyperlink 2" xfId="5429" hidden="1"/>
    <cellStyle name="Followed Hyperlink 2" xfId="19000" hidden="1"/>
    <cellStyle name="Followed Hyperlink 2" xfId="21073" hidden="1"/>
    <cellStyle name="Followed Hyperlink 2" xfId="37520" hidden="1"/>
    <cellStyle name="Followed Hyperlink 2" xfId="45052" hidden="1"/>
    <cellStyle name="Followed Hyperlink 2" xfId="43441" hidden="1"/>
    <cellStyle name="Followed Hyperlink 2" xfId="44055" hidden="1"/>
    <cellStyle name="Followed Hyperlink 2" xfId="19815" hidden="1"/>
    <cellStyle name="Followed Hyperlink 2" xfId="11931" hidden="1"/>
    <cellStyle name="Followed Hyperlink 2" xfId="26285" hidden="1"/>
    <cellStyle name="Followed Hyperlink 2" xfId="13268" hidden="1"/>
    <cellStyle name="Followed Hyperlink 2" xfId="22413" hidden="1"/>
    <cellStyle name="Followed Hyperlink 2" xfId="45861" hidden="1"/>
    <cellStyle name="Followed Hyperlink 2" xfId="22459" hidden="1"/>
    <cellStyle name="Followed Hyperlink 2" xfId="46139" hidden="1"/>
    <cellStyle name="Followed Hyperlink 2" xfId="44440" hidden="1"/>
    <cellStyle name="Followed Hyperlink 2" xfId="47119" hidden="1"/>
    <cellStyle name="Followed Hyperlink 2" xfId="36805" hidden="1"/>
    <cellStyle name="Followed Hyperlink 2" xfId="18762" hidden="1"/>
    <cellStyle name="Followed Hyperlink 2" xfId="30534" hidden="1"/>
    <cellStyle name="Followed Hyperlink 2" xfId="44813" hidden="1"/>
    <cellStyle name="Followed Hyperlink 2" xfId="18771" hidden="1"/>
    <cellStyle name="Followed Hyperlink 2" xfId="46043" hidden="1"/>
    <cellStyle name="Followed Hyperlink 2" xfId="45130" hidden="1"/>
    <cellStyle name="Followed Hyperlink 2" xfId="28293" hidden="1"/>
    <cellStyle name="Followed Hyperlink 2" xfId="43918" hidden="1"/>
    <cellStyle name="Followed Hyperlink 2" xfId="51275" hidden="1"/>
    <cellStyle name="Followed Hyperlink 2" xfId="13370" hidden="1"/>
    <cellStyle name="Followed Hyperlink 2" xfId="52252" hidden="1"/>
    <cellStyle name="Followed Hyperlink 2" xfId="21752" hidden="1"/>
    <cellStyle name="Followed Hyperlink 2" xfId="21883" hidden="1"/>
    <cellStyle name="Followed Hyperlink 2" xfId="17734" hidden="1"/>
    <cellStyle name="Followed Hyperlink 2" xfId="19515" hidden="1"/>
    <cellStyle name="Followed Hyperlink 2" xfId="46153" hidden="1"/>
    <cellStyle name="Followed Hyperlink 2" xfId="31737" hidden="1"/>
    <cellStyle name="Followed Hyperlink 2" xfId="44730" hidden="1"/>
    <cellStyle name="Followed Hyperlink 2" xfId="46162" hidden="1"/>
    <cellStyle name="Followed Hyperlink 2" xfId="44339" hidden="1"/>
    <cellStyle name="Followed Hyperlink 2" xfId="20911" hidden="1"/>
    <cellStyle name="Followed Hyperlink 2" xfId="19872" hidden="1"/>
    <cellStyle name="Followed Hyperlink 2" xfId="30775" hidden="1"/>
    <cellStyle name="Followed Hyperlink 2" xfId="16586" hidden="1"/>
    <cellStyle name="Followed Hyperlink 2" xfId="14551" hidden="1"/>
    <cellStyle name="Followed Hyperlink 2" xfId="37038" hidden="1"/>
    <cellStyle name="Followed Hyperlink 2" xfId="5381" hidden="1"/>
    <cellStyle name="Followed Hyperlink 2" xfId="43391" hidden="1"/>
    <cellStyle name="Followed Hyperlink 2" xfId="44513" hidden="1"/>
    <cellStyle name="Followed Hyperlink 2" xfId="37093" hidden="1"/>
    <cellStyle name="Followed Hyperlink 2" xfId="54457" hidden="1"/>
    <cellStyle name="Followed Hyperlink 2" xfId="20426" hidden="1"/>
    <cellStyle name="Followed Hyperlink 2" xfId="39782" hidden="1"/>
    <cellStyle name="Followed Hyperlink 2" xfId="42934" hidden="1"/>
    <cellStyle name="Followed Hyperlink 2" xfId="12683" hidden="1"/>
    <cellStyle name="Followed Hyperlink 2" xfId="45166" hidden="1"/>
    <cellStyle name="Followed Hyperlink 2" xfId="37232" hidden="1"/>
    <cellStyle name="Followed Hyperlink 2" xfId="43228" hidden="1"/>
    <cellStyle name="Followed Hyperlink 2" xfId="31159" hidden="1"/>
    <cellStyle name="Followed Hyperlink 2" xfId="44073" hidden="1"/>
    <cellStyle name="Followed Hyperlink 2" xfId="45957" hidden="1"/>
    <cellStyle name="Followed Hyperlink 2" xfId="12712" hidden="1"/>
    <cellStyle name="Followed Hyperlink 2" xfId="37196" hidden="1"/>
    <cellStyle name="Followed Hyperlink 2" xfId="17833" hidden="1"/>
    <cellStyle name="Followed Hyperlink 2" xfId="21426" hidden="1"/>
    <cellStyle name="Followed Hyperlink 2" xfId="12725" hidden="1"/>
    <cellStyle name="Followed Hyperlink 2" xfId="155" hidden="1"/>
    <cellStyle name="Followed Hyperlink 2" xfId="45401" hidden="1"/>
    <cellStyle name="Followed Hyperlink 2" xfId="42836" hidden="1"/>
    <cellStyle name="Followed Hyperlink 2" xfId="40709" hidden="1"/>
    <cellStyle name="Followed Hyperlink 2" xfId="44394" hidden="1"/>
    <cellStyle name="Followed Hyperlink 2" xfId="18725" hidden="1"/>
    <cellStyle name="Followed Hyperlink 2" xfId="45500" hidden="1"/>
    <cellStyle name="Followed Hyperlink 2" xfId="19766" hidden="1"/>
    <cellStyle name="Followed Hyperlink 2" xfId="20451" hidden="1"/>
    <cellStyle name="Followed Hyperlink 2" xfId="31442" hidden="1"/>
    <cellStyle name="Followed Hyperlink 2" xfId="19513" hidden="1"/>
    <cellStyle name="Followed Hyperlink 2" xfId="13342" hidden="1"/>
    <cellStyle name="Followed Hyperlink 2" xfId="52301" hidden="1"/>
    <cellStyle name="Followed Hyperlink 2" xfId="21827" hidden="1"/>
    <cellStyle name="Followed Hyperlink 2" xfId="37418" hidden="1"/>
    <cellStyle name="Followed Hyperlink 2" xfId="36788" hidden="1"/>
    <cellStyle name="Followed Hyperlink 2" xfId="47018" hidden="1"/>
    <cellStyle name="Followed Hyperlink 2" xfId="43440" hidden="1"/>
    <cellStyle name="Followed Hyperlink 2" xfId="21370" hidden="1"/>
    <cellStyle name="Followed Hyperlink 2" xfId="36938" hidden="1"/>
    <cellStyle name="Followed Hyperlink 2" xfId="40651" hidden="1"/>
    <cellStyle name="Followed Hyperlink 2" xfId="36961" hidden="1"/>
    <cellStyle name="Followed Hyperlink 2" xfId="27200" hidden="1"/>
    <cellStyle name="Followed Hyperlink 2" xfId="30891" hidden="1"/>
    <cellStyle name="Followed Hyperlink 2" xfId="19433" hidden="1"/>
    <cellStyle name="Followed Hyperlink 2" xfId="31514" hidden="1"/>
    <cellStyle name="Followed Hyperlink 2" xfId="19926" hidden="1"/>
    <cellStyle name="Followed Hyperlink 2" xfId="21768" hidden="1"/>
    <cellStyle name="Followed Hyperlink 2" xfId="43931" hidden="1"/>
    <cellStyle name="Followed Hyperlink 2" xfId="22515" hidden="1"/>
    <cellStyle name="Followed Hyperlink 2" xfId="30412" hidden="1"/>
    <cellStyle name="Followed Hyperlink 2" xfId="36246" hidden="1"/>
    <cellStyle name="Followed Hyperlink 2" xfId="44801" hidden="1"/>
    <cellStyle name="Followed Hyperlink 2" xfId="13017" hidden="1"/>
    <cellStyle name="Followed Hyperlink 2" xfId="21781" hidden="1"/>
    <cellStyle name="Followed Hyperlink 2" xfId="13315" hidden="1"/>
    <cellStyle name="Followed Hyperlink 2" xfId="21652" hidden="1"/>
    <cellStyle name="Followed Hyperlink 2" xfId="36759" hidden="1"/>
    <cellStyle name="Followed Hyperlink 2" xfId="43233" hidden="1"/>
    <cellStyle name="Followed Hyperlink 2" xfId="43589" hidden="1"/>
    <cellStyle name="Followed Hyperlink 2" xfId="19886" hidden="1"/>
    <cellStyle name="Followed Hyperlink 2" xfId="21393" hidden="1"/>
    <cellStyle name="Followed Hyperlink 2" xfId="22863" hidden="1"/>
    <cellStyle name="Followed Hyperlink 2" xfId="35728" hidden="1"/>
    <cellStyle name="Followed Hyperlink 2" xfId="22919" hidden="1"/>
    <cellStyle name="Followed Hyperlink 2" xfId="51374" hidden="1"/>
    <cellStyle name="Followed Hyperlink 2" xfId="44941" hidden="1"/>
    <cellStyle name="Followed Hyperlink 2" xfId="37562" hidden="1"/>
    <cellStyle name="Followed Hyperlink 2" xfId="20786" hidden="1"/>
    <cellStyle name="Followed Hyperlink 2" xfId="6567" hidden="1"/>
    <cellStyle name="Followed Hyperlink 2" xfId="46805" hidden="1"/>
    <cellStyle name="Followed Hyperlink 2" xfId="46699" hidden="1"/>
    <cellStyle name="Followed Hyperlink 2" xfId="20727" hidden="1"/>
    <cellStyle name="Followed Hyperlink 2" xfId="7595" hidden="1"/>
    <cellStyle name="Followed Hyperlink 2" xfId="23022" hidden="1"/>
    <cellStyle name="Followed Hyperlink 2" xfId="41907" hidden="1"/>
    <cellStyle name="Followed Hyperlink 2" xfId="28334" hidden="1"/>
    <cellStyle name="Followed Hyperlink 2" xfId="46477" hidden="1"/>
    <cellStyle name="Followed Hyperlink 2" xfId="18900" hidden="1"/>
    <cellStyle name="Followed Hyperlink 2" xfId="13275" hidden="1"/>
    <cellStyle name="Followed Hyperlink 2" xfId="30547" hidden="1"/>
    <cellStyle name="Followed Hyperlink 2" xfId="22989" hidden="1"/>
    <cellStyle name="Followed Hyperlink 2" xfId="45444" hidden="1"/>
    <cellStyle name="Followed Hyperlink 2" xfId="13209" hidden="1"/>
    <cellStyle name="Followed Hyperlink 2" xfId="46420" hidden="1"/>
    <cellStyle name="Followed Hyperlink 2" xfId="28260" hidden="1"/>
    <cellStyle name="Followed Hyperlink 2" xfId="20439" hidden="1"/>
    <cellStyle name="Followed Hyperlink 2" xfId="13401" hidden="1"/>
    <cellStyle name="Followed Hyperlink 2" xfId="45024" hidden="1"/>
    <cellStyle name="Followed Hyperlink 2" xfId="19117" hidden="1"/>
    <cellStyle name="Followed Hyperlink 2" xfId="45608" hidden="1"/>
    <cellStyle name="Followed Hyperlink 2" xfId="13061" hidden="1"/>
    <cellStyle name="Followed Hyperlink 2" xfId="45826" hidden="1"/>
    <cellStyle name="Followed Hyperlink 2" xfId="36884" hidden="1"/>
    <cellStyle name="Followed Hyperlink 2" xfId="20017" hidden="1"/>
    <cellStyle name="Followed Hyperlink 2" xfId="43044" hidden="1"/>
    <cellStyle name="Followed Hyperlink 2" xfId="43074" hidden="1"/>
    <cellStyle name="Followed Hyperlink 2" xfId="22002" hidden="1"/>
    <cellStyle name="Followed Hyperlink 2" xfId="46575" hidden="1"/>
    <cellStyle name="Followed Hyperlink 2" xfId="20950" hidden="1"/>
    <cellStyle name="Followed Hyperlink 2" xfId="43871" hidden="1"/>
    <cellStyle name="Followed Hyperlink 2" xfId="47073" hidden="1"/>
    <cellStyle name="Followed Hyperlink 2" xfId="37589" hidden="1"/>
    <cellStyle name="Followed Hyperlink 2" xfId="43472" hidden="1"/>
    <cellStyle name="Followed Hyperlink 2" xfId="44904" hidden="1"/>
    <cellStyle name="Followed Hyperlink 2" xfId="19285" hidden="1"/>
    <cellStyle name="Followed Hyperlink 2" xfId="13244" hidden="1"/>
    <cellStyle name="Followed Hyperlink 2" xfId="20411" hidden="1"/>
    <cellStyle name="Followed Hyperlink 2" xfId="36942" hidden="1"/>
    <cellStyle name="Followed Hyperlink 2" xfId="45369" hidden="1"/>
    <cellStyle name="Followed Hyperlink 2" xfId="20662" hidden="1"/>
    <cellStyle name="Followed Hyperlink 2" xfId="5439" hidden="1"/>
    <cellStyle name="Followed Hyperlink 2" xfId="20605" hidden="1"/>
    <cellStyle name="Followed Hyperlink 2" xfId="31354" hidden="1"/>
    <cellStyle name="Followed Hyperlink 2" xfId="43819" hidden="1"/>
    <cellStyle name="Followed Hyperlink 2" xfId="44679" hidden="1"/>
    <cellStyle name="Followed Hyperlink 2" xfId="31751" hidden="1"/>
    <cellStyle name="Followed Hyperlink 2" xfId="22079" hidden="1"/>
    <cellStyle name="Followed Hyperlink 2" xfId="20232" hidden="1"/>
    <cellStyle name="Followed Hyperlink 2" xfId="37269" hidden="1"/>
    <cellStyle name="Followed Hyperlink 2" xfId="19631" hidden="1"/>
    <cellStyle name="Followed Hyperlink 2" xfId="22166" hidden="1"/>
    <cellStyle name="Followed Hyperlink 2" xfId="43025" hidden="1"/>
    <cellStyle name="Followed Hyperlink 2" xfId="20999" hidden="1"/>
    <cellStyle name="Followed Hyperlink 2" xfId="19317" hidden="1"/>
    <cellStyle name="Followed Hyperlink 2" xfId="46768" hidden="1"/>
    <cellStyle name="Followed Hyperlink 2" xfId="43898" hidden="1"/>
    <cellStyle name="Followed Hyperlink 2" xfId="19154" hidden="1"/>
    <cellStyle name="Followed Hyperlink 2" xfId="43414" hidden="1"/>
    <cellStyle name="Followed Hyperlink 2" xfId="45523" hidden="1"/>
    <cellStyle name="Followed Hyperlink 2" xfId="19091" hidden="1"/>
    <cellStyle name="Followed Hyperlink 2" xfId="31467" hidden="1"/>
    <cellStyle name="Followed Hyperlink 2" xfId="30847" hidden="1"/>
    <cellStyle name="Followed Hyperlink 2" xfId="43889" hidden="1"/>
    <cellStyle name="Followed Hyperlink 2" xfId="23156" hidden="1"/>
    <cellStyle name="Followed Hyperlink 2" xfId="37125" hidden="1"/>
    <cellStyle name="Followed Hyperlink 2" xfId="13016" hidden="1"/>
    <cellStyle name="Followed Hyperlink 2" xfId="37022" hidden="1"/>
    <cellStyle name="Followed Hyperlink 2" xfId="22625" hidden="1"/>
    <cellStyle name="Followed Hyperlink 2" xfId="45855" hidden="1"/>
    <cellStyle name="Followed Hyperlink 2" xfId="23133" hidden="1"/>
    <cellStyle name="Followed Hyperlink 2" xfId="31650" hidden="1"/>
    <cellStyle name="Followed Hyperlink 2" xfId="46339" hidden="1"/>
    <cellStyle name="Followed Hyperlink 2" xfId="35946" hidden="1"/>
    <cellStyle name="Followed Hyperlink 2" xfId="20242" hidden="1"/>
    <cellStyle name="Followed Hyperlink 2" xfId="22616" hidden="1"/>
    <cellStyle name="Followed Hyperlink 2" xfId="22896" hidden="1"/>
    <cellStyle name="Followed Hyperlink 2" xfId="21108" hidden="1"/>
    <cellStyle name="Followed Hyperlink 2" xfId="44485" hidden="1"/>
    <cellStyle name="Followed Hyperlink 2" xfId="43968" hidden="1"/>
    <cellStyle name="Followed Hyperlink 2" xfId="45693" hidden="1"/>
    <cellStyle name="Followed Hyperlink 2" xfId="11629" hidden="1"/>
    <cellStyle name="Followed Hyperlink 2" xfId="22088" hidden="1"/>
    <cellStyle name="Followed Hyperlink 2" xfId="51198" hidden="1"/>
    <cellStyle name="Followed Hyperlink 2" xfId="21182" hidden="1"/>
    <cellStyle name="Followed Hyperlink 2" xfId="20991" hidden="1"/>
    <cellStyle name="Followed Hyperlink 2" xfId="40793" hidden="1"/>
    <cellStyle name="Followed Hyperlink 2" xfId="18960" hidden="1"/>
    <cellStyle name="Followed Hyperlink 2" xfId="37566" hidden="1"/>
    <cellStyle name="Followed Hyperlink 2" xfId="20060" hidden="1"/>
    <cellStyle name="Followed Hyperlink 2" xfId="45073" hidden="1"/>
    <cellStyle name="Followed Hyperlink 2" xfId="7604" hidden="1"/>
    <cellStyle name="Followed Hyperlink 2" xfId="20978" hidden="1"/>
    <cellStyle name="Followed Hyperlink 2" xfId="54410" hidden="1"/>
    <cellStyle name="Followed Hyperlink 2" xfId="47207" hidden="1"/>
    <cellStyle name="Followed Hyperlink 2" xfId="16699" hidden="1"/>
    <cellStyle name="Followed Hyperlink 2" xfId="13513" hidden="1"/>
    <cellStyle name="Followed Hyperlink 2" xfId="20139" hidden="1"/>
    <cellStyle name="Followed Hyperlink 2" xfId="29497" hidden="1"/>
    <cellStyle name="Followed Hyperlink 2" xfId="35712" hidden="1"/>
    <cellStyle name="Followed Hyperlink 2" xfId="37107" hidden="1"/>
    <cellStyle name="Followed Hyperlink 2" xfId="23429" hidden="1"/>
    <cellStyle name="Followed Hyperlink 2" xfId="15565" hidden="1"/>
    <cellStyle name="Followed Hyperlink 2" xfId="19366" hidden="1"/>
    <cellStyle name="Followed Hyperlink 2" xfId="37397" hidden="1"/>
    <cellStyle name="Followed Hyperlink 2" xfId="20443" hidden="1"/>
    <cellStyle name="Followed Hyperlink 2" xfId="47063" hidden="1"/>
    <cellStyle name="Followed Hyperlink 2" xfId="37137" hidden="1"/>
    <cellStyle name="Followed Hyperlink 2" xfId="18879" hidden="1"/>
    <cellStyle name="Followed Hyperlink 2" xfId="37320" hidden="1"/>
    <cellStyle name="Followed Hyperlink 2" xfId="43071" hidden="1"/>
    <cellStyle name="Followed Hyperlink 2" xfId="21219" hidden="1"/>
    <cellStyle name="Followed Hyperlink 2" xfId="43786" hidden="1"/>
    <cellStyle name="Followed Hyperlink 2" xfId="44362" hidden="1"/>
    <cellStyle name="Followed Hyperlink 2" xfId="37285" hidden="1"/>
    <cellStyle name="Followed Hyperlink 2" xfId="30379" hidden="1"/>
    <cellStyle name="Followed Hyperlink 2" xfId="30944" hidden="1"/>
    <cellStyle name="Followed Hyperlink 2" xfId="38625" hidden="1"/>
    <cellStyle name="Followed Hyperlink 2" xfId="21327" hidden="1"/>
    <cellStyle name="Followed Hyperlink 2" xfId="31410" hidden="1"/>
    <cellStyle name="Followed Hyperlink 2" xfId="20055" hidden="1"/>
    <cellStyle name="Followed Hyperlink 2" xfId="18860" hidden="1"/>
    <cellStyle name="Followed Hyperlink 2" xfId="45145" hidden="1"/>
    <cellStyle name="Followed Hyperlink 2" xfId="23045" hidden="1"/>
    <cellStyle name="Followed Hyperlink 2" xfId="31500" hidden="1"/>
    <cellStyle name="Followed Hyperlink 2" xfId="45557" hidden="1"/>
    <cellStyle name="Followed Hyperlink 2" xfId="35705" hidden="1"/>
    <cellStyle name="Followed Hyperlink 2" xfId="12760" hidden="1"/>
    <cellStyle name="Followed Hyperlink 2" xfId="19556" hidden="1"/>
    <cellStyle name="Followed Hyperlink 2" xfId="13193" hidden="1"/>
    <cellStyle name="Followed Hyperlink 2" xfId="20739" hidden="1"/>
    <cellStyle name="Followed Hyperlink 2" xfId="42953" hidden="1"/>
    <cellStyle name="Followed Hyperlink 2" xfId="47221" hidden="1"/>
    <cellStyle name="Followed Hyperlink 2" xfId="52365" hidden="1"/>
    <cellStyle name="Followed Hyperlink 2" xfId="20551" hidden="1"/>
    <cellStyle name="Followed Hyperlink 2" xfId="15609" hidden="1"/>
    <cellStyle name="Followed Hyperlink 2" xfId="21945" hidden="1"/>
    <cellStyle name="Followed Hyperlink 2" xfId="19844" hidden="1"/>
    <cellStyle name="Followed Hyperlink 2" xfId="43393" hidden="1"/>
    <cellStyle name="Followed Hyperlink 2" xfId="22999" hidden="1"/>
    <cellStyle name="Followed Hyperlink 2" xfId="43181" hidden="1"/>
    <cellStyle name="Followed Hyperlink 2" xfId="18997" hidden="1"/>
    <cellStyle name="Followed Hyperlink 2" xfId="36836" hidden="1"/>
    <cellStyle name="Followed Hyperlink 2" xfId="20617" hidden="1"/>
    <cellStyle name="Followed Hyperlink 2" xfId="13107" hidden="1"/>
    <cellStyle name="Followed Hyperlink 2" xfId="45182" hidden="1"/>
    <cellStyle name="Followed Hyperlink 2" xfId="44500" hidden="1"/>
    <cellStyle name="Followed Hyperlink 2" xfId="19602" hidden="1"/>
    <cellStyle name="Followed Hyperlink 2" xfId="20775" hidden="1"/>
    <cellStyle name="Followed Hyperlink 2" xfId="20738" hidden="1"/>
    <cellStyle name="Followed Hyperlink 2" xfId="23110" hidden="1"/>
    <cellStyle name="Followed Hyperlink 2" xfId="44567" hidden="1"/>
    <cellStyle name="Followed Hyperlink 2" xfId="31200" hidden="1"/>
    <cellStyle name="Followed Hyperlink 2" xfId="46589" hidden="1"/>
    <cellStyle name="Followed Hyperlink 2" xfId="19179" hidden="1"/>
    <cellStyle name="Followed Hyperlink 2" xfId="13490" hidden="1"/>
    <cellStyle name="Followed Hyperlink 2" xfId="30749" hidden="1"/>
    <cellStyle name="Followed Hyperlink 2" xfId="22328" hidden="1"/>
    <cellStyle name="Followed Hyperlink 2" xfId="44114" hidden="1"/>
    <cellStyle name="Followed Hyperlink 2" xfId="12862" hidden="1"/>
    <cellStyle name="Followed Hyperlink 2" xfId="22500" hidden="1"/>
    <cellStyle name="Followed Hyperlink 2" xfId="31126" hidden="1"/>
    <cellStyle name="Followed Hyperlink 2" xfId="13124" hidden="1"/>
    <cellStyle name="Followed Hyperlink 2" xfId="52243" hidden="1"/>
    <cellStyle name="Followed Hyperlink 2" xfId="19333" hidden="1"/>
    <cellStyle name="Followed Hyperlink 2" xfId="44807" hidden="1"/>
    <cellStyle name="Followed Hyperlink 2" xfId="21140" hidden="1"/>
    <cellStyle name="Followed Hyperlink 2" xfId="21787" hidden="1"/>
    <cellStyle name="Followed Hyperlink 2" xfId="4412" hidden="1"/>
    <cellStyle name="Followed Hyperlink 2" xfId="47174" hidden="1"/>
    <cellStyle name="Followed Hyperlink 2" xfId="44038" hidden="1"/>
    <cellStyle name="Followed Hyperlink 2" xfId="20867" hidden="1"/>
    <cellStyle name="Followed Hyperlink 2" xfId="46690" hidden="1"/>
    <cellStyle name="Followed Hyperlink 2" xfId="47184" hidden="1"/>
    <cellStyle name="Followed Hyperlink 2" xfId="4368" hidden="1"/>
    <cellStyle name="Followed Hyperlink 2" xfId="37556" hidden="1"/>
    <cellStyle name="Followed Hyperlink 2" xfId="46676" hidden="1"/>
    <cellStyle name="Followed Hyperlink 2" xfId="13284" hidden="1"/>
    <cellStyle name="Followed Hyperlink 2" xfId="43365" hidden="1"/>
    <cellStyle name="Followed Hyperlink 2" xfId="22538" hidden="1"/>
    <cellStyle name="Followed Hyperlink 2" xfId="43936" hidden="1"/>
    <cellStyle name="Followed Hyperlink 2" xfId="46487" hidden="1"/>
    <cellStyle name="Followed Hyperlink 2" xfId="37351" hidden="1"/>
    <cellStyle name="Followed Hyperlink 2" xfId="52338" hidden="1"/>
    <cellStyle name="Followed Hyperlink 2" xfId="5485" hidden="1"/>
    <cellStyle name="Followed Hyperlink 2" xfId="13031" hidden="1"/>
    <cellStyle name="Followed Hyperlink 2" xfId="22065" hidden="1"/>
    <cellStyle name="Followed Hyperlink 2" xfId="43165" hidden="1"/>
    <cellStyle name="Followed Hyperlink 2" xfId="43029" hidden="1"/>
    <cellStyle name="Followed Hyperlink 2" xfId="16635" hidden="1"/>
    <cellStyle name="Followed Hyperlink 2" xfId="21874" hidden="1"/>
    <cellStyle name="Followed Hyperlink 2" xfId="20713" hidden="1"/>
    <cellStyle name="Followed Hyperlink 2" xfId="31594" hidden="1"/>
    <cellStyle name="Followed Hyperlink 2" xfId="45147" hidden="1"/>
    <cellStyle name="Followed Hyperlink 2" xfId="45993" hidden="1"/>
    <cellStyle name="Followed Hyperlink 2" xfId="43840" hidden="1"/>
    <cellStyle name="Followed Hyperlink 2" xfId="42845" hidden="1"/>
    <cellStyle name="Followed Hyperlink 2" xfId="21666" hidden="1"/>
    <cellStyle name="Followed Hyperlink 2" xfId="20830" hidden="1"/>
    <cellStyle name="Followed Hyperlink 2" xfId="46524" hidden="1"/>
    <cellStyle name="Followed Hyperlink 2" xfId="12859" hidden="1"/>
    <cellStyle name="Followed Hyperlink 2" xfId="5503" hidden="1"/>
    <cellStyle name="Followed Hyperlink 2" xfId="46772" hidden="1"/>
    <cellStyle name="Followed Hyperlink 2" xfId="22697" hidden="1"/>
    <cellStyle name="Followed Hyperlink 2" xfId="23147" hidden="1"/>
    <cellStyle name="Followed Hyperlink 2" xfId="37363" hidden="1"/>
    <cellStyle name="Followed Hyperlink 2" xfId="52347" hidden="1"/>
    <cellStyle name="Followed Hyperlink 2" xfId="13049" hidden="1"/>
    <cellStyle name="Followed Hyperlink 2" xfId="20004" hidden="1"/>
    <cellStyle name="Followed Hyperlink 2" xfId="31523" hidden="1"/>
    <cellStyle name="Followed Hyperlink 2" xfId="21548" hidden="1"/>
    <cellStyle name="Followed Hyperlink 2" xfId="30426" hidden="1"/>
    <cellStyle name="Followed Hyperlink 2" xfId="31641" hidden="1"/>
    <cellStyle name="Followed Hyperlink 2" xfId="30858" hidden="1"/>
    <cellStyle name="Followed Hyperlink 2" xfId="43407" hidden="1"/>
    <cellStyle name="Followed Hyperlink 2" xfId="54466"/>
    <cellStyle name="Followed Hyperlink 20" xfId="21309" hidden="1"/>
    <cellStyle name="Followed Hyperlink 20" xfId="37229" hidden="1"/>
    <cellStyle name="Followed Hyperlink 20" xfId="12830" hidden="1"/>
    <cellStyle name="Followed Hyperlink 20" xfId="19169" hidden="1"/>
    <cellStyle name="Followed Hyperlink 20" xfId="45187" hidden="1"/>
    <cellStyle name="Followed Hyperlink 20" xfId="37094" hidden="1"/>
    <cellStyle name="Followed Hyperlink 20" xfId="37088" hidden="1"/>
    <cellStyle name="Followed Hyperlink 20" xfId="45419" hidden="1"/>
    <cellStyle name="Followed Hyperlink 20" xfId="45030" hidden="1"/>
    <cellStyle name="Followed Hyperlink 20" xfId="43928" hidden="1"/>
    <cellStyle name="Followed Hyperlink 20" xfId="36906" hidden="1"/>
    <cellStyle name="Followed Hyperlink 20" xfId="44407" hidden="1"/>
    <cellStyle name="Followed Hyperlink 20" xfId="13153" hidden="1"/>
    <cellStyle name="Followed Hyperlink 20" xfId="20956" hidden="1"/>
    <cellStyle name="Followed Hyperlink 20" xfId="11612" hidden="1"/>
    <cellStyle name="Followed Hyperlink 20" xfId="5537" hidden="1"/>
    <cellStyle name="Followed Hyperlink 20" xfId="45383" hidden="1"/>
    <cellStyle name="Followed Hyperlink 20" xfId="35688" hidden="1"/>
    <cellStyle name="Followed Hyperlink 20" xfId="31222" hidden="1"/>
    <cellStyle name="Followed Hyperlink 20" xfId="43243" hidden="1"/>
    <cellStyle name="Followed Hyperlink 20" xfId="21345" hidden="1"/>
    <cellStyle name="Followed Hyperlink 20" xfId="19854" hidden="1"/>
    <cellStyle name="Followed Hyperlink 20" xfId="21113" hidden="1"/>
    <cellStyle name="Followed Hyperlink 20" xfId="13018" hidden="1"/>
    <cellStyle name="Followed Hyperlink 20" xfId="13012" hidden="1"/>
    <cellStyle name="Followed Hyperlink 20" xfId="30712" hidden="1"/>
    <cellStyle name="Followed Hyperlink 20" xfId="30967" hidden="1"/>
    <cellStyle name="Followed Hyperlink 20" xfId="20333" hidden="1"/>
    <cellStyle name="Followed Hyperlink 20" xfId="28368" hidden="1"/>
    <cellStyle name="Followed Hyperlink 20" xfId="52399"/>
    <cellStyle name="Followed Hyperlink 21" xfId="19569" hidden="1"/>
    <cellStyle name="Followed Hyperlink 21" xfId="44828" hidden="1"/>
    <cellStyle name="Followed Hyperlink 21" xfId="21114" hidden="1"/>
    <cellStyle name="Followed Hyperlink 21" xfId="21923" hidden="1"/>
    <cellStyle name="Followed Hyperlink 21" xfId="45792" hidden="1"/>
    <cellStyle name="Followed Hyperlink 21" xfId="43180" hidden="1"/>
    <cellStyle name="Followed Hyperlink 21" xfId="43708" hidden="1"/>
    <cellStyle name="Followed Hyperlink 21" xfId="43588" hidden="1"/>
    <cellStyle name="Followed Hyperlink 21" xfId="45039" hidden="1"/>
    <cellStyle name="Followed Hyperlink 21" xfId="43357" hidden="1"/>
    <cellStyle name="Followed Hyperlink 21" xfId="45188" hidden="1"/>
    <cellStyle name="Followed Hyperlink 21" xfId="44409" hidden="1"/>
    <cellStyle name="Followed Hyperlink 21" xfId="20754" hidden="1"/>
    <cellStyle name="Followed Hyperlink 21" xfId="20965" hidden="1"/>
    <cellStyle name="Followed Hyperlink 21" xfId="13501" hidden="1"/>
    <cellStyle name="Followed Hyperlink 21" xfId="5539" hidden="1"/>
    <cellStyle name="Followed Hyperlink 21" xfId="43643" hidden="1"/>
    <cellStyle name="Followed Hyperlink 21" xfId="37577" hidden="1"/>
    <cellStyle name="Followed Hyperlink 21" xfId="31224" hidden="1"/>
    <cellStyle name="Followed Hyperlink 21" xfId="45997" hidden="1"/>
    <cellStyle name="Followed Hyperlink 21" xfId="19514" hidden="1"/>
    <cellStyle name="Followed Hyperlink 21" xfId="19283" hidden="1"/>
    <cellStyle name="Followed Hyperlink 21" xfId="21718" hidden="1"/>
    <cellStyle name="Followed Hyperlink 21" xfId="19106" hidden="1"/>
    <cellStyle name="Followed Hyperlink 21" xfId="19634" hidden="1"/>
    <cellStyle name="Followed Hyperlink 21" xfId="26148" hidden="1"/>
    <cellStyle name="Followed Hyperlink 21" xfId="31326" hidden="1"/>
    <cellStyle name="Followed Hyperlink 21" xfId="20335" hidden="1"/>
    <cellStyle name="Followed Hyperlink 21" xfId="28370" hidden="1"/>
    <cellStyle name="Followed Hyperlink 21" xfId="52401"/>
    <cellStyle name="Followed Hyperlink 22" xfId="21099" hidden="1"/>
    <cellStyle name="Followed Hyperlink 22" xfId="44444" hidden="1"/>
    <cellStyle name="Followed Hyperlink 22" xfId="13239" hidden="1"/>
    <cellStyle name="Followed Hyperlink 22" xfId="19011" hidden="1"/>
    <cellStyle name="Followed Hyperlink 22" xfId="44618" hidden="1"/>
    <cellStyle name="Followed Hyperlink 22" xfId="44660" hidden="1"/>
    <cellStyle name="Followed Hyperlink 22" xfId="43360" hidden="1"/>
    <cellStyle name="Followed Hyperlink 22" xfId="43011" hidden="1"/>
    <cellStyle name="Followed Hyperlink 22" xfId="36819" hidden="1"/>
    <cellStyle name="Followed Hyperlink 22" xfId="37037" hidden="1"/>
    <cellStyle name="Followed Hyperlink 22" xfId="37315" hidden="1"/>
    <cellStyle name="Followed Hyperlink 22" xfId="44411" hidden="1"/>
    <cellStyle name="Followed Hyperlink 22" xfId="20370" hidden="1"/>
    <cellStyle name="Followed Hyperlink 22" xfId="12743" hidden="1"/>
    <cellStyle name="Followed Hyperlink 22" xfId="12780" hidden="1"/>
    <cellStyle name="Followed Hyperlink 22" xfId="5541" hidden="1"/>
    <cellStyle name="Followed Hyperlink 22" xfId="45173" hidden="1"/>
    <cellStyle name="Followed Hyperlink 22" xfId="36856" hidden="1"/>
    <cellStyle name="Followed Hyperlink 22" xfId="31226" hidden="1"/>
    <cellStyle name="Followed Hyperlink 22" xfId="43085" hidden="1"/>
    <cellStyle name="Followed Hyperlink 22" xfId="18937" hidden="1"/>
    <cellStyle name="Followed Hyperlink 22" xfId="12961" hidden="1"/>
    <cellStyle name="Followed Hyperlink 22" xfId="20544" hidden="1"/>
    <cellStyle name="Followed Hyperlink 22" xfId="20586" hidden="1"/>
    <cellStyle name="Followed Hyperlink 22" xfId="19286" hidden="1"/>
    <cellStyle name="Followed Hyperlink 22" xfId="30968" hidden="1"/>
    <cellStyle name="Followed Hyperlink 22" xfId="30538" hidden="1"/>
    <cellStyle name="Followed Hyperlink 22" xfId="20337" hidden="1"/>
    <cellStyle name="Followed Hyperlink 22" xfId="28372" hidden="1"/>
    <cellStyle name="Followed Hyperlink 22" xfId="52403"/>
    <cellStyle name="Followed Hyperlink 23" xfId="13322" hidden="1"/>
    <cellStyle name="Followed Hyperlink 23" xfId="36876" hidden="1"/>
    <cellStyle name="Followed Hyperlink 23" xfId="20063" hidden="1"/>
    <cellStyle name="Followed Hyperlink 23" xfId="19673" hidden="1"/>
    <cellStyle name="Followed Hyperlink 23" xfId="37553" hidden="1"/>
    <cellStyle name="Followed Hyperlink 23" xfId="43320" hidden="1"/>
    <cellStyle name="Followed Hyperlink 23" xfId="44899" hidden="1"/>
    <cellStyle name="Followed Hyperlink 23" xfId="43418" hidden="1"/>
    <cellStyle name="Followed Hyperlink 23" xfId="45374" hidden="1"/>
    <cellStyle name="Followed Hyperlink 23" xfId="45611" hidden="1"/>
    <cellStyle name="Followed Hyperlink 23" xfId="44137" hidden="1"/>
    <cellStyle name="Followed Hyperlink 23" xfId="44413" hidden="1"/>
    <cellStyle name="Followed Hyperlink 23" xfId="12800" hidden="1"/>
    <cellStyle name="Followed Hyperlink 23" xfId="21300" hidden="1"/>
    <cellStyle name="Followed Hyperlink 23" xfId="22675" hidden="1"/>
    <cellStyle name="Followed Hyperlink 23" xfId="5543" hidden="1"/>
    <cellStyle name="Followed Hyperlink 23" xfId="37398" hidden="1"/>
    <cellStyle name="Followed Hyperlink 23" xfId="46749" hidden="1"/>
    <cellStyle name="Followed Hyperlink 23" xfId="31228" hidden="1"/>
    <cellStyle name="Followed Hyperlink 23" xfId="43747" hidden="1"/>
    <cellStyle name="Followed Hyperlink 23" xfId="19344" hidden="1"/>
    <cellStyle name="Followed Hyperlink 23" xfId="21537" hidden="1"/>
    <cellStyle name="Followed Hyperlink 23" xfId="13477" hidden="1"/>
    <cellStyle name="Followed Hyperlink 23" xfId="19246" hidden="1"/>
    <cellStyle name="Followed Hyperlink 23" xfId="20825" hidden="1"/>
    <cellStyle name="Followed Hyperlink 23" xfId="30783" hidden="1"/>
    <cellStyle name="Followed Hyperlink 23" xfId="30813" hidden="1"/>
    <cellStyle name="Followed Hyperlink 23" xfId="20339" hidden="1"/>
    <cellStyle name="Followed Hyperlink 23" xfId="28374" hidden="1"/>
    <cellStyle name="Followed Hyperlink 23" xfId="52405"/>
    <cellStyle name="Followed Hyperlink 24" xfId="20827" hidden="1"/>
    <cellStyle name="Followed Hyperlink 24" xfId="45143" hidden="1"/>
    <cellStyle name="Followed Hyperlink 24" xfId="20665" hidden="1"/>
    <cellStyle name="Followed Hyperlink 24" xfId="19955" hidden="1"/>
    <cellStyle name="Followed Hyperlink 24" xfId="45337" hidden="1"/>
    <cellStyle name="Followed Hyperlink 24" xfId="45846" hidden="1"/>
    <cellStyle name="Followed Hyperlink 24" xfId="37474" hidden="1"/>
    <cellStyle name="Followed Hyperlink 24" xfId="37472" hidden="1"/>
    <cellStyle name="Followed Hyperlink 24" xfId="44139" hidden="1"/>
    <cellStyle name="Followed Hyperlink 24" xfId="36854" hidden="1"/>
    <cellStyle name="Followed Hyperlink 24" xfId="44739" hidden="1"/>
    <cellStyle name="Followed Hyperlink 24" xfId="44415" hidden="1"/>
    <cellStyle name="Followed Hyperlink 24" xfId="21069" hidden="1"/>
    <cellStyle name="Followed Hyperlink 24" xfId="20065" hidden="1"/>
    <cellStyle name="Followed Hyperlink 24" xfId="12963" hidden="1"/>
    <cellStyle name="Followed Hyperlink 24" xfId="5545" hidden="1"/>
    <cellStyle name="Followed Hyperlink 24" xfId="44901" hidden="1"/>
    <cellStyle name="Followed Hyperlink 24" xfId="37039" hidden="1"/>
    <cellStyle name="Followed Hyperlink 24" xfId="31230" hidden="1"/>
    <cellStyle name="Followed Hyperlink 24" xfId="44029" hidden="1"/>
    <cellStyle name="Followed Hyperlink 24" xfId="13396" hidden="1"/>
    <cellStyle name="Followed Hyperlink 24" xfId="12778" hidden="1"/>
    <cellStyle name="Followed Hyperlink 24" xfId="21263" hidden="1"/>
    <cellStyle name="Followed Hyperlink 24" xfId="21772" hidden="1"/>
    <cellStyle name="Followed Hyperlink 24" xfId="13398" hidden="1"/>
    <cellStyle name="Followed Hyperlink 24" xfId="30691" hidden="1"/>
    <cellStyle name="Followed Hyperlink 24" xfId="30564" hidden="1"/>
    <cellStyle name="Followed Hyperlink 24" xfId="20341" hidden="1"/>
    <cellStyle name="Followed Hyperlink 24" xfId="28376" hidden="1"/>
    <cellStyle name="Followed Hyperlink 24" xfId="52407"/>
    <cellStyle name="Followed Hyperlink 25" xfId="19493" hidden="1"/>
    <cellStyle name="Followed Hyperlink 25" xfId="44724" hidden="1"/>
    <cellStyle name="Followed Hyperlink 25" xfId="21563" hidden="1"/>
    <cellStyle name="Followed Hyperlink 25" xfId="21749" hidden="1"/>
    <cellStyle name="Followed Hyperlink 25" xfId="43586" hidden="1"/>
    <cellStyle name="Followed Hyperlink 25" xfId="43847" hidden="1"/>
    <cellStyle name="Followed Hyperlink 25" xfId="44795" hidden="1"/>
    <cellStyle name="Followed Hyperlink 25" xfId="46414" hidden="1"/>
    <cellStyle name="Followed Hyperlink 25" xfId="37423" hidden="1"/>
    <cellStyle name="Followed Hyperlink 25" xfId="44924" hidden="1"/>
    <cellStyle name="Followed Hyperlink 25" xfId="45637" hidden="1"/>
    <cellStyle name="Followed Hyperlink 25" xfId="44417" hidden="1"/>
    <cellStyle name="Followed Hyperlink 25" xfId="20650" hidden="1"/>
    <cellStyle name="Followed Hyperlink 25" xfId="13347" hidden="1"/>
    <cellStyle name="Followed Hyperlink 25" xfId="21078" hidden="1"/>
    <cellStyle name="Followed Hyperlink 25" xfId="5547" hidden="1"/>
    <cellStyle name="Followed Hyperlink 25" xfId="43567" hidden="1"/>
    <cellStyle name="Followed Hyperlink 25" xfId="45152" hidden="1"/>
    <cellStyle name="Followed Hyperlink 25" xfId="31232" hidden="1"/>
    <cellStyle name="Followed Hyperlink 25" xfId="45823" hidden="1"/>
    <cellStyle name="Followed Hyperlink 25" xfId="22340" hidden="1"/>
    <cellStyle name="Followed Hyperlink 25" xfId="20850" hidden="1"/>
    <cellStyle name="Followed Hyperlink 25" xfId="19512" hidden="1"/>
    <cellStyle name="Followed Hyperlink 25" xfId="19773" hidden="1"/>
    <cellStyle name="Followed Hyperlink 25" xfId="20721" hidden="1"/>
    <cellStyle name="Followed Hyperlink 25" xfId="31040" hidden="1"/>
    <cellStyle name="Followed Hyperlink 25" xfId="30890" hidden="1"/>
    <cellStyle name="Followed Hyperlink 25" xfId="20343" hidden="1"/>
    <cellStyle name="Followed Hyperlink 25" xfId="28378" hidden="1"/>
    <cellStyle name="Followed Hyperlink 25" xfId="52409"/>
    <cellStyle name="Followed Hyperlink 26" xfId="22519" hidden="1"/>
    <cellStyle name="Followed Hyperlink 26" xfId="36886" hidden="1"/>
    <cellStyle name="Followed Hyperlink 26" xfId="19979" hidden="1"/>
    <cellStyle name="Followed Hyperlink 26" xfId="20891" hidden="1"/>
    <cellStyle name="Followed Hyperlink 26" xfId="45827" hidden="1"/>
    <cellStyle name="Followed Hyperlink 26" xfId="43242" hidden="1"/>
    <cellStyle name="Followed Hyperlink 26" xfId="42951" hidden="1"/>
    <cellStyle name="Followed Hyperlink 26" xfId="36810" hidden="1"/>
    <cellStyle name="Followed Hyperlink 26" xfId="37277" hidden="1"/>
    <cellStyle name="Followed Hyperlink 26" xfId="37083" hidden="1"/>
    <cellStyle name="Followed Hyperlink 26" xfId="44053" hidden="1"/>
    <cellStyle name="Followed Hyperlink 26" xfId="44419" hidden="1"/>
    <cellStyle name="Followed Hyperlink 26" xfId="12810" hidden="1"/>
    <cellStyle name="Followed Hyperlink 26" xfId="13201" hidden="1"/>
    <cellStyle name="Followed Hyperlink 26" xfId="19663" hidden="1"/>
    <cellStyle name="Followed Hyperlink 26" xfId="5549" hidden="1"/>
    <cellStyle name="Followed Hyperlink 26" xfId="46593" hidden="1"/>
    <cellStyle name="Followed Hyperlink 26" xfId="43737" hidden="1"/>
    <cellStyle name="Followed Hyperlink 26" xfId="31234" hidden="1"/>
    <cellStyle name="Followed Hyperlink 26" xfId="44965" hidden="1"/>
    <cellStyle name="Followed Hyperlink 26" xfId="12734" hidden="1"/>
    <cellStyle name="Followed Hyperlink 26" xfId="13007" hidden="1"/>
    <cellStyle name="Followed Hyperlink 26" xfId="21753" hidden="1"/>
    <cellStyle name="Followed Hyperlink 26" xfId="19168" hidden="1"/>
    <cellStyle name="Followed Hyperlink 26" xfId="18877" hidden="1"/>
    <cellStyle name="Followed Hyperlink 26" xfId="30876" hidden="1"/>
    <cellStyle name="Followed Hyperlink 26" xfId="31564" hidden="1"/>
    <cellStyle name="Followed Hyperlink 26" xfId="20345" hidden="1"/>
    <cellStyle name="Followed Hyperlink 26" xfId="28380" hidden="1"/>
    <cellStyle name="Followed Hyperlink 26" xfId="52411"/>
    <cellStyle name="Followed Hyperlink 27" xfId="21507" hidden="1"/>
    <cellStyle name="Followed Hyperlink 27" xfId="44046" hidden="1"/>
    <cellStyle name="Followed Hyperlink 27" xfId="22372" hidden="1"/>
    <cellStyle name="Followed Hyperlink 27" xfId="20474" hidden="1"/>
    <cellStyle name="Followed Hyperlink 27" xfId="43967" hidden="1"/>
    <cellStyle name="Followed Hyperlink 27" xfId="45812" hidden="1"/>
    <cellStyle name="Followed Hyperlink 27" xfId="37244" hidden="1"/>
    <cellStyle name="Followed Hyperlink 27" xfId="44968" hidden="1"/>
    <cellStyle name="Followed Hyperlink 27" xfId="43884" hidden="1"/>
    <cellStyle name="Followed Hyperlink 27" xfId="37067" hidden="1"/>
    <cellStyle name="Followed Hyperlink 27" xfId="46446" hidden="1"/>
    <cellStyle name="Followed Hyperlink 27" xfId="44421" hidden="1"/>
    <cellStyle name="Followed Hyperlink 27" xfId="19972" hidden="1"/>
    <cellStyle name="Followed Hyperlink 27" xfId="19810" hidden="1"/>
    <cellStyle name="Followed Hyperlink 27" xfId="22148" hidden="1"/>
    <cellStyle name="Followed Hyperlink 27" xfId="5551" hidden="1"/>
    <cellStyle name="Followed Hyperlink 27" xfId="45581" hidden="1"/>
    <cellStyle name="Followed Hyperlink 27" xfId="46222" hidden="1"/>
    <cellStyle name="Followed Hyperlink 27" xfId="31236" hidden="1"/>
    <cellStyle name="Followed Hyperlink 27" xfId="44548" hidden="1"/>
    <cellStyle name="Followed Hyperlink 27" xfId="20894" hidden="1"/>
    <cellStyle name="Followed Hyperlink 27" xfId="12991" hidden="1"/>
    <cellStyle name="Followed Hyperlink 27" xfId="19893" hidden="1"/>
    <cellStyle name="Followed Hyperlink 27" xfId="21738" hidden="1"/>
    <cellStyle name="Followed Hyperlink 27" xfId="13168" hidden="1"/>
    <cellStyle name="Followed Hyperlink 27" xfId="30752" hidden="1"/>
    <cellStyle name="Followed Hyperlink 27" xfId="31391" hidden="1"/>
    <cellStyle name="Followed Hyperlink 27" xfId="20347" hidden="1"/>
    <cellStyle name="Followed Hyperlink 27" xfId="28382" hidden="1"/>
    <cellStyle name="Followed Hyperlink 27" xfId="52413"/>
    <cellStyle name="Followed Hyperlink 28" xfId="22197" hidden="1"/>
    <cellStyle name="Followed Hyperlink 28" xfId="43599" hidden="1"/>
    <cellStyle name="Followed Hyperlink 28" xfId="12853" hidden="1"/>
    <cellStyle name="Followed Hyperlink 28" xfId="22842" hidden="1"/>
    <cellStyle name="Followed Hyperlink 28" xfId="44224" hidden="1"/>
    <cellStyle name="Followed Hyperlink 28" xfId="45781" hidden="1"/>
    <cellStyle name="Followed Hyperlink 28" xfId="44710" hidden="1"/>
    <cellStyle name="Followed Hyperlink 28" xfId="44083" hidden="1"/>
    <cellStyle name="Followed Hyperlink 28" xfId="36786" hidden="1"/>
    <cellStyle name="Followed Hyperlink 28" xfId="36781" hidden="1"/>
    <cellStyle name="Followed Hyperlink 28" xfId="36929" hidden="1"/>
    <cellStyle name="Followed Hyperlink 28" xfId="44423" hidden="1"/>
    <cellStyle name="Followed Hyperlink 28" xfId="19525" hidden="1"/>
    <cellStyle name="Followed Hyperlink 28" xfId="12710" hidden="1"/>
    <cellStyle name="Followed Hyperlink 28" xfId="12869" hidden="1"/>
    <cellStyle name="Followed Hyperlink 28" xfId="5553" hidden="1"/>
    <cellStyle name="Followed Hyperlink 28" xfId="46271" hidden="1"/>
    <cellStyle name="Followed Hyperlink 28" xfId="36945" hidden="1"/>
    <cellStyle name="Followed Hyperlink 28" xfId="31238" hidden="1"/>
    <cellStyle name="Followed Hyperlink 28" xfId="46916" hidden="1"/>
    <cellStyle name="Followed Hyperlink 28" xfId="20009" hidden="1"/>
    <cellStyle name="Followed Hyperlink 28" xfId="12705" hidden="1"/>
    <cellStyle name="Followed Hyperlink 28" xfId="20150" hidden="1"/>
    <cellStyle name="Followed Hyperlink 28" xfId="21707" hidden="1"/>
    <cellStyle name="Followed Hyperlink 28" xfId="20636" hidden="1"/>
    <cellStyle name="Followed Hyperlink 28" xfId="30635" hidden="1"/>
    <cellStyle name="Followed Hyperlink 28" xfId="31286" hidden="1"/>
    <cellStyle name="Followed Hyperlink 28" xfId="20349" hidden="1"/>
    <cellStyle name="Followed Hyperlink 28" xfId="28384" hidden="1"/>
    <cellStyle name="Followed Hyperlink 28" xfId="52415"/>
    <cellStyle name="Followed Hyperlink 29" xfId="20935" hidden="1"/>
    <cellStyle name="Followed Hyperlink 29" xfId="43171" hidden="1"/>
    <cellStyle name="Followed Hyperlink 29" xfId="19033" hidden="1"/>
    <cellStyle name="Followed Hyperlink 29" xfId="19845" hidden="1"/>
    <cellStyle name="Followed Hyperlink 29" xfId="37219" hidden="1"/>
    <cellStyle name="Followed Hyperlink 29" xfId="44949" hidden="1"/>
    <cellStyle name="Followed Hyperlink 29" xfId="44768" hidden="1"/>
    <cellStyle name="Followed Hyperlink 29" xfId="43229" hidden="1"/>
    <cellStyle name="Followed Hyperlink 29" xfId="44587" hidden="1"/>
    <cellStyle name="Followed Hyperlink 29" xfId="37034" hidden="1"/>
    <cellStyle name="Followed Hyperlink 29" xfId="43107" hidden="1"/>
    <cellStyle name="Followed Hyperlink 29" xfId="44425" hidden="1"/>
    <cellStyle name="Followed Hyperlink 29" xfId="19097" hidden="1"/>
    <cellStyle name="Followed Hyperlink 29" xfId="20513" hidden="1"/>
    <cellStyle name="Followed Hyperlink 29" xfId="13060" hidden="1"/>
    <cellStyle name="Followed Hyperlink 29" xfId="5555" hidden="1"/>
    <cellStyle name="Followed Hyperlink 29" xfId="45009" hidden="1"/>
    <cellStyle name="Followed Hyperlink 29" xfId="37136" hidden="1"/>
    <cellStyle name="Followed Hyperlink 29" xfId="31240" hidden="1"/>
    <cellStyle name="Followed Hyperlink 29" xfId="43919" hidden="1"/>
    <cellStyle name="Followed Hyperlink 29" xfId="19155" hidden="1"/>
    <cellStyle name="Followed Hyperlink 29" xfId="12958" hidden="1"/>
    <cellStyle name="Followed Hyperlink 29" xfId="13143" hidden="1"/>
    <cellStyle name="Followed Hyperlink 29" xfId="20875" hidden="1"/>
    <cellStyle name="Followed Hyperlink 29" xfId="20694" hidden="1"/>
    <cellStyle name="Followed Hyperlink 29" xfId="31394" hidden="1"/>
    <cellStyle name="Followed Hyperlink 29" xfId="30822" hidden="1"/>
    <cellStyle name="Followed Hyperlink 29" xfId="20351" hidden="1"/>
    <cellStyle name="Followed Hyperlink 29" xfId="28386" hidden="1"/>
    <cellStyle name="Followed Hyperlink 29" xfId="52417"/>
    <cellStyle name="Followed Hyperlink 3" xfId="20141" hidden="1"/>
    <cellStyle name="Followed Hyperlink 3" xfId="13516" hidden="1"/>
    <cellStyle name="Followed Hyperlink 3" xfId="39599" hidden="1"/>
    <cellStyle name="Followed Hyperlink 3" xfId="45701" hidden="1"/>
    <cellStyle name="Followed Hyperlink 3" xfId="46075" hidden="1"/>
    <cellStyle name="Followed Hyperlink 3" xfId="20933" hidden="1"/>
    <cellStyle name="Followed Hyperlink 3" xfId="13331" hidden="1"/>
    <cellStyle name="Followed Hyperlink 3" xfId="30427" hidden="1"/>
    <cellStyle name="Followed Hyperlink 3" xfId="13441" hidden="1"/>
    <cellStyle name="Followed Hyperlink 3" xfId="43841" hidden="1"/>
    <cellStyle name="Followed Hyperlink 3" xfId="12826" hidden="1"/>
    <cellStyle name="Followed Hyperlink 3" xfId="46236" hidden="1"/>
    <cellStyle name="Followed Hyperlink 3" xfId="21585" hidden="1"/>
    <cellStyle name="Followed Hyperlink 3" xfId="43133" hidden="1"/>
    <cellStyle name="Followed Hyperlink 3" xfId="22518" hidden="1"/>
    <cellStyle name="Followed Hyperlink 3" xfId="40733" hidden="1"/>
    <cellStyle name="Followed Hyperlink 3" xfId="43820" hidden="1"/>
    <cellStyle name="Followed Hyperlink 3" xfId="21059" hidden="1"/>
    <cellStyle name="Followed Hyperlink 3" xfId="43099" hidden="1"/>
    <cellStyle name="Followed Hyperlink 3" xfId="51276" hidden="1"/>
    <cellStyle name="Followed Hyperlink 3" xfId="45002" hidden="1"/>
    <cellStyle name="Followed Hyperlink 3" xfId="36901" hidden="1"/>
    <cellStyle name="Followed Hyperlink 3" xfId="5437" hidden="1"/>
    <cellStyle name="Followed Hyperlink 3" xfId="44106" hidden="1"/>
    <cellStyle name="Followed Hyperlink 3" xfId="43781" hidden="1"/>
    <cellStyle name="Followed Hyperlink 3" xfId="21317" hidden="1"/>
    <cellStyle name="Followed Hyperlink 3" xfId="43571" hidden="1"/>
    <cellStyle name="Followed Hyperlink 3" xfId="15536" hidden="1"/>
    <cellStyle name="Followed Hyperlink 3" xfId="44314" hidden="1"/>
    <cellStyle name="Followed Hyperlink 3" xfId="30460" hidden="1"/>
    <cellStyle name="Followed Hyperlink 3" xfId="50218" hidden="1"/>
    <cellStyle name="Followed Hyperlink 3" xfId="22352" hidden="1"/>
    <cellStyle name="Followed Hyperlink 3" xfId="31649" hidden="1"/>
    <cellStyle name="Followed Hyperlink 3" xfId="45935" hidden="1"/>
    <cellStyle name="Followed Hyperlink 3" xfId="12431" hidden="1"/>
    <cellStyle name="Followed Hyperlink 3" xfId="36902" hidden="1"/>
    <cellStyle name="Followed Hyperlink 3" xfId="44354" hidden="1"/>
    <cellStyle name="Followed Hyperlink 3" xfId="43301" hidden="1"/>
    <cellStyle name="Followed Hyperlink 3" xfId="43172" hidden="1"/>
    <cellStyle name="Followed Hyperlink 3" xfId="45854" hidden="1"/>
    <cellStyle name="Followed Hyperlink 3" xfId="45181" hidden="1"/>
    <cellStyle name="Followed Hyperlink 3" xfId="44483" hidden="1"/>
    <cellStyle name="Followed Hyperlink 3" xfId="21882" hidden="1"/>
    <cellStyle name="Followed Hyperlink 3" xfId="46258" hidden="1"/>
    <cellStyle name="Followed Hyperlink 3" xfId="22252" hidden="1"/>
    <cellStyle name="Followed Hyperlink 3" xfId="21401" hidden="1"/>
    <cellStyle name="Followed Hyperlink 3" xfId="12707" hidden="1"/>
    <cellStyle name="Followed Hyperlink 3" xfId="45363" hidden="1"/>
    <cellStyle name="Followed Hyperlink 3" xfId="43790" hidden="1"/>
    <cellStyle name="Followed Hyperlink 3" xfId="5433" hidden="1"/>
    <cellStyle name="Followed Hyperlink 3" xfId="22830" hidden="1"/>
    <cellStyle name="Followed Hyperlink 3" xfId="37309" hidden="1"/>
    <cellStyle name="Followed Hyperlink 3" xfId="12759" hidden="1"/>
    <cellStyle name="Followed Hyperlink 3" xfId="28268" hidden="1"/>
    <cellStyle name="Followed Hyperlink 3" xfId="20468" hidden="1"/>
    <cellStyle name="Followed Hyperlink 3" xfId="45868" hidden="1"/>
    <cellStyle name="Followed Hyperlink 3" xfId="20577" hidden="1"/>
    <cellStyle name="Followed Hyperlink 3" xfId="41809" hidden="1"/>
    <cellStyle name="Followed Hyperlink 3" xfId="43061" hidden="1"/>
    <cellStyle name="Followed Hyperlink 3" xfId="43145" hidden="1"/>
    <cellStyle name="Followed Hyperlink 3" xfId="47111" hidden="1"/>
    <cellStyle name="Followed Hyperlink 3" xfId="47097" hidden="1"/>
    <cellStyle name="Followed Hyperlink 3" xfId="45659" hidden="1"/>
    <cellStyle name="Followed Hyperlink 3" xfId="36827" hidden="1"/>
    <cellStyle name="Followed Hyperlink 3" xfId="36257" hidden="1"/>
    <cellStyle name="Followed Hyperlink 3" xfId="12541" hidden="1"/>
    <cellStyle name="Followed Hyperlink 3" xfId="19059" hidden="1"/>
    <cellStyle name="Followed Hyperlink 3" xfId="37151" hidden="1"/>
    <cellStyle name="Followed Hyperlink 3" xfId="39684" hidden="1"/>
    <cellStyle name="Followed Hyperlink 3" xfId="22871" hidden="1"/>
    <cellStyle name="Followed Hyperlink 3" xfId="37407" hidden="1"/>
    <cellStyle name="Followed Hyperlink 3" xfId="22226" hidden="1"/>
    <cellStyle name="Followed Hyperlink 3" xfId="22303" hidden="1"/>
    <cellStyle name="Followed Hyperlink 3" xfId="19320" hidden="1"/>
    <cellStyle name="Followed Hyperlink 3" xfId="43019" hidden="1"/>
    <cellStyle name="Followed Hyperlink 3" xfId="20353" hidden="1"/>
    <cellStyle name="Followed Hyperlink 3" xfId="35819" hidden="1"/>
    <cellStyle name="Followed Hyperlink 3" xfId="45413" hidden="1"/>
    <cellStyle name="Followed Hyperlink 3" xfId="46761" hidden="1"/>
    <cellStyle name="Followed Hyperlink 3" xfId="44928" hidden="1"/>
    <cellStyle name="Followed Hyperlink 3" xfId="44169" hidden="1"/>
    <cellStyle name="Followed Hyperlink 3" xfId="44685" hidden="1"/>
    <cellStyle name="Followed Hyperlink 3" xfId="46614" hidden="1"/>
    <cellStyle name="Followed Hyperlink 3" xfId="15610" hidden="1"/>
    <cellStyle name="Followed Hyperlink 3" xfId="44651" hidden="1"/>
    <cellStyle name="Followed Hyperlink 3" xfId="30678" hidden="1"/>
    <cellStyle name="Followed Hyperlink 3" xfId="20942" hidden="1"/>
    <cellStyle name="Followed Hyperlink 3" xfId="17735" hidden="1"/>
    <cellStyle name="Followed Hyperlink 3" xfId="37579" hidden="1"/>
    <cellStyle name="Followed Hyperlink 3" xfId="19071" hidden="1"/>
    <cellStyle name="Followed Hyperlink 3" xfId="20611" hidden="1"/>
    <cellStyle name="Followed Hyperlink 3" xfId="37595" hidden="1"/>
    <cellStyle name="Followed Hyperlink 3" xfId="31079" hidden="1"/>
    <cellStyle name="Followed Hyperlink 3" xfId="18945" hidden="1"/>
    <cellStyle name="Followed Hyperlink 3" xfId="39640" hidden="1"/>
    <cellStyle name="Followed Hyperlink 3" xfId="45168" hidden="1"/>
    <cellStyle name="Followed Hyperlink 3" xfId="11743" hidden="1"/>
    <cellStyle name="Followed Hyperlink 3" xfId="45568" hidden="1"/>
    <cellStyle name="Followed Hyperlink 3" xfId="43478" hidden="1"/>
    <cellStyle name="Followed Hyperlink 3" xfId="22577" hidden="1"/>
    <cellStyle name="Followed Hyperlink 3" xfId="43985" hidden="1"/>
    <cellStyle name="Followed Hyperlink 3" xfId="43350" hidden="1"/>
    <cellStyle name="Followed Hyperlink 3" xfId="44689" hidden="1"/>
    <cellStyle name="Followed Hyperlink 3" xfId="44576" hidden="1"/>
    <cellStyle name="Followed Hyperlink 3" xfId="44881" hidden="1"/>
    <cellStyle name="Followed Hyperlink 3" xfId="30919" hidden="1"/>
    <cellStyle name="Followed Hyperlink 3" xfId="45824" hidden="1"/>
    <cellStyle name="Followed Hyperlink 3" xfId="31261" hidden="1"/>
    <cellStyle name="Followed Hyperlink 3" xfId="19707" hidden="1"/>
    <cellStyle name="Followed Hyperlink 3" xfId="20280" hidden="1"/>
    <cellStyle name="Followed Hyperlink 3" xfId="46081" hidden="1"/>
    <cellStyle name="Followed Hyperlink 3" xfId="19098" hidden="1"/>
    <cellStyle name="Followed Hyperlink 3" xfId="45688" hidden="1"/>
    <cellStyle name="Followed Hyperlink 3" xfId="28255" hidden="1"/>
    <cellStyle name="Followed Hyperlink 3" xfId="23199" hidden="1"/>
    <cellStyle name="Followed Hyperlink 3" xfId="43993" hidden="1"/>
    <cellStyle name="Followed Hyperlink 3" xfId="21397" hidden="1"/>
    <cellStyle name="Followed Hyperlink 3" xfId="47118" hidden="1"/>
    <cellStyle name="Followed Hyperlink 3" xfId="5463" hidden="1"/>
    <cellStyle name="Followed Hyperlink 3" xfId="22385" hidden="1"/>
    <cellStyle name="Followed Hyperlink 3" xfId="44184" hidden="1"/>
    <cellStyle name="Followed Hyperlink 3" xfId="46899" hidden="1"/>
    <cellStyle name="Followed Hyperlink 3" xfId="45670" hidden="1"/>
    <cellStyle name="Followed Hyperlink 3" xfId="46850" hidden="1"/>
    <cellStyle name="Followed Hyperlink 3" xfId="46770" hidden="1"/>
    <cellStyle name="Followed Hyperlink 3" xfId="28308" hidden="1"/>
    <cellStyle name="Followed Hyperlink 3" xfId="37256" hidden="1"/>
    <cellStyle name="Followed Hyperlink 3" xfId="21206" hidden="1"/>
    <cellStyle name="Followed Hyperlink 3" xfId="45661" hidden="1"/>
    <cellStyle name="Followed Hyperlink 3" xfId="21083" hidden="1"/>
    <cellStyle name="Followed Hyperlink 3" xfId="12717" hidden="1"/>
    <cellStyle name="Followed Hyperlink 3" xfId="18990" hidden="1"/>
    <cellStyle name="Followed Hyperlink 3" xfId="37353" hidden="1"/>
    <cellStyle name="Followed Hyperlink 3" xfId="44554" hidden="1"/>
    <cellStyle name="Followed Hyperlink 3" xfId="43470" hidden="1"/>
    <cellStyle name="Followed Hyperlink 3" xfId="21587" hidden="1"/>
    <cellStyle name="Followed Hyperlink 3" xfId="12825" hidden="1"/>
    <cellStyle name="Followed Hyperlink 3" xfId="45501" hidden="1"/>
    <cellStyle name="Followed Hyperlink 3" xfId="19227" hidden="1"/>
    <cellStyle name="Followed Hyperlink 3" xfId="31130" hidden="1"/>
    <cellStyle name="Followed Hyperlink 3" xfId="22867" hidden="1"/>
    <cellStyle name="Followed Hyperlink 3" xfId="21835" hidden="1"/>
    <cellStyle name="Followed Hyperlink 3" xfId="45105" hidden="1"/>
    <cellStyle name="Followed Hyperlink 3" xfId="46459" hidden="1"/>
    <cellStyle name="Followed Hyperlink 3" xfId="45905" hidden="1"/>
    <cellStyle name="Followed Hyperlink 3" xfId="19212" hidden="1"/>
    <cellStyle name="Followed Hyperlink 3" xfId="23037" hidden="1"/>
    <cellStyle name="Followed Hyperlink 3" xfId="21180" hidden="1"/>
    <cellStyle name="Followed Hyperlink 3" xfId="19625" hidden="1"/>
    <cellStyle name="Followed Hyperlink 3" xfId="21289" hidden="1"/>
    <cellStyle name="Followed Hyperlink 3" xfId="39614" hidden="1"/>
    <cellStyle name="Followed Hyperlink 3" xfId="43493" hidden="1"/>
    <cellStyle name="Followed Hyperlink 3" xfId="43794" hidden="1"/>
    <cellStyle name="Followed Hyperlink 3" xfId="22858" hidden="1"/>
    <cellStyle name="Followed Hyperlink 3" xfId="20953" hidden="1"/>
    <cellStyle name="Followed Hyperlink 3" xfId="22437" hidden="1"/>
    <cellStyle name="Followed Hyperlink 3" xfId="22184" hidden="1"/>
    <cellStyle name="Followed Hyperlink 3" xfId="31471" hidden="1"/>
    <cellStyle name="Followed Hyperlink 3" xfId="31462" hidden="1"/>
    <cellStyle name="Followed Hyperlink 3" xfId="44852" hidden="1"/>
    <cellStyle name="Followed Hyperlink 3" xfId="22123" hidden="1"/>
    <cellStyle name="Followed Hyperlink 3" xfId="22911" hidden="1"/>
    <cellStyle name="Followed Hyperlink 3" xfId="31160" hidden="1"/>
    <cellStyle name="Followed Hyperlink 3" xfId="31174" hidden="1"/>
    <cellStyle name="Followed Hyperlink 3" xfId="52339" hidden="1"/>
    <cellStyle name="Followed Hyperlink 3" xfId="22564" hidden="1"/>
    <cellStyle name="Followed Hyperlink 3" xfId="31372" hidden="1"/>
    <cellStyle name="Followed Hyperlink 3" xfId="20012" hidden="1"/>
    <cellStyle name="Followed Hyperlink 3" xfId="30776" hidden="1"/>
    <cellStyle name="Followed Hyperlink 3" xfId="46100" hidden="1"/>
    <cellStyle name="Followed Hyperlink 3" xfId="21552" hidden="1"/>
    <cellStyle name="Followed Hyperlink 3" xfId="5382" hidden="1"/>
    <cellStyle name="Followed Hyperlink 3" xfId="20600" hidden="1"/>
    <cellStyle name="Followed Hyperlink 3" xfId="31284" hidden="1"/>
    <cellStyle name="Followed Hyperlink 3" xfId="36996" hidden="1"/>
    <cellStyle name="Followed Hyperlink 3" xfId="19490" hidden="1"/>
    <cellStyle name="Followed Hyperlink 3" xfId="37054" hidden="1"/>
    <cellStyle name="Followed Hyperlink 3" xfId="18941" hidden="1"/>
    <cellStyle name="Followed Hyperlink 3" xfId="45475" hidden="1"/>
    <cellStyle name="Followed Hyperlink 3" xfId="30572" hidden="1"/>
    <cellStyle name="Followed Hyperlink 3" xfId="20078" hidden="1"/>
    <cellStyle name="Followed Hyperlink 3" xfId="22624" hidden="1"/>
    <cellStyle name="Followed Hyperlink 3" xfId="45909" hidden="1"/>
    <cellStyle name="Followed Hyperlink 3" xfId="22087" hidden="1"/>
    <cellStyle name="Followed Hyperlink 3" xfId="13519" hidden="1"/>
    <cellStyle name="Followed Hyperlink 3" xfId="45133" hidden="1"/>
    <cellStyle name="Followed Hyperlink 3" xfId="21861" hidden="1"/>
    <cellStyle name="Followed Hyperlink 3" xfId="31296" hidden="1"/>
    <cellStyle name="Followed Hyperlink 3" xfId="20147" hidden="1"/>
    <cellStyle name="Followed Hyperlink 3" xfId="44766" hidden="1"/>
    <cellStyle name="Followed Hyperlink 3" xfId="21339" hidden="1"/>
    <cellStyle name="Followed Hyperlink 3" xfId="43154" hidden="1"/>
    <cellStyle name="Followed Hyperlink 3" xfId="20287" hidden="1"/>
    <cellStyle name="Followed Hyperlink 3" xfId="43382" hidden="1"/>
    <cellStyle name="Followed Hyperlink 3" xfId="36917" hidden="1"/>
    <cellStyle name="Followed Hyperlink 3" xfId="6568" hidden="1"/>
    <cellStyle name="Followed Hyperlink 3" xfId="43225" hidden="1"/>
    <cellStyle name="Followed Hyperlink 3" xfId="45007" hidden="1"/>
    <cellStyle name="Followed Hyperlink 3" xfId="13176" hidden="1"/>
    <cellStyle name="Followed Hyperlink 3" xfId="20466" hidden="1"/>
    <cellStyle name="Followed Hyperlink 3" xfId="44791" hidden="1"/>
    <cellStyle name="Followed Hyperlink 3" xfId="21176" hidden="1"/>
    <cellStyle name="Followed Hyperlink 3" xfId="22769" hidden="1"/>
    <cellStyle name="Followed Hyperlink 3" xfId="4328" hidden="1"/>
    <cellStyle name="Followed Hyperlink 3" xfId="20048" hidden="1"/>
    <cellStyle name="Followed Hyperlink 3" xfId="46932" hidden="1"/>
    <cellStyle name="Followed Hyperlink 3" xfId="46992" hidden="1"/>
    <cellStyle name="Followed Hyperlink 3" xfId="21822" hidden="1"/>
    <cellStyle name="Followed Hyperlink 3" xfId="45157" hidden="1"/>
    <cellStyle name="Followed Hyperlink 3" xfId="18719" hidden="1"/>
    <cellStyle name="Followed Hyperlink 3" xfId="43606" hidden="1"/>
    <cellStyle name="Followed Hyperlink 3" xfId="42793" hidden="1"/>
    <cellStyle name="Followed Hyperlink 3" xfId="35835" hidden="1"/>
    <cellStyle name="Followed Hyperlink 3" xfId="47229" hidden="1"/>
    <cellStyle name="Followed Hyperlink 3" xfId="43303" hidden="1"/>
    <cellStyle name="Followed Hyperlink 3" xfId="44074" hidden="1"/>
    <cellStyle name="Followed Hyperlink 3" xfId="19080" hidden="1"/>
    <cellStyle name="Followed Hyperlink 3" xfId="19911" hidden="1"/>
    <cellStyle name="Followed Hyperlink 3" xfId="42823" hidden="1"/>
    <cellStyle name="Followed Hyperlink 3" xfId="46114" hidden="1"/>
    <cellStyle name="Followed Hyperlink 3" xfId="13034" hidden="1"/>
    <cellStyle name="Followed Hyperlink 3" xfId="52346" hidden="1"/>
    <cellStyle name="Followed Hyperlink 3" xfId="43699" hidden="1"/>
    <cellStyle name="Followed Hyperlink 3" xfId="22603" hidden="1"/>
    <cellStyle name="Followed Hyperlink 3" xfId="45837" hidden="1"/>
    <cellStyle name="Followed Hyperlink 3" xfId="46511" hidden="1"/>
    <cellStyle name="Followed Hyperlink 3" xfId="22159" hidden="1"/>
    <cellStyle name="Followed Hyperlink 3" xfId="20152" hidden="1"/>
    <cellStyle name="Followed Hyperlink 3" xfId="13306" hidden="1"/>
    <cellStyle name="Followed Hyperlink 3" xfId="44631" hidden="1"/>
    <cellStyle name="Followed Hyperlink 3" xfId="44369" hidden="1"/>
    <cellStyle name="Followed Hyperlink 3" xfId="45727" hidden="1"/>
    <cellStyle name="Followed Hyperlink 3" xfId="31007" hidden="1"/>
    <cellStyle name="Followed Hyperlink 3" xfId="45016" hidden="1"/>
    <cellStyle name="Followed Hyperlink 3" xfId="18976" hidden="1"/>
    <cellStyle name="Followed Hyperlink 3" xfId="22007" hidden="1"/>
    <cellStyle name="Followed Hyperlink 3" xfId="22993" hidden="1"/>
    <cellStyle name="Followed Hyperlink 3" xfId="45240" hidden="1"/>
    <cellStyle name="Followed Hyperlink 3" xfId="38626" hidden="1"/>
    <cellStyle name="Followed Hyperlink 3" xfId="36507" hidden="1"/>
    <cellStyle name="Followed Hyperlink 3" xfId="12919" hidden="1"/>
    <cellStyle name="Followed Hyperlink 3" xfId="31332" hidden="1"/>
    <cellStyle name="Followed Hyperlink 3" xfId="44013" hidden="1"/>
    <cellStyle name="Followed Hyperlink 3" xfId="43347" hidden="1"/>
    <cellStyle name="Followed Hyperlink 3" xfId="21961" hidden="1"/>
    <cellStyle name="Followed Hyperlink 3" xfId="21255" hidden="1"/>
    <cellStyle name="Followed Hyperlink 3" xfId="46296" hidden="1"/>
    <cellStyle name="Followed Hyperlink 3" xfId="20854" hidden="1"/>
    <cellStyle name="Followed Hyperlink 3" xfId="19939" hidden="1"/>
    <cellStyle name="Followed Hyperlink 3" xfId="12964" hidden="1"/>
    <cellStyle name="Followed Hyperlink 3" xfId="51206" hidden="1"/>
    <cellStyle name="Followed Hyperlink 3" xfId="46611" hidden="1"/>
    <cellStyle name="Followed Hyperlink 3" xfId="19809" hidden="1"/>
    <cellStyle name="Followed Hyperlink 3" xfId="37252" hidden="1"/>
    <cellStyle name="Followed Hyperlink 3" xfId="20408" hidden="1"/>
    <cellStyle name="Followed Hyperlink 3" xfId="36804" hidden="1"/>
    <cellStyle name="Followed Hyperlink 3" xfId="22685" hidden="1"/>
    <cellStyle name="Followed Hyperlink 3" xfId="23044" hidden="1"/>
    <cellStyle name="Followed Hyperlink 3" xfId="22963" hidden="1"/>
    <cellStyle name="Followed Hyperlink 3" xfId="4413" hidden="1"/>
    <cellStyle name="Followed Hyperlink 3" xfId="4369" hidden="1"/>
    <cellStyle name="Followed Hyperlink 3" xfId="20095" hidden="1"/>
    <cellStyle name="Followed Hyperlink 3" xfId="22537" hidden="1"/>
    <cellStyle name="Followed Hyperlink 3" xfId="30790" hidden="1"/>
    <cellStyle name="Followed Hyperlink 3" xfId="156" hidden="1"/>
    <cellStyle name="Followed Hyperlink 3" xfId="3355" hidden="1"/>
    <cellStyle name="Followed Hyperlink 3" xfId="31134" hidden="1"/>
    <cellStyle name="Followed Hyperlink 3" xfId="23104" hidden="1"/>
    <cellStyle name="Followed Hyperlink 3" xfId="7552" hidden="1"/>
    <cellStyle name="Followed Hyperlink 3" xfId="13075" hidden="1"/>
    <cellStyle name="Followed Hyperlink 3" xfId="43394" hidden="1"/>
    <cellStyle name="Followed Hyperlink 3" xfId="22451" hidden="1"/>
    <cellStyle name="Followed Hyperlink 3" xfId="44442" hidden="1"/>
    <cellStyle name="Followed Hyperlink 3" xfId="37033" hidden="1"/>
    <cellStyle name="Followed Hyperlink 3" xfId="22831" hidden="1"/>
    <cellStyle name="Followed Hyperlink 3" xfId="43644" hidden="1"/>
    <cellStyle name="Followed Hyperlink 3" xfId="22339" hidden="1"/>
    <cellStyle name="Followed Hyperlink 3" xfId="12181" hidden="1"/>
    <cellStyle name="Followed Hyperlink 3" xfId="20740" hidden="1"/>
    <cellStyle name="Followed Hyperlink 3" xfId="46905" hidden="1"/>
    <cellStyle name="Followed Hyperlink 3" xfId="37283" hidden="1"/>
    <cellStyle name="Followed Hyperlink 3" xfId="46904" hidden="1"/>
    <cellStyle name="Followed Hyperlink 3" xfId="23221" hidden="1"/>
    <cellStyle name="Followed Hyperlink 3" xfId="13207" hidden="1"/>
    <cellStyle name="Followed Hyperlink 3" xfId="22540" hidden="1"/>
    <cellStyle name="Followed Hyperlink 3" xfId="46651" hidden="1"/>
    <cellStyle name="Followed Hyperlink 3" xfId="21794" hidden="1"/>
    <cellStyle name="Followed Hyperlink 3" xfId="5484" hidden="1"/>
    <cellStyle name="Followed Hyperlink 3" xfId="20864" hidden="1"/>
    <cellStyle name="Followed Hyperlink 3" xfId="21166" hidden="1"/>
    <cellStyle name="Followed Hyperlink 3" xfId="48343" hidden="1"/>
    <cellStyle name="Followed Hyperlink 3" xfId="18763" hidden="1"/>
    <cellStyle name="Followed Hyperlink 3" xfId="45069" hidden="1"/>
    <cellStyle name="Followed Hyperlink 3" xfId="22026" hidden="1"/>
    <cellStyle name="Followed Hyperlink 3" xfId="37517" hidden="1"/>
    <cellStyle name="Followed Hyperlink 3" xfId="44540" hidden="1"/>
    <cellStyle name="Followed Hyperlink 3" xfId="30387" hidden="1"/>
    <cellStyle name="Followed Hyperlink 3" xfId="22407" hidden="1"/>
    <cellStyle name="Followed Hyperlink 3" xfId="46698" hidden="1"/>
    <cellStyle name="Followed Hyperlink 3" xfId="36904" hidden="1"/>
    <cellStyle name="Followed Hyperlink 3" xfId="20020" hidden="1"/>
    <cellStyle name="Followed Hyperlink 3" xfId="51202" hidden="1"/>
    <cellStyle name="Followed Hyperlink 3" xfId="43655" hidden="1"/>
    <cellStyle name="Followed Hyperlink 3" xfId="43503" hidden="1"/>
    <cellStyle name="Followed Hyperlink 3" xfId="22696" hidden="1"/>
    <cellStyle name="Followed Hyperlink 3" xfId="18770" hidden="1"/>
    <cellStyle name="Followed Hyperlink 3" xfId="30683" hidden="1"/>
    <cellStyle name="Followed Hyperlink 3" xfId="18953" hidden="1"/>
    <cellStyle name="Followed Hyperlink 3" xfId="46444" hidden="1"/>
    <cellStyle name="Followed Hyperlink 3" xfId="21321" hidden="1"/>
    <cellStyle name="Followed Hyperlink 3" xfId="44086" hidden="1"/>
    <cellStyle name="Followed Hyperlink 3" xfId="46197" hidden="1"/>
    <cellStyle name="Followed Hyperlink 3" xfId="12751" hidden="1"/>
    <cellStyle name="Followed Hyperlink 3" xfId="19318" hidden="1"/>
    <cellStyle name="Followed Hyperlink 3" xfId="47169" hidden="1"/>
    <cellStyle name="Followed Hyperlink 3" xfId="31432" hidden="1"/>
    <cellStyle name="Followed Hyperlink 3" xfId="22458" hidden="1"/>
    <cellStyle name="Followed Hyperlink 3" xfId="46803" hidden="1"/>
    <cellStyle name="Followed Hyperlink 3" xfId="31475" hidden="1"/>
    <cellStyle name="Followed Hyperlink 3" xfId="46286" hidden="1"/>
    <cellStyle name="Followed Hyperlink 3" xfId="23148" hidden="1"/>
    <cellStyle name="Followed Hyperlink 3" xfId="19031" hidden="1"/>
    <cellStyle name="Followed Hyperlink 3" xfId="18921" hidden="1"/>
    <cellStyle name="Followed Hyperlink 3" xfId="47287" hidden="1"/>
    <cellStyle name="Followed Hyperlink 3" xfId="13363" hidden="1"/>
    <cellStyle name="Followed Hyperlink 3" xfId="46638" hidden="1"/>
    <cellStyle name="Followed Hyperlink 3" xfId="19194" hidden="1"/>
    <cellStyle name="Followed Hyperlink 3" xfId="46161" hidden="1"/>
    <cellStyle name="Followed Hyperlink 3" xfId="21031" hidden="1"/>
    <cellStyle name="Followed Hyperlink 3" xfId="12911" hidden="1"/>
    <cellStyle name="Followed Hyperlink 3" xfId="22266" hidden="1"/>
    <cellStyle name="Followed Hyperlink 3" xfId="19025" hidden="1"/>
    <cellStyle name="Followed Hyperlink 3" xfId="31039" hidden="1"/>
    <cellStyle name="Followed Hyperlink 3" xfId="30679" hidden="1"/>
    <cellStyle name="Followed Hyperlink 3" xfId="45027" hidden="1"/>
    <cellStyle name="Followed Hyperlink 3" xfId="43027" hidden="1"/>
    <cellStyle name="Followed Hyperlink 3" xfId="22573" hidden="1"/>
    <cellStyle name="Followed Hyperlink 3" xfId="36802" hidden="1"/>
    <cellStyle name="Followed Hyperlink 3" xfId="4343" hidden="1"/>
    <cellStyle name="Followed Hyperlink 3" xfId="12728" hidden="1"/>
    <cellStyle name="Followed Hyperlink 3" xfId="30372" hidden="1"/>
    <cellStyle name="Followed Hyperlink 3" xfId="12910" hidden="1"/>
    <cellStyle name="Followed Hyperlink 3" xfId="22897" hidden="1"/>
    <cellStyle name="Followed Hyperlink 3" xfId="21701" hidden="1"/>
    <cellStyle name="Followed Hyperlink 3" xfId="19276" hidden="1"/>
    <cellStyle name="Followed Hyperlink 3" xfId="43883" hidden="1"/>
    <cellStyle name="Followed Hyperlink 3" xfId="20295" hidden="1"/>
    <cellStyle name="Followed Hyperlink 3" xfId="31708" hidden="1"/>
    <cellStyle name="Followed Hyperlink 3" xfId="22222" hidden="1"/>
    <cellStyle name="Followed Hyperlink 3" xfId="45522" hidden="1"/>
    <cellStyle name="Followed Hyperlink 3" xfId="21560" hidden="1"/>
    <cellStyle name="Followed Hyperlink 3" xfId="52299" hidden="1"/>
    <cellStyle name="Followed Hyperlink 3" xfId="31278" hidden="1"/>
    <cellStyle name="Followed Hyperlink 3" xfId="31699" hidden="1"/>
    <cellStyle name="Followed Hyperlink 3" xfId="30915" hidden="1"/>
    <cellStyle name="Followed Hyperlink 3" xfId="44427" hidden="1"/>
    <cellStyle name="Followed Hyperlink 3" xfId="20000" hidden="1"/>
    <cellStyle name="Followed Hyperlink 3" xfId="47178" hidden="1"/>
    <cellStyle name="Followed Hyperlink 3" xfId="44827" hidden="1"/>
    <cellStyle name="Followed Hyperlink 3" xfId="22776" hidden="1"/>
    <cellStyle name="Followed Hyperlink 3" xfId="22371" hidden="1"/>
    <cellStyle name="Followed Hyperlink 3" xfId="21750" hidden="1"/>
    <cellStyle name="Followed Hyperlink 3" xfId="21132" hidden="1"/>
    <cellStyle name="Followed Hyperlink 3" xfId="22716" hidden="1"/>
    <cellStyle name="Followed Hyperlink 3" xfId="27171" hidden="1"/>
    <cellStyle name="Followed Hyperlink 3" xfId="22997" hidden="1"/>
    <cellStyle name="Followed Hyperlink 3" xfId="31433" hidden="1"/>
    <cellStyle name="Followed Hyperlink 3" xfId="43106" hidden="1"/>
    <cellStyle name="Followed Hyperlink 3" xfId="15566" hidden="1"/>
    <cellStyle name="Followed Hyperlink 3" xfId="18723" hidden="1"/>
    <cellStyle name="Followed Hyperlink 3" xfId="40652" hidden="1"/>
    <cellStyle name="Followed Hyperlink 3" xfId="19615" hidden="1"/>
    <cellStyle name="Followed Hyperlink 3" xfId="43335" hidden="1"/>
    <cellStyle name="Followed Hyperlink 3" xfId="20409" hidden="1"/>
    <cellStyle name="Followed Hyperlink 3" xfId="30668" hidden="1"/>
    <cellStyle name="Followed Hyperlink 3" xfId="31759" hidden="1"/>
    <cellStyle name="Followed Hyperlink 3" xfId="37240" hidden="1"/>
    <cellStyle name="Followed Hyperlink 3" xfId="46340" hidden="1"/>
    <cellStyle name="Followed Hyperlink 3" xfId="46326" hidden="1"/>
    <cellStyle name="Followed Hyperlink 3" xfId="27160" hidden="1"/>
    <cellStyle name="Followed Hyperlink 3" xfId="31356" hidden="1"/>
    <cellStyle name="Followed Hyperlink 3" xfId="37440" hidden="1"/>
    <cellStyle name="Followed Hyperlink 3" xfId="44575" hidden="1"/>
    <cellStyle name="Followed Hyperlink 3" xfId="45329" hidden="1"/>
    <cellStyle name="Followed Hyperlink 3" xfId="43064" hidden="1"/>
    <cellStyle name="Followed Hyperlink 3" xfId="40754" hidden="1"/>
    <cellStyle name="Followed Hyperlink 3" xfId="43689" hidden="1"/>
    <cellStyle name="Followed Hyperlink 3" xfId="30604" hidden="1"/>
    <cellStyle name="Followed Hyperlink 3" xfId="43286" hidden="1"/>
    <cellStyle name="Followed Hyperlink 3" xfId="23095" hidden="1"/>
    <cellStyle name="Followed Hyperlink 3" xfId="12918" hidden="1"/>
    <cellStyle name="Followed Hyperlink 3" xfId="13159" hidden="1"/>
    <cellStyle name="Followed Hyperlink 3" xfId="30718" hidden="1"/>
    <cellStyle name="Followed Hyperlink 3" xfId="20664" hidden="1"/>
    <cellStyle name="Followed Hyperlink 3" xfId="28294" hidden="1"/>
    <cellStyle name="Followed Hyperlink 3" xfId="30982" hidden="1"/>
    <cellStyle name="Followed Hyperlink 3" xfId="46790" hidden="1"/>
    <cellStyle name="Followed Hyperlink 3" xfId="16680" hidden="1"/>
    <cellStyle name="Followed Hyperlink 3" xfId="21596" hidden="1"/>
    <cellStyle name="Followed Hyperlink 3" xfId="45254" hidden="1"/>
    <cellStyle name="Followed Hyperlink 3" xfId="18708" hidden="1"/>
    <cellStyle name="Followed Hyperlink 3" xfId="42797" hidden="1"/>
    <cellStyle name="Followed Hyperlink 3" xfId="23023" hidden="1"/>
    <cellStyle name="Followed Hyperlink 3" xfId="30792" hidden="1"/>
    <cellStyle name="Followed Hyperlink 3" xfId="19429" hidden="1"/>
    <cellStyle name="Followed Hyperlink 3" xfId="30906" hidden="1"/>
    <cellStyle name="Followed Hyperlink 3" xfId="43346" hidden="1"/>
    <cellStyle name="Followed Hyperlink 3" xfId="31377" hidden="1"/>
    <cellStyle name="Followed Hyperlink 3" xfId="46799" hidden="1"/>
    <cellStyle name="Followed Hyperlink 3" xfId="5424" hidden="1"/>
    <cellStyle name="Followed Hyperlink 3" xfId="46677" hidden="1"/>
    <cellStyle name="Followed Hyperlink 3" xfId="19032" hidden="1"/>
    <cellStyle name="Followed Hyperlink 3" xfId="45775" hidden="1"/>
    <cellStyle name="Followed Hyperlink 3" xfId="20525" hidden="1"/>
    <cellStyle name="Followed Hyperlink 3" xfId="21549" hidden="1"/>
    <cellStyle name="Followed Hyperlink 3" xfId="44814" hidden="1"/>
    <cellStyle name="Followed Hyperlink 3" xfId="12828" hidden="1"/>
    <cellStyle name="Followed Hyperlink 3" xfId="20853" hidden="1"/>
    <cellStyle name="Followed Hyperlink 3" xfId="7556" hidden="1"/>
    <cellStyle name="Followed Hyperlink 3" xfId="20110" hidden="1"/>
    <cellStyle name="Followed Hyperlink 3" xfId="15540" hidden="1"/>
    <cellStyle name="Followed Hyperlink 3" xfId="20778" hidden="1"/>
    <cellStyle name="Followed Hyperlink 3" xfId="19387" hidden="1"/>
    <cellStyle name="Followed Hyperlink 3" xfId="36793" hidden="1"/>
    <cellStyle name="Followed Hyperlink 3" xfId="46691" hidden="1"/>
    <cellStyle name="Followed Hyperlink 3" xfId="45515" hidden="1"/>
    <cellStyle name="Followed Hyperlink 3" xfId="46377" hidden="1"/>
    <cellStyle name="Followed Hyperlink 3" xfId="21135" hidden="1"/>
    <cellStyle name="Followed Hyperlink 3" xfId="44938" hidden="1"/>
    <cellStyle name="Followed Hyperlink 3" xfId="13330" hidden="1"/>
    <cellStyle name="Followed Hyperlink 3" xfId="20995" hidden="1"/>
    <cellStyle name="Followed Hyperlink 3" xfId="45471" hidden="1"/>
    <cellStyle name="Followed Hyperlink 3" xfId="21494" hidden="1"/>
    <cellStyle name="Followed Hyperlink 3" xfId="28264" hidden="1"/>
    <cellStyle name="Followed Hyperlink 3" xfId="7603" hidden="1"/>
    <cellStyle name="Followed Hyperlink 3" xfId="45209" hidden="1"/>
    <cellStyle name="Followed Hyperlink 3" xfId="23108" hidden="1"/>
    <cellStyle name="Followed Hyperlink 3" xfId="13198" hidden="1"/>
    <cellStyle name="Followed Hyperlink 3" xfId="45462" hidden="1"/>
    <cellStyle name="Followed Hyperlink 3" xfId="19316" hidden="1"/>
    <cellStyle name="Followed Hyperlink 3" xfId="42782" hidden="1"/>
    <cellStyle name="Followed Hyperlink 3" xfId="45070" hidden="1"/>
    <cellStyle name="Followed Hyperlink 3" xfId="47222" hidden="1"/>
    <cellStyle name="Followed Hyperlink 3" xfId="14552" hidden="1"/>
    <cellStyle name="Followed Hyperlink 3" xfId="30662" hidden="1"/>
    <cellStyle name="Followed Hyperlink 3" xfId="19193" hidden="1"/>
    <cellStyle name="Followed Hyperlink 3" xfId="37040" hidden="1"/>
    <cellStyle name="Followed Hyperlink 3" xfId="22617" hidden="1"/>
    <cellStyle name="Followed Hyperlink 3" xfId="22918" hidden="1"/>
    <cellStyle name="Followed Hyperlink 3" xfId="46525" hidden="1"/>
    <cellStyle name="Followed Hyperlink 3" xfId="22984" hidden="1"/>
    <cellStyle name="Followed Hyperlink 3" xfId="31121" hidden="1"/>
    <cellStyle name="Followed Hyperlink 3" xfId="37274" hidden="1"/>
    <cellStyle name="Followed Hyperlink 3" xfId="44482" hidden="1"/>
    <cellStyle name="Followed Hyperlink 3" xfId="12726" hidden="1"/>
    <cellStyle name="Followed Hyperlink 3" xfId="22001" hidden="1"/>
    <cellStyle name="Followed Hyperlink 3" xfId="28323" hidden="1"/>
    <cellStyle name="Followed Hyperlink 3" xfId="21388" hidden="1"/>
    <cellStyle name="Followed Hyperlink 3" xfId="46300" hidden="1"/>
    <cellStyle name="Followed Hyperlink 3" xfId="54403" hidden="1"/>
    <cellStyle name="Followed Hyperlink 3" xfId="44361" hidden="1"/>
    <cellStyle name="Followed Hyperlink 3" xfId="26146" hidden="1"/>
    <cellStyle name="Followed Hyperlink 3" xfId="31602" hidden="1"/>
    <cellStyle name="Followed Hyperlink 3" xfId="54418" hidden="1"/>
    <cellStyle name="Followed Hyperlink 3" xfId="39610" hidden="1"/>
    <cellStyle name="Followed Hyperlink 3" xfId="30959" hidden="1"/>
    <cellStyle name="Followed Hyperlink 3" xfId="7541" hidden="1"/>
    <cellStyle name="Followed Hyperlink 3" xfId="43390" hidden="1"/>
    <cellStyle name="Followed Hyperlink 3" xfId="45896" hidden="1"/>
    <cellStyle name="Followed Hyperlink 3" xfId="20032" hidden="1"/>
    <cellStyle name="Followed Hyperlink 3" xfId="22066" hidden="1"/>
    <cellStyle name="Followed Hyperlink 3" xfId="13015" hidden="1"/>
    <cellStyle name="Followed Hyperlink 3" xfId="5477" hidden="1"/>
    <cellStyle name="Followed Hyperlink 3" xfId="37335" hidden="1"/>
    <cellStyle name="Followed Hyperlink 3" xfId="42995" hidden="1"/>
    <cellStyle name="Followed Hyperlink 3" xfId="44790" hidden="1"/>
    <cellStyle name="Followed Hyperlink 3" xfId="22353" hidden="1"/>
    <cellStyle name="Followed Hyperlink 3" xfId="22162" hidden="1"/>
    <cellStyle name="Followed Hyperlink 3" xfId="11653" hidden="1"/>
    <cellStyle name="Followed Hyperlink 3" xfId="21576" hidden="1"/>
    <cellStyle name="Followed Hyperlink 3" xfId="31501" hidden="1"/>
    <cellStyle name="Followed Hyperlink 3" xfId="30434" hidden="1"/>
    <cellStyle name="Followed Hyperlink 3" xfId="31411" hidden="1"/>
    <cellStyle name="Followed Hyperlink 3" xfId="30622" hidden="1"/>
    <cellStyle name="Followed Hyperlink 3" xfId="31189" hidden="1"/>
    <cellStyle name="Followed Hyperlink 3" xfId="37110" hidden="1"/>
    <cellStyle name="Followed Hyperlink 3" xfId="31712" hidden="1"/>
    <cellStyle name="Followed Hyperlink 3" xfId="45395" hidden="1"/>
    <cellStyle name="Followed Hyperlink 3" xfId="19880" hidden="1"/>
    <cellStyle name="Followed Hyperlink 3" xfId="35810" hidden="1"/>
    <cellStyle name="Followed Hyperlink 3" xfId="46647" hidden="1"/>
    <cellStyle name="Followed Hyperlink 3" xfId="45650" hidden="1"/>
    <cellStyle name="Followed Hyperlink 3" xfId="19208" hidden="1"/>
    <cellStyle name="Followed Hyperlink 3" xfId="20236" hidden="1"/>
    <cellStyle name="Followed Hyperlink 3" xfId="27342" hidden="1"/>
    <cellStyle name="Followed Hyperlink 3" xfId="46472" hidden="1"/>
    <cellStyle name="Followed Hyperlink 3" xfId="45398" hidden="1"/>
    <cellStyle name="Followed Hyperlink 3" xfId="45949" hidden="1"/>
    <cellStyle name="Followed Hyperlink 3" xfId="43461" hidden="1"/>
    <cellStyle name="Followed Hyperlink 3" xfId="22755" hidden="1"/>
    <cellStyle name="Followed Hyperlink 3" xfId="22729" hidden="1"/>
    <cellStyle name="Followed Hyperlink 3" xfId="42837" hidden="1"/>
    <cellStyle name="Followed Hyperlink 3" xfId="43105" hidden="1"/>
    <cellStyle name="Followed Hyperlink 3" xfId="19273" hidden="1"/>
    <cellStyle name="Followed Hyperlink 3" xfId="20928" hidden="1"/>
    <cellStyle name="Followed Hyperlink 3" xfId="22370" hidden="1"/>
    <cellStyle name="Followed Hyperlink 3" xfId="13002" hidden="1"/>
    <cellStyle name="Followed Hyperlink 3" xfId="46110" hidden="1"/>
    <cellStyle name="Followed Hyperlink 3" xfId="21017" hidden="1"/>
    <cellStyle name="Followed Hyperlink 3" xfId="43717" hidden="1"/>
    <cellStyle name="Followed Hyperlink 3" xfId="20615" hidden="1"/>
    <cellStyle name="Followed Hyperlink 3" xfId="40747" hidden="1"/>
    <cellStyle name="Followed Hyperlink 3" xfId="37515" hidden="1"/>
    <cellStyle name="Followed Hyperlink 3" xfId="51373" hidden="1"/>
    <cellStyle name="Followed Hyperlink 3" xfId="45623" hidden="1"/>
    <cellStyle name="Followed Hyperlink 3" xfId="20807" hidden="1"/>
    <cellStyle name="Followed Hyperlink 3" xfId="44301" hidden="1"/>
    <cellStyle name="Followed Hyperlink 3" xfId="44742" hidden="1"/>
    <cellStyle name="Followed Hyperlink 3" xfId="19570" hidden="1"/>
    <cellStyle name="Followed Hyperlink 3" xfId="43392" hidden="1"/>
    <cellStyle name="Followed Hyperlink 3" xfId="31515" hidden="1"/>
    <cellStyle name="Followed Hyperlink 3" xfId="19255" hidden="1"/>
    <cellStyle name="Followed Hyperlink 3" xfId="44680" hidden="1"/>
    <cellStyle name="Followed Hyperlink 3" xfId="44506" hidden="1"/>
    <cellStyle name="Followed Hyperlink 3" xfId="31738" hidden="1"/>
    <cellStyle name="Followed Hyperlink 3" xfId="44510" hidden="1"/>
    <cellStyle name="Followed Hyperlink 3" xfId="36986" hidden="1"/>
    <cellStyle name="Followed Hyperlink 3" xfId="30709" hidden="1"/>
    <cellStyle name="Followed Hyperlink 3" xfId="45301" hidden="1"/>
    <cellStyle name="Followed Hyperlink 3" xfId="13503" hidden="1"/>
    <cellStyle name="Followed Hyperlink 3" xfId="37382" hidden="1"/>
    <cellStyle name="Followed Hyperlink 3" xfId="12848" hidden="1"/>
    <cellStyle name="Followed Hyperlink 3" xfId="45414" hidden="1"/>
    <cellStyle name="Followed Hyperlink 3" xfId="20753" hidden="1"/>
    <cellStyle name="Followed Hyperlink 3" xfId="47038" hidden="1"/>
    <cellStyle name="Followed Hyperlink 3" xfId="20266" hidden="1"/>
    <cellStyle name="Followed Hyperlink 3" xfId="13180" hidden="1"/>
    <cellStyle name="Followed Hyperlink 3" xfId="47037" hidden="1"/>
    <cellStyle name="Followed Hyperlink 3" xfId="31249" hidden="1"/>
    <cellStyle name="Followed Hyperlink 3" xfId="40703" hidden="1"/>
    <cellStyle name="Followed Hyperlink 3" xfId="46941" hidden="1"/>
    <cellStyle name="Followed Hyperlink 3" xfId="36835" hidden="1"/>
    <cellStyle name="Followed Hyperlink 3" xfId="35729" hidden="1"/>
    <cellStyle name="Followed Hyperlink 3" xfId="37406" hidden="1"/>
    <cellStyle name="Followed Hyperlink 3" xfId="46347" hidden="1"/>
    <cellStyle name="Followed Hyperlink 3" xfId="54414" hidden="1"/>
    <cellStyle name="Followed Hyperlink 3" xfId="43564" hidden="1"/>
    <cellStyle name="Followed Hyperlink 3" xfId="20649" hidden="1"/>
    <cellStyle name="Followed Hyperlink 3" xfId="22040" hidden="1"/>
    <cellStyle name="Followed Hyperlink 3" xfId="7582" hidden="1"/>
    <cellStyle name="Followed Hyperlink 3" xfId="45206" hidden="1"/>
    <cellStyle name="Followed Hyperlink 3" xfId="16688" hidden="1"/>
    <cellStyle name="Followed Hyperlink 3" xfId="23155" hidden="1"/>
    <cellStyle name="Followed Hyperlink 3" xfId="30987" hidden="1"/>
    <cellStyle name="Followed Hyperlink 3" xfId="20385" hidden="1"/>
    <cellStyle name="Followed Hyperlink 3" xfId="30975" hidden="1"/>
    <cellStyle name="Followed Hyperlink 3" xfId="37428" hidden="1"/>
    <cellStyle name="Followed Hyperlink 3" xfId="43914" hidden="1"/>
    <cellStyle name="Followed Hyperlink 3" xfId="20559" hidden="1"/>
    <cellStyle name="Followed Hyperlink 3" xfId="26187" hidden="1"/>
    <cellStyle name="Followed Hyperlink 3" xfId="40762" hidden="1"/>
    <cellStyle name="Followed Hyperlink 3" xfId="47058" hidden="1"/>
    <cellStyle name="Followed Hyperlink 3" xfId="19919" hidden="1"/>
    <cellStyle name="Followed Hyperlink 3" xfId="31181" hidden="1"/>
    <cellStyle name="Followed Hyperlink 3" xfId="46154" hidden="1"/>
    <cellStyle name="Followed Hyperlink 3" xfId="7596" hidden="1"/>
    <cellStyle name="Followed Hyperlink 3" xfId="12841" hidden="1"/>
    <cellStyle name="Followed Hyperlink 3" xfId="46532" hidden="1"/>
    <cellStyle name="Followed Hyperlink 3" xfId="44661" hidden="1"/>
    <cellStyle name="Followed Hyperlink 3" xfId="37439" hidden="1"/>
    <cellStyle name="Followed Hyperlink 3" xfId="13259" hidden="1"/>
    <cellStyle name="Followed Hyperlink 3" xfId="30383" hidden="1"/>
    <cellStyle name="Followed Hyperlink 3" xfId="31642" hidden="1"/>
    <cellStyle name="Followed Hyperlink 3" xfId="22687" hidden="1"/>
    <cellStyle name="Followed Hyperlink 3" xfId="23448" hidden="1"/>
    <cellStyle name="Followed Hyperlink 3" xfId="43015" hidden="1"/>
    <cellStyle name="Followed Hyperlink 3" xfId="13233" hidden="1"/>
    <cellStyle name="Followed Hyperlink 3" xfId="22273" hidden="1"/>
    <cellStyle name="Followed Hyperlink 3" xfId="30413" hidden="1"/>
    <cellStyle name="Followed Hyperlink 3" xfId="19261" hidden="1"/>
    <cellStyle name="Followed Hyperlink 3" xfId="44340" hidden="1"/>
    <cellStyle name="Followed Hyperlink 3" xfId="46945" hidden="1"/>
    <cellStyle name="Followed Hyperlink 3" xfId="22725" hidden="1"/>
    <cellStyle name="Followed Hyperlink 3" xfId="4510" hidden="1"/>
    <cellStyle name="Followed Hyperlink 3" xfId="42844" hidden="1"/>
    <cellStyle name="Followed Hyperlink 3" xfId="36924" hidden="1"/>
    <cellStyle name="Followed Hyperlink 3" xfId="45697" hidden="1"/>
    <cellStyle name="Followed Hyperlink 3" xfId="4339" hidden="1"/>
    <cellStyle name="Followed Hyperlink 3" xfId="45391" hidden="1"/>
    <cellStyle name="Followed Hyperlink 3" xfId="42998" hidden="1"/>
    <cellStyle name="Followed Hyperlink 3" xfId="46233" hidden="1"/>
    <cellStyle name="Followed Hyperlink 3" xfId="21875" hidden="1"/>
    <cellStyle name="Followed Hyperlink 3" xfId="20587" hidden="1"/>
    <cellStyle name="Followed Hyperlink 3" xfId="19840" hidden="1"/>
    <cellStyle name="Followed Hyperlink 3" xfId="30681" hidden="1"/>
    <cellStyle name="Followed Hyperlink 3" xfId="46759" hidden="1"/>
    <cellStyle name="Followed Hyperlink 3" xfId="39781" hidden="1"/>
    <cellStyle name="Followed Hyperlink 3" xfId="44599" hidden="1"/>
    <cellStyle name="Followed Hyperlink 3" xfId="21340" hidden="1"/>
    <cellStyle name="Followed Hyperlink 3" xfId="21763" hidden="1"/>
    <cellStyle name="Followed Hyperlink 3" xfId="53430" hidden="1"/>
    <cellStyle name="Followed Hyperlink 3" xfId="52354" hidden="1"/>
    <cellStyle name="Followed Hyperlink 3" xfId="43050" hidden="1"/>
    <cellStyle name="Followed Hyperlink 3" xfId="22212" hidden="1"/>
    <cellStyle name="Followed Hyperlink 3" xfId="13439" hidden="1"/>
    <cellStyle name="Followed Hyperlink 3" xfId="54458" hidden="1"/>
    <cellStyle name="Followed Hyperlink 3" xfId="54444" hidden="1"/>
    <cellStyle name="Followed Hyperlink 3" xfId="22381" hidden="1"/>
    <cellStyle name="Followed Hyperlink 3" xfId="45250" hidden="1"/>
    <cellStyle name="Followed Hyperlink 3" xfId="46426" hidden="1"/>
    <cellStyle name="Followed Hyperlink 3" xfId="46035" hidden="1"/>
    <cellStyle name="Followed Hyperlink 3" xfId="27175" hidden="1"/>
    <cellStyle name="Followed Hyperlink 3" xfId="16673" hidden="1"/>
    <cellStyle name="Followed Hyperlink 3" xfId="30962" hidden="1"/>
    <cellStyle name="Followed Hyperlink 3" xfId="21094" hidden="1"/>
    <cellStyle name="Followed Hyperlink 3" xfId="30618" hidden="1"/>
    <cellStyle name="Followed Hyperlink 3" xfId="44459" hidden="1"/>
    <cellStyle name="Followed Hyperlink 3" xfId="44738" hidden="1"/>
    <cellStyle name="Followed Hyperlink 3" xfId="37091" hidden="1"/>
    <cellStyle name="Followed Hyperlink 3" xfId="11759" hidden="1"/>
    <cellStyle name="Followed Hyperlink 3" xfId="1491" hidden="1"/>
    <cellStyle name="Followed Hyperlink 3" xfId="19151" hidden="1"/>
    <cellStyle name="Followed Hyperlink 3" xfId="11734" hidden="1"/>
    <cellStyle name="Followed Hyperlink 3" xfId="45626" hidden="1"/>
    <cellStyle name="Followed Hyperlink 3" xfId="44674" hidden="1"/>
    <cellStyle name="Followed Hyperlink 3" xfId="18749" hidden="1"/>
    <cellStyle name="Followed Hyperlink 3" xfId="36617" hidden="1"/>
    <cellStyle name="Followed Hyperlink 3" xfId="52325" hidden="1"/>
    <cellStyle name="Followed Hyperlink 3" xfId="12920" hidden="1"/>
    <cellStyle name="Followed Hyperlink 3" xfId="44122" hidden="1"/>
    <cellStyle name="Followed Hyperlink 3" xfId="45956" hidden="1"/>
    <cellStyle name="Followed Hyperlink 3" xfId="45280" hidden="1"/>
    <cellStyle name="Followed Hyperlink 3" xfId="15525" hidden="1"/>
    <cellStyle name="Followed Hyperlink 3" xfId="40694" hidden="1"/>
    <cellStyle name="Followed Hyperlink 3" xfId="45741" hidden="1"/>
    <cellStyle name="Followed Hyperlink 3" xfId="22411" hidden="1"/>
    <cellStyle name="Followed Hyperlink 3" xfId="47067" hidden="1"/>
    <cellStyle name="Followed Hyperlink 3" xfId="20716" hidden="1"/>
    <cellStyle name="Followed Hyperlink 3" xfId="36994" hidden="1"/>
    <cellStyle name="Followed Hyperlink 3" xfId="22825" hidden="1"/>
    <cellStyle name="Followed Hyperlink 3" xfId="19028" hidden="1"/>
    <cellStyle name="Followed Hyperlink 3" xfId="20480" hidden="1"/>
    <cellStyle name="Followed Hyperlink 3" xfId="15707" hidden="1"/>
    <cellStyle name="Followed Hyperlink 3" xfId="12957" hidden="1"/>
    <cellStyle name="Followed Hyperlink 3" xfId="20668" hidden="1"/>
    <cellStyle name="Followed Hyperlink 3" xfId="51232" hidden="1"/>
    <cellStyle name="Followed Hyperlink 3" xfId="19643" hidden="1"/>
    <cellStyle name="Followed Hyperlink 3" xfId="20692" hidden="1"/>
    <cellStyle name="Followed Hyperlink 3" xfId="46985" hidden="1"/>
    <cellStyle name="Followed Hyperlink 3" xfId="43329" hidden="1"/>
    <cellStyle name="Followed Hyperlink 3" xfId="11625" hidden="1"/>
    <cellStyle name="Followed Hyperlink 3" xfId="44633" hidden="1"/>
    <cellStyle name="Followed Hyperlink 3" xfId="44094" hidden="1"/>
    <cellStyle name="Followed Hyperlink 3" xfId="31380" hidden="1"/>
    <cellStyle name="Followed Hyperlink 3" xfId="19419" hidden="1"/>
    <cellStyle name="Followed Hyperlink 3" xfId="43954" hidden="1"/>
    <cellStyle name="Followed Hyperlink 3" xfId="22964" hidden="1"/>
    <cellStyle name="Followed Hyperlink 3" xfId="44259" hidden="1"/>
    <cellStyle name="Followed Hyperlink 3" xfId="47182" hidden="1"/>
    <cellStyle name="Followed Hyperlink 3" xfId="21448" hidden="1"/>
    <cellStyle name="Followed Hyperlink 3" xfId="31046" hidden="1"/>
    <cellStyle name="Followed Hyperlink 3" xfId="46140" hidden="1"/>
    <cellStyle name="Followed Hyperlink 3" xfId="19396" hidden="1"/>
    <cellStyle name="Followed Hyperlink 3" xfId="20436" hidden="1"/>
    <cellStyle name="Followed Hyperlink 3" xfId="19720" hidden="1"/>
    <cellStyle name="Followed Hyperlink 3" xfId="19716" hidden="1"/>
    <cellStyle name="Followed Hyperlink 3" xfId="19404" hidden="1"/>
    <cellStyle name="Followed Hyperlink 3" xfId="18987" hidden="1"/>
    <cellStyle name="Followed Hyperlink 3" xfId="21324" hidden="1"/>
    <cellStyle name="Followed Hyperlink 3" xfId="21780" hidden="1"/>
    <cellStyle name="Followed Hyperlink 3" xfId="47071" hidden="1"/>
    <cellStyle name="Followed Hyperlink 3" xfId="43282" hidden="1"/>
    <cellStyle name="Followed Hyperlink 3" xfId="19581" hidden="1"/>
    <cellStyle name="Followed Hyperlink 3" xfId="44215" hidden="1"/>
    <cellStyle name="Followed Hyperlink 3" xfId="31598" hidden="1"/>
    <cellStyle name="Followed Hyperlink 3" xfId="20368" hidden="1"/>
    <cellStyle name="Followed Hyperlink 3" xfId="12978" hidden="1"/>
    <cellStyle name="Followed Hyperlink 3" xfId="40707" hidden="1"/>
    <cellStyle name="Followed Hyperlink 3" xfId="43447" hidden="1"/>
    <cellStyle name="Followed Hyperlink 3" xfId="21623" hidden="1"/>
    <cellStyle name="Followed Hyperlink 3" xfId="52295" hidden="1"/>
    <cellStyle name="Followed Hyperlink 3" xfId="37235" hidden="1"/>
    <cellStyle name="Followed Hyperlink 3" xfId="21627" hidden="1"/>
    <cellStyle name="Followed Hyperlink 3" xfId="21653" hidden="1"/>
    <cellStyle name="Followed Hyperlink 3" xfId="21227" hidden="1"/>
    <cellStyle name="Followed Hyperlink 3" xfId="21220" hidden="1"/>
    <cellStyle name="Followed Hyperlink 3" xfId="21667" hidden="1"/>
    <cellStyle name="Followed Hyperlink 3" xfId="20606" hidden="1"/>
    <cellStyle name="Followed Hyperlink 3" xfId="21674" hidden="1"/>
    <cellStyle name="Followed Hyperlink 3" xfId="46427" hidden="1"/>
    <cellStyle name="Followed Hyperlink 3" xfId="19229" hidden="1"/>
    <cellStyle name="Followed Hyperlink 3" xfId="44542" hidden="1"/>
    <cellStyle name="Followed Hyperlink 3" xfId="47208" hidden="1"/>
    <cellStyle name="Followed Hyperlink 3" xfId="46413" hidden="1"/>
    <cellStyle name="Followed Hyperlink 3" xfId="18924" hidden="1"/>
    <cellStyle name="Followed Hyperlink 3" xfId="30945" hidden="1"/>
    <cellStyle name="Followed Hyperlink 3" xfId="31004" hidden="1"/>
    <cellStyle name="Followed Hyperlink 3" xfId="19272" hidden="1"/>
    <cellStyle name="Followed Hyperlink 3" xfId="35701" hidden="1"/>
    <cellStyle name="Followed Hyperlink 3" xfId="31522" hidden="1"/>
    <cellStyle name="Followed Hyperlink 3" xfId="37592" hidden="1"/>
    <cellStyle name="Followed Hyperlink 3" xfId="19308" hidden="1"/>
    <cellStyle name="Followed Hyperlink 3" xfId="46481" hidden="1"/>
    <cellStyle name="Followed Hyperlink 3" xfId="45294" hidden="1"/>
    <cellStyle name="Followed Hyperlink 3" xfId="13164" hidden="1"/>
    <cellStyle name="Followed Hyperlink 3" xfId="20432" hidden="1"/>
    <cellStyle name="Followed Hyperlink 3" xfId="29399" hidden="1"/>
    <cellStyle name="Followed Hyperlink 3" xfId="16578" hidden="1"/>
    <cellStyle name="Followed Hyperlink 3" xfId="16620" hidden="1"/>
    <cellStyle name="Followed Hyperlink 3" xfId="21441" hidden="1"/>
    <cellStyle name="Followed Hyperlink 3" xfId="21427" hidden="1"/>
    <cellStyle name="Followed Hyperlink 3" xfId="16629" hidden="1"/>
    <cellStyle name="Followed Hyperlink 3" xfId="43102" hidden="1"/>
    <cellStyle name="Followed Hyperlink 3" xfId="16633" hidden="1"/>
    <cellStyle name="Followed Hyperlink 3" xfId="45748" hidden="1"/>
    <cellStyle name="Followed Hyperlink 3" xfId="46445" hidden="1"/>
    <cellStyle name="Followed Hyperlink 3" xfId="46455" hidden="1"/>
    <cellStyle name="Followed Hyperlink 3" xfId="16659" hidden="1"/>
    <cellStyle name="Followed Hyperlink 3" xfId="27245" hidden="1"/>
    <cellStyle name="Followed Hyperlink 3" xfId="52244" hidden="1"/>
    <cellStyle name="Followed Hyperlink 3" xfId="20501" hidden="1"/>
    <cellStyle name="Followed Hyperlink 3" xfId="43888" hidden="1"/>
    <cellStyle name="Followed Hyperlink 3" xfId="36995" hidden="1"/>
    <cellStyle name="Followed Hyperlink 3" xfId="19532" hidden="1"/>
    <cellStyle name="Followed Hyperlink 3" xfId="46971" hidden="1"/>
    <cellStyle name="Followed Hyperlink 3" xfId="19746" hidden="1"/>
    <cellStyle name="Followed Hyperlink 3" xfId="44221" hidden="1"/>
    <cellStyle name="Followed Hyperlink 3" xfId="23134" hidden="1"/>
    <cellStyle name="Followed Hyperlink 3" xfId="19767" hidden="1"/>
    <cellStyle name="Followed Hyperlink 3" xfId="19814" hidden="1"/>
    <cellStyle name="Followed Hyperlink 3" xfId="21614" hidden="1"/>
    <cellStyle name="Followed Hyperlink 3" xfId="19497" hidden="1"/>
    <cellStyle name="Followed Hyperlink 3" xfId="13352" hidden="1"/>
    <cellStyle name="Followed Hyperlink 3" xfId="44310" hidden="1"/>
    <cellStyle name="Followed Hyperlink 3" xfId="20185" hidden="1"/>
    <cellStyle name="Followed Hyperlink 3" xfId="36783" hidden="1"/>
    <cellStyle name="Followed Hyperlink 3" xfId="46843" hidden="1"/>
    <cellStyle name="Followed Hyperlink 3" xfId="20227" hidden="1"/>
    <cellStyle name="Followed Hyperlink 3" xfId="20557" hidden="1"/>
    <cellStyle name="Followed Hyperlink 3" xfId="46485" hidden="1"/>
    <cellStyle name="Followed Hyperlink 3" xfId="45091" hidden="1"/>
    <cellStyle name="Followed Hyperlink 3" xfId="20240" hidden="1"/>
    <cellStyle name="Followed Hyperlink 3" xfId="20717" hidden="1"/>
    <cellStyle name="Followed Hyperlink 3" xfId="22080" hidden="1"/>
    <cellStyle name="Followed Hyperlink 3" xfId="36987" hidden="1"/>
    <cellStyle name="Followed Hyperlink 3" xfId="52286" hidden="1"/>
    <cellStyle name="Followed Hyperlink 3" xfId="22036" hidden="1"/>
    <cellStyle name="Followed Hyperlink 3" xfId="27201" hidden="1"/>
    <cellStyle name="Followed Hyperlink 3" xfId="43268" hidden="1"/>
    <cellStyle name="Followed Hyperlink 3" xfId="31589" hidden="1"/>
    <cellStyle name="Followed Hyperlink 3" xfId="51191" hidden="1"/>
    <cellStyle name="Followed Hyperlink 3" xfId="28315" hidden="1"/>
    <cellStyle name="Followed Hyperlink 3" xfId="20502" hidden="1"/>
    <cellStyle name="Followed Hyperlink 3" xfId="21831" hidden="1"/>
    <cellStyle name="Followed Hyperlink 3" xfId="22398" hidden="1"/>
    <cellStyle name="Followed Hyperlink 3" xfId="21107" hidden="1"/>
    <cellStyle name="Followed Hyperlink 3" xfId="31752" hidden="1"/>
    <cellStyle name="Followed Hyperlink 3" xfId="46829" hidden="1"/>
    <cellStyle name="Followed Hyperlink 3" xfId="46592" hidden="1"/>
    <cellStyle name="Followed Hyperlink 3" xfId="28213" hidden="1"/>
    <cellStyle name="Followed Hyperlink 3" xfId="37078" hidden="1"/>
    <cellStyle name="Followed Hyperlink 3" xfId="13364" hidden="1"/>
    <cellStyle name="Followed Hyperlink 3" xfId="44226" hidden="1"/>
    <cellStyle name="Followed Hyperlink 3" xfId="30520" hidden="1"/>
    <cellStyle name="Followed Hyperlink 3" xfId="45634" hidden="1"/>
    <cellStyle name="Followed Hyperlink 3" xfId="20996" hidden="1"/>
    <cellStyle name="Followed Hyperlink 3" xfId="24300" hidden="1"/>
    <cellStyle name="Followed Hyperlink 3" xfId="5492" hidden="1"/>
    <cellStyle name="Followed Hyperlink 3" xfId="44927" hidden="1"/>
    <cellStyle name="Followed Hyperlink 3" xfId="44723" hidden="1"/>
    <cellStyle name="Followed Hyperlink 3" xfId="19373" hidden="1"/>
    <cellStyle name="Followed Hyperlink 3" xfId="13277" hidden="1"/>
    <cellStyle name="Followed Hyperlink 3" xfId="31628" hidden="1"/>
    <cellStyle name="Followed Hyperlink 3" xfId="44152" hidden="1"/>
    <cellStyle name="Followed Hyperlink 3" xfId="43267" hidden="1"/>
    <cellStyle name="Followed Hyperlink 3" xfId="54465"/>
    <cellStyle name="Followed Hyperlink 30" xfId="36939" hidden="1"/>
    <cellStyle name="Followed Hyperlink 30" xfId="12863" hidden="1"/>
    <cellStyle name="Followed Hyperlink 31" xfId="37139" hidden="1"/>
    <cellStyle name="Followed Hyperlink 31" xfId="13063" hidden="1"/>
    <cellStyle name="Followed Hyperlink 32" xfId="37166" hidden="1"/>
    <cellStyle name="Followed Hyperlink 32" xfId="13090" hidden="1"/>
    <cellStyle name="Followed Hyperlink 33" xfId="37163" hidden="1"/>
    <cellStyle name="Followed Hyperlink 33" xfId="13087" hidden="1"/>
    <cellStyle name="Followed Hyperlink 34" xfId="37160" hidden="1"/>
    <cellStyle name="Followed Hyperlink 34" xfId="13084" hidden="1"/>
    <cellStyle name="Followed Hyperlink 35" xfId="37055" hidden="1"/>
    <cellStyle name="Followed Hyperlink 35" xfId="12979" hidden="1"/>
    <cellStyle name="Followed Hyperlink 36" xfId="36828" hidden="1"/>
    <cellStyle name="Followed Hyperlink 36" xfId="12752" hidden="1"/>
    <cellStyle name="Followed Hyperlink 37" xfId="37071" hidden="1"/>
    <cellStyle name="Followed Hyperlink 37" xfId="12995" hidden="1"/>
    <cellStyle name="Followed Hyperlink 38" xfId="37032" hidden="1"/>
    <cellStyle name="Followed Hyperlink 38" xfId="12956" hidden="1"/>
    <cellStyle name="Followed Hyperlink 39" xfId="37167" hidden="1"/>
    <cellStyle name="Followed Hyperlink 39" xfId="13091" hidden="1"/>
    <cellStyle name="Followed Hyperlink 4" xfId="36033" hidden="1"/>
    <cellStyle name="Followed Hyperlink 4" xfId="13394" hidden="1"/>
    <cellStyle name="Followed Hyperlink 4" xfId="12935" hidden="1"/>
    <cellStyle name="Followed Hyperlink 4" xfId="29400" hidden="1"/>
    <cellStyle name="Followed Hyperlink 4" xfId="37347" hidden="1"/>
    <cellStyle name="Followed Hyperlink 4" xfId="43728" hidden="1"/>
    <cellStyle name="Followed Hyperlink 4" xfId="43784" hidden="1"/>
    <cellStyle name="Followed Hyperlink 4" xfId="5487" hidden="1"/>
    <cellStyle name="Followed Hyperlink 4" xfId="47061" hidden="1"/>
    <cellStyle name="Followed Hyperlink 4" xfId="19917" hidden="1"/>
    <cellStyle name="Followed Hyperlink 4" xfId="46217" hidden="1"/>
    <cellStyle name="Followed Hyperlink 4" xfId="22182" hidden="1"/>
    <cellStyle name="Followed Hyperlink 4" xfId="16631" hidden="1"/>
    <cellStyle name="Followed Hyperlink 4" xfId="157" hidden="1"/>
    <cellStyle name="Followed Hyperlink 4" xfId="30827" hidden="1"/>
    <cellStyle name="Followed Hyperlink 4" xfId="35709" hidden="1"/>
    <cellStyle name="Followed Hyperlink 4" xfId="37169" hidden="1"/>
    <cellStyle name="Followed Hyperlink 4" xfId="23118" hidden="1"/>
    <cellStyle name="Followed Hyperlink 4" xfId="37073" hidden="1"/>
    <cellStyle name="Followed Hyperlink 4" xfId="4073" hidden="1"/>
    <cellStyle name="Followed Hyperlink 4" xfId="23047" hidden="1"/>
    <cellStyle name="Followed Hyperlink 4" xfId="13458" hidden="1"/>
    <cellStyle name="Followed Hyperlink 4" xfId="15550" hidden="1"/>
    <cellStyle name="Followed Hyperlink 4" xfId="37077" hidden="1"/>
    <cellStyle name="Followed Hyperlink 4" xfId="46424" hidden="1"/>
    <cellStyle name="Followed Hyperlink 4" xfId="12784" hidden="1"/>
    <cellStyle name="Followed Hyperlink 4" xfId="37430" hidden="1"/>
    <cellStyle name="Followed Hyperlink 4" xfId="19816" hidden="1"/>
    <cellStyle name="Followed Hyperlink 4" xfId="46077" hidden="1"/>
    <cellStyle name="Followed Hyperlink 4" xfId="37487" hidden="1"/>
    <cellStyle name="Followed Hyperlink 4" xfId="19834" hidden="1"/>
    <cellStyle name="Followed Hyperlink 4" xfId="40680" hidden="1"/>
    <cellStyle name="Followed Hyperlink 4" xfId="45165" hidden="1"/>
    <cellStyle name="Followed Hyperlink 4" xfId="35836" hidden="1"/>
    <cellStyle name="Followed Hyperlink 4" xfId="22499" hidden="1"/>
    <cellStyle name="Followed Hyperlink 4" xfId="12880" hidden="1"/>
    <cellStyle name="Followed Hyperlink 4" xfId="31762" hidden="1"/>
    <cellStyle name="Followed Hyperlink 4" xfId="20419" hidden="1"/>
    <cellStyle name="Followed Hyperlink 4" xfId="22149" hidden="1"/>
    <cellStyle name="Followed Hyperlink 4" xfId="37035" hidden="1"/>
    <cellStyle name="Followed Hyperlink 4" xfId="31184" hidden="1"/>
    <cellStyle name="Followed Hyperlink 4" xfId="51277" hidden="1"/>
    <cellStyle name="Followed Hyperlink 4" xfId="45244" hidden="1"/>
    <cellStyle name="Followed Hyperlink 4" xfId="46419" hidden="1"/>
    <cellStyle name="Followed Hyperlink 4" xfId="46155" hidden="1"/>
    <cellStyle name="Followed Hyperlink 4" xfId="20087" hidden="1"/>
    <cellStyle name="Followed Hyperlink 4" xfId="12849" hidden="1"/>
    <cellStyle name="Followed Hyperlink 4" xfId="22348" hidden="1"/>
    <cellStyle name="Followed Hyperlink 4" xfId="12899" hidden="1"/>
    <cellStyle name="Followed Hyperlink 4" xfId="46801" hidden="1"/>
    <cellStyle name="Followed Hyperlink 4" xfId="31144" hidden="1"/>
    <cellStyle name="Followed Hyperlink 4" xfId="44815" hidden="1"/>
    <cellStyle name="Followed Hyperlink 4" xfId="46124" hidden="1"/>
    <cellStyle name="Followed Hyperlink 4" xfId="20540" hidden="1"/>
    <cellStyle name="Followed Hyperlink 4" xfId="13186" hidden="1"/>
    <cellStyle name="Followed Hyperlink 4" xfId="31107" hidden="1"/>
    <cellStyle name="Followed Hyperlink 4" xfId="44364" hidden="1"/>
    <cellStyle name="Followed Hyperlink 4" xfId="46015" hidden="1"/>
    <cellStyle name="Followed Hyperlink 4" xfId="19382" hidden="1"/>
    <cellStyle name="Followed Hyperlink 4" xfId="12747" hidden="1"/>
    <cellStyle name="Followed Hyperlink 4" xfId="30603" hidden="1"/>
    <cellStyle name="Followed Hyperlink 4" xfId="18999" hidden="1"/>
    <cellStyle name="Followed Hyperlink 4" xfId="28266" hidden="1"/>
    <cellStyle name="Followed Hyperlink 4" xfId="42527" hidden="1"/>
    <cellStyle name="Followed Hyperlink 4" xfId="45959" hidden="1"/>
    <cellStyle name="Followed Hyperlink 4" xfId="13095" hidden="1"/>
    <cellStyle name="Followed Hyperlink 4" xfId="47112" hidden="1"/>
    <cellStyle name="Followed Hyperlink 4" xfId="47121" hidden="1"/>
    <cellStyle name="Followed Hyperlink 4" xfId="47045" hidden="1"/>
    <cellStyle name="Followed Hyperlink 4" xfId="44001" hidden="1"/>
    <cellStyle name="Followed Hyperlink 4" xfId="43736" hidden="1"/>
    <cellStyle name="Followed Hyperlink 4" xfId="36860" hidden="1"/>
    <cellStyle name="Followed Hyperlink 4" xfId="45226" hidden="1"/>
    <cellStyle name="Followed Hyperlink 4" xfId="37384" hidden="1"/>
    <cellStyle name="Followed Hyperlink 4" xfId="46084" hidden="1"/>
    <cellStyle name="Followed Hyperlink 4" xfId="45108" hidden="1"/>
    <cellStyle name="Followed Hyperlink 4" xfId="46423" hidden="1"/>
    <cellStyle name="Followed Hyperlink 4" xfId="20028" hidden="1"/>
    <cellStyle name="Followed Hyperlink 4" xfId="31600" hidden="1"/>
    <cellStyle name="Followed Hyperlink 4" xfId="4353" hidden="1"/>
    <cellStyle name="Followed Hyperlink 4" xfId="20461" hidden="1"/>
    <cellStyle name="Followed Hyperlink 4" xfId="45397" hidden="1"/>
    <cellStyle name="Followed Hyperlink 4" xfId="46598" hidden="1"/>
    <cellStyle name="Followed Hyperlink 4" xfId="19045" hidden="1"/>
    <cellStyle name="Followed Hyperlink 4" xfId="28309" hidden="1"/>
    <cellStyle name="Followed Hyperlink 4" xfId="40757" hidden="1"/>
    <cellStyle name="Followed Hyperlink 4" xfId="46898" hidden="1"/>
    <cellStyle name="Followed Hyperlink 4" xfId="5410" hidden="1"/>
    <cellStyle name="Followed Hyperlink 4" xfId="36025" hidden="1"/>
    <cellStyle name="Followed Hyperlink 4" xfId="43622" hidden="1"/>
    <cellStyle name="Followed Hyperlink 4" xfId="43515" hidden="1"/>
    <cellStyle name="Followed Hyperlink 4" xfId="46256" hidden="1"/>
    <cellStyle name="Followed Hyperlink 4" xfId="7546" hidden="1"/>
    <cellStyle name="Followed Hyperlink 4" xfId="44493" hidden="1"/>
    <cellStyle name="Followed Hyperlink 4" xfId="5447" hidden="1"/>
    <cellStyle name="Followed Hyperlink 4" xfId="46813" hidden="1"/>
    <cellStyle name="Followed Hyperlink 4" xfId="30117" hidden="1"/>
    <cellStyle name="Followed Hyperlink 4" xfId="16683" hidden="1"/>
    <cellStyle name="Followed Hyperlink 4" xfId="19214" hidden="1"/>
    <cellStyle name="Followed Hyperlink 4" xfId="45691" hidden="1"/>
    <cellStyle name="Followed Hyperlink 4" xfId="37201" hidden="1"/>
    <cellStyle name="Followed Hyperlink 4" xfId="46902" hidden="1"/>
    <cellStyle name="Followed Hyperlink 4" xfId="45382" hidden="1"/>
    <cellStyle name="Followed Hyperlink 4" xfId="19417" hidden="1"/>
    <cellStyle name="Followed Hyperlink 4" xfId="52353" hidden="1"/>
    <cellStyle name="Followed Hyperlink 4" xfId="22409" hidden="1"/>
    <cellStyle name="Followed Hyperlink 4" xfId="43403" hidden="1"/>
    <cellStyle name="Followed Hyperlink 4" xfId="19056" hidden="1"/>
    <cellStyle name="Followed Hyperlink 4" xfId="47081" hidden="1"/>
    <cellStyle name="Followed Hyperlink 4" xfId="12860" hidden="1"/>
    <cellStyle name="Followed Hyperlink 4" xfId="42838" hidden="1"/>
    <cellStyle name="Followed Hyperlink 4" xfId="44084" hidden="1"/>
    <cellStyle name="Followed Hyperlink 4" xfId="30696" hidden="1"/>
    <cellStyle name="Followed Hyperlink 4" xfId="22003" hidden="1"/>
    <cellStyle name="Followed Hyperlink 4" xfId="45176" hidden="1"/>
    <cellStyle name="Followed Hyperlink 4" xfId="13109" hidden="1"/>
    <cellStyle name="Followed Hyperlink 4" xfId="44981" hidden="1"/>
    <cellStyle name="Followed Hyperlink 4" xfId="46573" hidden="1"/>
    <cellStyle name="Followed Hyperlink 4" xfId="22727" hidden="1"/>
    <cellStyle name="Followed Hyperlink 4" xfId="30385" hidden="1"/>
    <cellStyle name="Followed Hyperlink 4" xfId="21102" hidden="1"/>
    <cellStyle name="Followed Hyperlink 4" xfId="47032" hidden="1"/>
    <cellStyle name="Followed Hyperlink 4" xfId="12847" hidden="1"/>
    <cellStyle name="Followed Hyperlink 4" xfId="43693" hidden="1"/>
    <cellStyle name="Followed Hyperlink 4" xfId="19424" hidden="1"/>
    <cellStyle name="Followed Hyperlink 4" xfId="16623" hidden="1"/>
    <cellStyle name="Followed Hyperlink 4" xfId="19822" hidden="1"/>
    <cellStyle name="Followed Hyperlink 4" xfId="19418" hidden="1"/>
    <cellStyle name="Followed Hyperlink 4" xfId="31473" hidden="1"/>
    <cellStyle name="Followed Hyperlink 4" xfId="36920" hidden="1"/>
    <cellStyle name="Followed Hyperlink 4" xfId="22512" hidden="1"/>
    <cellStyle name="Followed Hyperlink 4" xfId="37267" hidden="1"/>
    <cellStyle name="Followed Hyperlink 4" xfId="20976" hidden="1"/>
    <cellStyle name="Followed Hyperlink 4" xfId="22421" hidden="1"/>
    <cellStyle name="Followed Hyperlink 4" xfId="21600" hidden="1"/>
    <cellStyle name="Followed Hyperlink 4" xfId="18721" hidden="1"/>
    <cellStyle name="Followed Hyperlink 4" xfId="21885" hidden="1"/>
    <cellStyle name="Followed Hyperlink 4" xfId="11600" hidden="1"/>
    <cellStyle name="Followed Hyperlink 4" xfId="37225" hidden="1"/>
    <cellStyle name="Followed Hyperlink 4" xfId="22169" hidden="1"/>
    <cellStyle name="Followed Hyperlink 4" xfId="43223" hidden="1"/>
    <cellStyle name="Followed Hyperlink 4" xfId="23222" hidden="1"/>
    <cellStyle name="Followed Hyperlink 4" xfId="43130" hidden="1"/>
    <cellStyle name="Followed Hyperlink 4" xfId="28258" hidden="1"/>
    <cellStyle name="Followed Hyperlink 4" xfId="35950" hidden="1"/>
    <cellStyle name="Followed Hyperlink 4" xfId="22739" hidden="1"/>
    <cellStyle name="Followed Hyperlink 4" xfId="31381" hidden="1"/>
    <cellStyle name="Followed Hyperlink 4" xfId="46918" hidden="1"/>
    <cellStyle name="Followed Hyperlink 4" xfId="22008" hidden="1"/>
    <cellStyle name="Followed Hyperlink 4" xfId="45711" hidden="1"/>
    <cellStyle name="Followed Hyperlink 4" xfId="46844" hidden="1"/>
    <cellStyle name="Followed Hyperlink 4" xfId="20412" hidden="1"/>
    <cellStyle name="Followed Hyperlink 4" xfId="43896" hidden="1"/>
    <cellStyle name="Followed Hyperlink 4" xfId="19248" hidden="1"/>
    <cellStyle name="Followed Hyperlink 4" xfId="13308" hidden="1"/>
    <cellStyle name="Followed Hyperlink 4" xfId="45473" hidden="1"/>
    <cellStyle name="Followed Hyperlink 4" xfId="22524" hidden="1"/>
    <cellStyle name="Followed Hyperlink 4" xfId="43492" hidden="1"/>
    <cellStyle name="Followed Hyperlink 4" xfId="16579" hidden="1"/>
    <cellStyle name="Followed Hyperlink 4" xfId="43700" hidden="1"/>
    <cellStyle name="Followed Hyperlink 4" xfId="22307" hidden="1"/>
    <cellStyle name="Followed Hyperlink 4" xfId="21719" hidden="1"/>
    <cellStyle name="Followed Hyperlink 4" xfId="24299" hidden="1"/>
    <cellStyle name="Followed Hyperlink 4" xfId="4341" hidden="1"/>
    <cellStyle name="Followed Hyperlink 4" xfId="22575" hidden="1"/>
    <cellStyle name="Followed Hyperlink 4" xfId="11877" hidden="1"/>
    <cellStyle name="Followed Hyperlink 4" xfId="30463" hidden="1"/>
    <cellStyle name="Followed Hyperlink 4" xfId="30777" hidden="1"/>
    <cellStyle name="Followed Hyperlink 4" xfId="30869" hidden="1"/>
    <cellStyle name="Followed Hyperlink 4" xfId="30909" hidden="1"/>
    <cellStyle name="Followed Hyperlink 4" xfId="30929" hidden="1"/>
    <cellStyle name="Followed Hyperlink 4" xfId="30917" hidden="1"/>
    <cellStyle name="Followed Hyperlink 4" xfId="30963" hidden="1"/>
    <cellStyle name="Followed Hyperlink 4" xfId="31054" hidden="1"/>
    <cellStyle name="Followed Hyperlink 4" xfId="19363" hidden="1"/>
    <cellStyle name="Followed Hyperlink 4" xfId="1490" hidden="1"/>
    <cellStyle name="Followed Hyperlink 4" xfId="22461" hidden="1"/>
    <cellStyle name="Followed Hyperlink 4" xfId="11654" hidden="1"/>
    <cellStyle name="Followed Hyperlink 4" xfId="21777" hidden="1"/>
    <cellStyle name="Followed Hyperlink 4" xfId="31592" hidden="1"/>
    <cellStyle name="Followed Hyperlink 4" xfId="5491" hidden="1"/>
    <cellStyle name="Followed Hyperlink 4" xfId="31037" hidden="1"/>
    <cellStyle name="Followed Hyperlink 4" xfId="22345" hidden="1"/>
    <cellStyle name="Followed Hyperlink 4" xfId="22004" hidden="1"/>
    <cellStyle name="Followed Hyperlink 4" xfId="15538" hidden="1"/>
    <cellStyle name="Followed Hyperlink 4" xfId="13411" hidden="1"/>
    <cellStyle name="Followed Hyperlink 4" xfId="21556" hidden="1"/>
    <cellStyle name="Followed Hyperlink 4" xfId="22824" hidden="1"/>
    <cellStyle name="Followed Hyperlink 4" xfId="14553" hidden="1"/>
    <cellStyle name="Followed Hyperlink 4" xfId="22881" hidden="1"/>
    <cellStyle name="Followed Hyperlink 4" xfId="22627" hidden="1"/>
    <cellStyle name="Followed Hyperlink 4" xfId="22912" hidden="1"/>
    <cellStyle name="Followed Hyperlink 4" xfId="5354" hidden="1"/>
    <cellStyle name="Followed Hyperlink 4" xfId="22844" hidden="1"/>
    <cellStyle name="Followed Hyperlink 4" xfId="22452" hidden="1"/>
    <cellStyle name="Followed Hyperlink 4" xfId="27246" hidden="1"/>
    <cellStyle name="Followed Hyperlink 4" xfId="11760" hidden="1"/>
    <cellStyle name="Followed Hyperlink 4" xfId="7597" hidden="1"/>
    <cellStyle name="Followed Hyperlink 4" xfId="45050" hidden="1"/>
    <cellStyle name="Followed Hyperlink 4" xfId="19441" hidden="1"/>
    <cellStyle name="Followed Hyperlink 4" xfId="19384" hidden="1"/>
    <cellStyle name="Followed Hyperlink 4" xfId="20491" hidden="1"/>
    <cellStyle name="Followed Hyperlink 4" xfId="47180" hidden="1"/>
    <cellStyle name="Followed Hyperlink 4" xfId="19421" hidden="1"/>
    <cellStyle name="Followed Hyperlink 4" xfId="12844" hidden="1"/>
    <cellStyle name="Followed Hyperlink 4" xfId="5435" hidden="1"/>
    <cellStyle name="Followed Hyperlink 4" xfId="37445" hidden="1"/>
    <cellStyle name="Followed Hyperlink 4" xfId="12821" hidden="1"/>
    <cellStyle name="Followed Hyperlink 4" xfId="15270" hidden="1"/>
    <cellStyle name="Followed Hyperlink 4" xfId="21710" hidden="1"/>
    <cellStyle name="Followed Hyperlink 4" xfId="21737" hidden="1"/>
    <cellStyle name="Followed Hyperlink 4" xfId="20450" hidden="1"/>
    <cellStyle name="Followed Hyperlink 4" xfId="54428" hidden="1"/>
    <cellStyle name="Followed Hyperlink 4" xfId="21323" hidden="1"/>
    <cellStyle name="Followed Hyperlink 4" xfId="21804" hidden="1"/>
    <cellStyle name="Followed Hyperlink 4" xfId="22683" hidden="1"/>
    <cellStyle name="Followed Hyperlink 4" xfId="44565" hidden="1"/>
    <cellStyle name="Followed Hyperlink 4" xfId="21795" hidden="1"/>
    <cellStyle name="Followed Hyperlink 4" xfId="20213" hidden="1"/>
    <cellStyle name="Followed Hyperlink 4" xfId="21411" hidden="1"/>
    <cellStyle name="Followed Hyperlink 4" xfId="46341" hidden="1"/>
    <cellStyle name="Followed Hyperlink 4" xfId="21956" hidden="1"/>
    <cellStyle name="Followed Hyperlink 4" xfId="28278" hidden="1"/>
    <cellStyle name="Followed Hyperlink 4" xfId="43437" hidden="1"/>
    <cellStyle name="Followed Hyperlink 4" xfId="36975" hidden="1"/>
    <cellStyle name="Followed Hyperlink 4" xfId="35948" hidden="1"/>
    <cellStyle name="Followed Hyperlink 4" xfId="18773" hidden="1"/>
    <cellStyle name="Followed Hyperlink 4" xfId="20444" hidden="1"/>
    <cellStyle name="Followed Hyperlink 4" xfId="36857" hidden="1"/>
    <cellStyle name="Followed Hyperlink 4" xfId="45814" hidden="1"/>
    <cellStyle name="Followed Hyperlink 4" xfId="46082" hidden="1"/>
    <cellStyle name="Followed Hyperlink 4" xfId="11872" hidden="1"/>
    <cellStyle name="Followed Hyperlink 4" xfId="22719" hidden="1"/>
    <cellStyle name="Followed Hyperlink 4" xfId="44008" hidden="1"/>
    <cellStyle name="Followed Hyperlink 4" xfId="12737" hidden="1"/>
    <cellStyle name="Followed Hyperlink 4" xfId="46742" hidden="1"/>
    <cellStyle name="Followed Hyperlink 4" xfId="19718" hidden="1"/>
    <cellStyle name="Followed Hyperlink 4" xfId="20655" hidden="1"/>
    <cellStyle name="Followed Hyperlink 4" xfId="37321" hidden="1"/>
    <cellStyle name="Followed Hyperlink 4" xfId="39344" hidden="1"/>
    <cellStyle name="Followed Hyperlink 4" xfId="43944" hidden="1"/>
    <cellStyle name="Followed Hyperlink 4" xfId="43804" hidden="1"/>
    <cellStyle name="Followed Hyperlink 4" xfId="40748" hidden="1"/>
    <cellStyle name="Followed Hyperlink 4" xfId="12924" hidden="1"/>
    <cellStyle name="Followed Hyperlink 4" xfId="46401" hidden="1"/>
    <cellStyle name="Followed Hyperlink 4" xfId="30377" hidden="1"/>
    <cellStyle name="Followed Hyperlink 4" xfId="44729" hidden="1"/>
    <cellStyle name="Followed Hyperlink 4" xfId="16674" hidden="1"/>
    <cellStyle name="Followed Hyperlink 4" xfId="19619" hidden="1"/>
    <cellStyle name="Followed Hyperlink 4" xfId="44524" hidden="1"/>
    <cellStyle name="Followed Hyperlink 4" xfId="43908" hidden="1"/>
    <cellStyle name="Followed Hyperlink 4" xfId="43124" hidden="1"/>
    <cellStyle name="Followed Hyperlink 4" xfId="46495" hidden="1"/>
    <cellStyle name="Followed Hyperlink 4" xfId="21497" hidden="1"/>
    <cellStyle name="Followed Hyperlink 4" xfId="31568" hidden="1"/>
    <cellStyle name="Followed Hyperlink 4" xfId="36839" hidden="1"/>
    <cellStyle name="Followed Hyperlink 4" xfId="21941" hidden="1"/>
    <cellStyle name="Followed Hyperlink 4" xfId="46350" hidden="1"/>
    <cellStyle name="Followed Hyperlink 4" xfId="28241" hidden="1"/>
    <cellStyle name="Followed Hyperlink 4" xfId="46290" hidden="1"/>
    <cellStyle name="Followed Hyperlink 4" xfId="21391" hidden="1"/>
    <cellStyle name="Followed Hyperlink 4" xfId="20359" hidden="1"/>
    <cellStyle name="Followed Hyperlink 4" xfId="40697" hidden="1"/>
    <cellStyle name="Followed Hyperlink 4" xfId="13163" hidden="1"/>
    <cellStyle name="Followed Hyperlink 4" xfId="42991" hidden="1"/>
    <cellStyle name="Followed Hyperlink 4" xfId="20395" hidden="1"/>
    <cellStyle name="Followed Hyperlink 4" xfId="23158" hidden="1"/>
    <cellStyle name="Followed Hyperlink 4" xfId="43842" hidden="1"/>
    <cellStyle name="Followed Hyperlink 4" xfId="44234" hidden="1"/>
    <cellStyle name="Followed Hyperlink 4" xfId="35814" hidden="1"/>
    <cellStyle name="Followed Hyperlink 4" xfId="44260" hidden="1"/>
    <cellStyle name="Followed Hyperlink 4" xfId="44287" hidden="1"/>
    <cellStyle name="Followed Hyperlink 4" xfId="44304" hidden="1"/>
    <cellStyle name="Followed Hyperlink 4" xfId="44324" hidden="1"/>
    <cellStyle name="Followed Hyperlink 4" xfId="44312" hidden="1"/>
    <cellStyle name="Followed Hyperlink 4" xfId="31344" hidden="1"/>
    <cellStyle name="Followed Hyperlink 4" xfId="20379" hidden="1"/>
    <cellStyle name="Followed Hyperlink 4" xfId="19662" hidden="1"/>
    <cellStyle name="Followed Hyperlink 4" xfId="19887" hidden="1"/>
    <cellStyle name="Followed Hyperlink 4" xfId="23098" hidden="1"/>
    <cellStyle name="Followed Hyperlink 4" xfId="19149" hidden="1"/>
    <cellStyle name="Followed Hyperlink 4" xfId="35676" hidden="1"/>
    <cellStyle name="Followed Hyperlink 4" xfId="22961" hidden="1"/>
    <cellStyle name="Followed Hyperlink 4" xfId="31175" hidden="1"/>
    <cellStyle name="Followed Hyperlink 4" xfId="18890" hidden="1"/>
    <cellStyle name="Followed Hyperlink 4" xfId="31188" hidden="1"/>
    <cellStyle name="Followed Hyperlink 4" xfId="27173" hidden="1"/>
    <cellStyle name="Followed Hyperlink 4" xfId="31426" hidden="1"/>
    <cellStyle name="Followed Hyperlink 4" xfId="19782" hidden="1"/>
    <cellStyle name="Followed Hyperlink 4" xfId="31485" hidden="1"/>
    <cellStyle name="Followed Hyperlink 4" xfId="26188" hidden="1"/>
    <cellStyle name="Followed Hyperlink 4" xfId="31516" hidden="1"/>
    <cellStyle name="Followed Hyperlink 4" xfId="20915" hidden="1"/>
    <cellStyle name="Followed Hyperlink 4" xfId="31053" hidden="1"/>
    <cellStyle name="Followed Hyperlink 4" xfId="19927" hidden="1"/>
    <cellStyle name="Followed Hyperlink 4" xfId="43669" hidden="1"/>
    <cellStyle name="Followed Hyperlink 4" xfId="31407" hidden="1"/>
    <cellStyle name="Followed Hyperlink 4" xfId="21091" hidden="1"/>
    <cellStyle name="Followed Hyperlink 4" xfId="40653" hidden="1"/>
    <cellStyle name="Followed Hyperlink 4" xfId="31298" hidden="1"/>
    <cellStyle name="Followed Hyperlink 4" xfId="20629" hidden="1"/>
    <cellStyle name="Followed Hyperlink 4" xfId="46535" hidden="1"/>
    <cellStyle name="Followed Hyperlink 4" xfId="30740" hidden="1"/>
    <cellStyle name="Followed Hyperlink 4" xfId="31044" hidden="1"/>
    <cellStyle name="Followed Hyperlink 4" xfId="21451" hidden="1"/>
    <cellStyle name="Followed Hyperlink 4" xfId="21876" hidden="1"/>
    <cellStyle name="Followed Hyperlink 4" xfId="31430" hidden="1"/>
    <cellStyle name="Followed Hyperlink 4" xfId="19877" hidden="1"/>
    <cellStyle name="Followed Hyperlink 4" xfId="30713" hidden="1"/>
    <cellStyle name="Followed Hyperlink 4" xfId="13001" hidden="1"/>
    <cellStyle name="Followed Hyperlink 4" xfId="21034" hidden="1"/>
    <cellStyle name="Followed Hyperlink 4" xfId="46649" hidden="1"/>
    <cellStyle name="Followed Hyperlink 4" xfId="30996" hidden="1"/>
    <cellStyle name="Followed Hyperlink 4" xfId="26905" hidden="1"/>
    <cellStyle name="Followed Hyperlink 4" xfId="31338" hidden="1"/>
    <cellStyle name="Followed Hyperlink 4" xfId="22587" hidden="1"/>
    <cellStyle name="Followed Hyperlink 4" xfId="20618" hidden="1"/>
    <cellStyle name="Followed Hyperlink 4" xfId="20230" hidden="1"/>
    <cellStyle name="Followed Hyperlink 4" xfId="31702" hidden="1"/>
    <cellStyle name="Followed Hyperlink 4" xfId="12997" hidden="1"/>
    <cellStyle name="Followed Hyperlink 4" xfId="28322" hidden="1"/>
    <cellStyle name="Followed Hyperlink 4" xfId="45571" hidden="1"/>
    <cellStyle name="Followed Hyperlink 4" xfId="54416" hidden="1"/>
    <cellStyle name="Followed Hyperlink 4" xfId="50219" hidden="1"/>
    <cellStyle name="Followed Hyperlink 4" xfId="43930" hidden="1"/>
    <cellStyle name="Followed Hyperlink 4" xfId="19321" hidden="1"/>
    <cellStyle name="Followed Hyperlink 4" xfId="36936" hidden="1"/>
    <cellStyle name="Followed Hyperlink 4" xfId="22401" hidden="1"/>
    <cellStyle name="Followed Hyperlink 4" xfId="46878" hidden="1"/>
    <cellStyle name="Followed Hyperlink 4" xfId="30889" hidden="1"/>
    <cellStyle name="Followed Hyperlink 4" xfId="30397" hidden="1"/>
    <cellStyle name="Followed Hyperlink 4" xfId="43163" hidden="1"/>
    <cellStyle name="Followed Hyperlink 4" xfId="27185" hidden="1"/>
    <cellStyle name="Followed Hyperlink 4" xfId="52297" hidden="1"/>
    <cellStyle name="Followed Hyperlink 4" xfId="19768" hidden="1"/>
    <cellStyle name="Followed Hyperlink 4" xfId="31412" hidden="1"/>
    <cellStyle name="Followed Hyperlink 4" xfId="19305" hidden="1"/>
    <cellStyle name="Followed Hyperlink 4" xfId="42961" hidden="1"/>
    <cellStyle name="Followed Hyperlink 4" xfId="21351" hidden="1"/>
    <cellStyle name="Followed Hyperlink 4" xfId="42944" hidden="1"/>
    <cellStyle name="Followed Hyperlink 4" xfId="45899" hidden="1"/>
    <cellStyle name="Followed Hyperlink 4" xfId="19873" hidden="1"/>
    <cellStyle name="Followed Hyperlink 4" xfId="43395" hidden="1"/>
    <cellStyle name="Followed Hyperlink 4" xfId="43109" hidden="1"/>
    <cellStyle name="Followed Hyperlink 4" xfId="16687" hidden="1"/>
    <cellStyle name="Followed Hyperlink 4" xfId="31361" hidden="1"/>
    <cellStyle name="Followed Hyperlink 4" xfId="19044" hidden="1"/>
    <cellStyle name="Followed Hyperlink 4" xfId="20921" hidden="1"/>
    <cellStyle name="Followed Hyperlink 4" xfId="52245" hidden="1"/>
    <cellStyle name="Followed Hyperlink 4" xfId="19423" hidden="1"/>
    <cellStyle name="Followed Hyperlink 4" xfId="31333" hidden="1"/>
    <cellStyle name="Followed Hyperlink 4" xfId="43288" hidden="1"/>
    <cellStyle name="Followed Hyperlink 4" xfId="12713" hidden="1"/>
    <cellStyle name="Followed Hyperlink 4" xfId="40705" hidden="1"/>
    <cellStyle name="Followed Hyperlink 4" xfId="18911" hidden="1"/>
    <cellStyle name="Followed Hyperlink 4" xfId="46223" hidden="1"/>
    <cellStyle name="Followed Hyperlink 4" xfId="13354" hidden="1"/>
    <cellStyle name="Followed Hyperlink 4" xfId="31685" hidden="1"/>
    <cellStyle name="Followed Hyperlink 4" xfId="28214" hidden="1"/>
    <cellStyle name="Followed Hyperlink 4" xfId="44130" hidden="1"/>
    <cellStyle name="Followed Hyperlink 4" xfId="45630" hidden="1"/>
    <cellStyle name="Followed Hyperlink 4" xfId="38627" hidden="1"/>
    <cellStyle name="Followed Hyperlink 4" xfId="37186" hidden="1"/>
    <cellStyle name="Followed Hyperlink 4" xfId="45831" hidden="1"/>
    <cellStyle name="Followed Hyperlink 4" xfId="37171" hidden="1"/>
    <cellStyle name="Followed Hyperlink 4" xfId="43498" hidden="1"/>
    <cellStyle name="Followed Hyperlink 4" xfId="37486" hidden="1"/>
    <cellStyle name="Followed Hyperlink 4" xfId="44606" hidden="1"/>
    <cellStyle name="Followed Hyperlink 4" xfId="37158" hidden="1"/>
    <cellStyle name="Followed Hyperlink 4" xfId="45674" hidden="1"/>
    <cellStyle name="Followed Hyperlink 4" xfId="45067" hidden="1"/>
    <cellStyle name="Followed Hyperlink 4" xfId="44518" hidden="1"/>
    <cellStyle name="Followed Hyperlink 4" xfId="39624" hidden="1"/>
    <cellStyle name="Followed Hyperlink 4" xfId="44433" hidden="1"/>
    <cellStyle name="Followed Hyperlink 4" xfId="30585" hidden="1"/>
    <cellStyle name="Followed Hyperlink 4" xfId="43375" hidden="1"/>
    <cellStyle name="Followed Hyperlink 4" xfId="35818" hidden="1"/>
    <cellStyle name="Followed Hyperlink 4" xfId="45840" hidden="1"/>
    <cellStyle name="Followed Hyperlink 4" xfId="37185" hidden="1"/>
    <cellStyle name="Followed Hyperlink 4" xfId="36789" hidden="1"/>
    <cellStyle name="Followed Hyperlink 4" xfId="31285" hidden="1"/>
    <cellStyle name="Followed Hyperlink 4" xfId="45264" hidden="1"/>
    <cellStyle name="Followed Hyperlink 4" xfId="37262" hidden="1"/>
    <cellStyle name="Followed Hyperlink 4" xfId="45295" hidden="1"/>
    <cellStyle name="Followed Hyperlink 4" xfId="37239" hidden="1"/>
    <cellStyle name="Followed Hyperlink 4" xfId="43336" hidden="1"/>
    <cellStyle name="Followed Hyperlink 4" xfId="46193" hidden="1"/>
    <cellStyle name="Followed Hyperlink 4" xfId="43200" hidden="1"/>
    <cellStyle name="Followed Hyperlink 4" xfId="39604" hidden="1"/>
    <cellStyle name="Followed Hyperlink 4" xfId="37212" hidden="1"/>
    <cellStyle name="Followed Hyperlink 4" xfId="45040" hidden="1"/>
    <cellStyle name="Followed Hyperlink 4" xfId="43961" hidden="1"/>
    <cellStyle name="Followed Hyperlink 4" xfId="23303" hidden="1"/>
    <cellStyle name="Followed Hyperlink 4" xfId="44749" hidden="1"/>
    <cellStyle name="Followed Hyperlink 4" xfId="44498" hidden="1"/>
    <cellStyle name="Followed Hyperlink 4" xfId="46853" hidden="1"/>
    <cellStyle name="Followed Hyperlink 4" xfId="20159" hidden="1"/>
    <cellStyle name="Followed Hyperlink 4" xfId="43265" hidden="1"/>
    <cellStyle name="Followed Hyperlink 4" xfId="43856" hidden="1"/>
    <cellStyle name="Followed Hyperlink 4" xfId="31753" hidden="1"/>
    <cellStyle name="Followed Hyperlink 4" xfId="15530" hidden="1"/>
    <cellStyle name="Followed Hyperlink 4" xfId="44535" hidden="1"/>
    <cellStyle name="Followed Hyperlink 4" xfId="42964" hidden="1"/>
    <cellStyle name="Followed Hyperlink 4" xfId="11957" hidden="1"/>
    <cellStyle name="Followed Hyperlink 4" xfId="43890" hidden="1"/>
    <cellStyle name="Followed Hyperlink 4" xfId="21477" hidden="1"/>
    <cellStyle name="Followed Hyperlink 4" xfId="45359" hidden="1"/>
    <cellStyle name="Followed Hyperlink 4" xfId="44156" hidden="1"/>
    <cellStyle name="Followed Hyperlink 4" xfId="45465" hidden="1"/>
    <cellStyle name="Followed Hyperlink 4" xfId="23149" hidden="1"/>
    <cellStyle name="Followed Hyperlink 4" xfId="31337" hidden="1"/>
    <cellStyle name="Followed Hyperlink 4" xfId="4333" hidden="1"/>
    <cellStyle name="Followed Hyperlink 4" xfId="45516" hidden="1"/>
    <cellStyle name="Followed Hyperlink 4" xfId="39612" hidden="1"/>
    <cellStyle name="Followed Hyperlink 4" xfId="44486" hidden="1"/>
    <cellStyle name="Followed Hyperlink 4" xfId="13191" hidden="1"/>
    <cellStyle name="Followed Hyperlink 4" xfId="30800" hidden="1"/>
    <cellStyle name="Followed Hyperlink 4" xfId="46046" hidden="1"/>
    <cellStyle name="Followed Hyperlink 4" xfId="51216" hidden="1"/>
    <cellStyle name="Followed Hyperlink 4" xfId="13149" hidden="1"/>
    <cellStyle name="Followed Hyperlink 4" xfId="42787" hidden="1"/>
    <cellStyle name="Followed Hyperlink 4" xfId="45919" hidden="1"/>
    <cellStyle name="Followed Hyperlink 4" xfId="21267" hidden="1"/>
    <cellStyle name="Followed Hyperlink 4" xfId="11910" hidden="1"/>
    <cellStyle name="Followed Hyperlink 4" xfId="20790" hidden="1"/>
    <cellStyle name="Followed Hyperlink 4" xfId="37470" hidden="1"/>
    <cellStyle name="Followed Hyperlink 4" xfId="52309" hidden="1"/>
    <cellStyle name="Followed Hyperlink 4" xfId="19126" hidden="1"/>
    <cellStyle name="Followed Hyperlink 4" xfId="20675" hidden="1"/>
    <cellStyle name="Followed Hyperlink 4" xfId="21442" hidden="1"/>
    <cellStyle name="Followed Hyperlink 4" xfId="47035" hidden="1"/>
    <cellStyle name="Followed Hyperlink 4" xfId="42847" hidden="1"/>
    <cellStyle name="Followed Hyperlink 4" xfId="17736" hidden="1"/>
    <cellStyle name="Followed Hyperlink 4" xfId="40625" hidden="1"/>
    <cellStyle name="Followed Hyperlink 4" xfId="18887" hidden="1"/>
    <cellStyle name="Followed Hyperlink 4" xfId="20682" hidden="1"/>
    <cellStyle name="Followed Hyperlink 4" xfId="36897" hidden="1"/>
    <cellStyle name="Followed Hyperlink 4" xfId="46422" hidden="1"/>
    <cellStyle name="Followed Hyperlink 4" xfId="21972" hidden="1"/>
    <cellStyle name="Followed Hyperlink 4" xfId="45851" hidden="1"/>
    <cellStyle name="Followed Hyperlink 4" xfId="22971" hidden="1"/>
    <cellStyle name="Followed Hyperlink 4" xfId="20002" hidden="1"/>
    <cellStyle name="Followed Hyperlink 4" xfId="35730" hidden="1"/>
    <cellStyle name="Followed Hyperlink 4" xfId="47069" hidden="1"/>
    <cellStyle name="Followed Hyperlink 4" xfId="20424" hidden="1"/>
    <cellStyle name="Followed Hyperlink 4" xfId="43131" hidden="1"/>
    <cellStyle name="Followed Hyperlink 4" xfId="22224" hidden="1"/>
    <cellStyle name="Followed Hyperlink 4" xfId="46955" hidden="1"/>
    <cellStyle name="Followed Hyperlink 4" xfId="47288" hidden="1"/>
    <cellStyle name="Followed Hyperlink 4" xfId="21285" hidden="1"/>
    <cellStyle name="Followed Hyperlink 4" xfId="12777" hidden="1"/>
    <cellStyle name="Followed Hyperlink 4" xfId="19801" hidden="1"/>
    <cellStyle name="Followed Hyperlink 4" xfId="19191" hidden="1"/>
    <cellStyle name="Followed Hyperlink 4" xfId="45304" hidden="1"/>
    <cellStyle name="Followed Hyperlink 4" xfId="46475" hidden="1"/>
    <cellStyle name="Followed Hyperlink 4" xfId="23007" hidden="1"/>
    <cellStyle name="Followed Hyperlink 4" xfId="30437" hidden="1"/>
    <cellStyle name="Followed Hyperlink 4" xfId="22350" hidden="1"/>
    <cellStyle name="Followed Hyperlink 4" xfId="45811" hidden="1"/>
    <cellStyle name="Followed Hyperlink 4" xfId="22828" hidden="1"/>
    <cellStyle name="Followed Hyperlink 4" xfId="51196" hidden="1"/>
    <cellStyle name="Followed Hyperlink 4" xfId="40717" hidden="1"/>
    <cellStyle name="Followed Hyperlink 4" xfId="45699" hidden="1"/>
    <cellStyle name="Followed Hyperlink 4" xfId="46078" hidden="1"/>
    <cellStyle name="Followed Hyperlink 4" xfId="19057" hidden="1"/>
    <cellStyle name="Followed Hyperlink 4" xfId="52349" hidden="1"/>
    <cellStyle name="Followed Hyperlink 4" xfId="45436" hidden="1"/>
    <cellStyle name="Followed Hyperlink 4" xfId="47155" hidden="1"/>
    <cellStyle name="Followed Hyperlink 4" xfId="22030" hidden="1"/>
    <cellStyle name="Followed Hyperlink 4" xfId="22050" hidden="1"/>
    <cellStyle name="Followed Hyperlink 4" xfId="22038" hidden="1"/>
    <cellStyle name="Followed Hyperlink 4" xfId="22081" hidden="1"/>
    <cellStyle name="Followed Hyperlink 4" xfId="22090" hidden="1"/>
    <cellStyle name="Followed Hyperlink 4" xfId="20508" hidden="1"/>
    <cellStyle name="Followed Hyperlink 4" xfId="19940" hidden="1"/>
    <cellStyle name="Followed Hyperlink 4" xfId="19060" hidden="1"/>
    <cellStyle name="Followed Hyperlink 4" xfId="43119" hidden="1"/>
    <cellStyle name="Followed Hyperlink 4" xfId="54148" hidden="1"/>
    <cellStyle name="Followed Hyperlink 4" xfId="44453" hidden="1"/>
    <cellStyle name="Followed Hyperlink 4" xfId="43991" hidden="1"/>
    <cellStyle name="Followed Hyperlink 4" xfId="43662" hidden="1"/>
    <cellStyle name="Followed Hyperlink 4" xfId="52289" hidden="1"/>
    <cellStyle name="Followed Hyperlink 4" xfId="22327" hidden="1"/>
    <cellStyle name="Followed Hyperlink 4" xfId="37534" hidden="1"/>
    <cellStyle name="Followed Hyperlink 4" xfId="46164" hidden="1"/>
    <cellStyle name="Followed Hyperlink 4" xfId="47232" hidden="1"/>
    <cellStyle name="Followed Hyperlink 4" xfId="44014" hidden="1"/>
    <cellStyle name="Followed Hyperlink 4" xfId="37149" hidden="1"/>
    <cellStyle name="Followed Hyperlink 4" xfId="43456" hidden="1"/>
    <cellStyle name="Followed Hyperlink 4" xfId="47172" hidden="1"/>
    <cellStyle name="Followed Hyperlink 4" xfId="44614" hidden="1"/>
    <cellStyle name="Followed Hyperlink 4" xfId="36956" hidden="1"/>
    <cellStyle name="Followed Hyperlink 4" xfId="36925" hidden="1"/>
    <cellStyle name="Followed Hyperlink 4" xfId="53431" hidden="1"/>
    <cellStyle name="Followed Hyperlink 4" xfId="44189" hidden="1"/>
    <cellStyle name="Followed Hyperlink 4" xfId="44989" hidden="1"/>
    <cellStyle name="Followed Hyperlink 4" xfId="19132" hidden="1"/>
    <cellStyle name="Followed Hyperlink 4" xfId="43322" hidden="1"/>
    <cellStyle name="Followed Hyperlink 4" xfId="46430" hidden="1"/>
    <cellStyle name="Followed Hyperlink 4" xfId="22349" hidden="1"/>
    <cellStyle name="Followed Hyperlink 4" xfId="44756" hidden="1"/>
    <cellStyle name="Followed Hyperlink 4" xfId="43934" hidden="1"/>
    <cellStyle name="Followed Hyperlink 4" xfId="45219" hidden="1"/>
    <cellStyle name="Followed Hyperlink 4" xfId="19626" hidden="1"/>
    <cellStyle name="Followed Hyperlink 4" xfId="43530" hidden="1"/>
    <cellStyle name="Followed Hyperlink 4" xfId="44864" hidden="1"/>
    <cellStyle name="Followed Hyperlink 4" xfId="48342" hidden="1"/>
    <cellStyle name="Followed Hyperlink 4" xfId="27165" hidden="1"/>
    <cellStyle name="Followed Hyperlink 4" xfId="46310" hidden="1"/>
    <cellStyle name="Followed Hyperlink 4" xfId="47192" hidden="1"/>
    <cellStyle name="Followed Hyperlink 4" xfId="46298" hidden="1"/>
    <cellStyle name="Followed Hyperlink 4" xfId="45330" hidden="1"/>
    <cellStyle name="Followed Hyperlink 4" xfId="45341" hidden="1"/>
    <cellStyle name="Followed Hyperlink 4" xfId="11874" hidden="1"/>
    <cellStyle name="Followed Hyperlink 4" xfId="43439" hidden="1"/>
    <cellStyle name="Followed Hyperlink 4" xfId="43433" hidden="1"/>
    <cellStyle name="Followed Hyperlink 4" xfId="43684" hidden="1"/>
    <cellStyle name="Followed Hyperlink 4" xfId="35953" hidden="1"/>
    <cellStyle name="Followed Hyperlink 4" xfId="37000" hidden="1"/>
    <cellStyle name="Followed Hyperlink 4" xfId="46757" hidden="1"/>
    <cellStyle name="Followed Hyperlink 4" xfId="45869" hidden="1"/>
    <cellStyle name="Followed Hyperlink 4" xfId="30736" hidden="1"/>
    <cellStyle name="Followed Hyperlink 4" xfId="36837" hidden="1"/>
    <cellStyle name="Followed Hyperlink 4" xfId="19329" hidden="1"/>
    <cellStyle name="Followed Hyperlink 4" xfId="3356" hidden="1"/>
    <cellStyle name="Followed Hyperlink 4" xfId="16551" hidden="1"/>
    <cellStyle name="Followed Hyperlink 4" xfId="22869" hidden="1"/>
    <cellStyle name="Followed Hyperlink 4" xfId="43495" hidden="1"/>
    <cellStyle name="Followed Hyperlink 4" xfId="44161" hidden="1"/>
    <cellStyle name="Followed Hyperlink 4" xfId="31000" hidden="1"/>
    <cellStyle name="Followed Hyperlink 4" xfId="7606" hidden="1"/>
    <cellStyle name="Followed Hyperlink 4" xfId="31710" hidden="1"/>
    <cellStyle name="Followed Hyperlink 4" xfId="43491" hidden="1"/>
    <cellStyle name="Followed Hyperlink 4" xfId="45793" hidden="1"/>
    <cellStyle name="Followed Hyperlink 4" xfId="18713" hidden="1"/>
    <cellStyle name="Followed Hyperlink 4" xfId="44995" hidden="1"/>
    <cellStyle name="Followed Hyperlink 4" xfId="7286" hidden="1"/>
    <cellStyle name="Followed Hyperlink 4" xfId="45784" hidden="1"/>
    <cellStyle name="Followed Hyperlink 4" xfId="44060" hidden="1"/>
    <cellStyle name="Followed Hyperlink 4" xfId="31652" hidden="1"/>
    <cellStyle name="Followed Hyperlink 4" xfId="22618" hidden="1"/>
    <cellStyle name="Followed Hyperlink 4" xfId="31643" hidden="1"/>
    <cellStyle name="Followed Hyperlink 4" xfId="22779" hidden="1"/>
    <cellStyle name="Followed Hyperlink 4" xfId="19047" hidden="1"/>
    <cellStyle name="Followed Hyperlink 4" xfId="31324" hidden="1"/>
    <cellStyle name="Followed Hyperlink 4" xfId="13082" hidden="1"/>
    <cellStyle name="Followed Hyperlink 4" xfId="19934" hidden="1"/>
    <cellStyle name="Followed Hyperlink 4" xfId="46986" hidden="1"/>
    <cellStyle name="Followed Hyperlink 4" xfId="43383" hidden="1"/>
    <cellStyle name="Followed Hyperlink 4" xfId="31415" hidden="1"/>
    <cellStyle name="Followed Hyperlink 4" xfId="20021" hidden="1"/>
    <cellStyle name="Followed Hyperlink 4" xfId="5478" hidden="1"/>
    <cellStyle name="Followed Hyperlink 4" xfId="30739" hidden="1"/>
    <cellStyle name="Followed Hyperlink 4" xfId="43134" hidden="1"/>
    <cellStyle name="Followed Hyperlink 4" xfId="19309" hidden="1"/>
    <cellStyle name="Followed Hyperlink 4" xfId="31561" hidden="1"/>
    <cellStyle name="Followed Hyperlink 4" xfId="43792" hidden="1"/>
    <cellStyle name="Followed Hyperlink 4" xfId="30663" hidden="1"/>
    <cellStyle name="Followed Hyperlink 4" xfId="20948" hidden="1"/>
    <cellStyle name="Followed Hyperlink 4" xfId="30880" hidden="1"/>
    <cellStyle name="Followed Hyperlink 4" xfId="44233" hidden="1"/>
    <cellStyle name="Followed Hyperlink 4" xfId="37011" hidden="1"/>
    <cellStyle name="Followed Hyperlink 4" xfId="20966" hidden="1"/>
    <cellStyle name="Followed Hyperlink 4" xfId="50936" hidden="1"/>
    <cellStyle name="Followed Hyperlink 4" xfId="21522" hidden="1"/>
    <cellStyle name="Followed Hyperlink 4" xfId="44115" hidden="1"/>
    <cellStyle name="Followed Hyperlink 4" xfId="21825" hidden="1"/>
    <cellStyle name="Followed Hyperlink 4" xfId="21740" hidden="1"/>
    <cellStyle name="Followed Hyperlink 4" xfId="19301" hidden="1"/>
    <cellStyle name="Followed Hyperlink 4" xfId="21308" hidden="1"/>
    <cellStyle name="Followed Hyperlink 4" xfId="21315" hidden="1"/>
    <cellStyle name="Followed Hyperlink 4" xfId="21256" hidden="1"/>
    <cellStyle name="Followed Hyperlink 4" xfId="13110" hidden="1"/>
    <cellStyle name="Followed Hyperlink 4" xfId="22119" hidden="1"/>
    <cellStyle name="Followed Hyperlink 4" xfId="20082" hidden="1"/>
    <cellStyle name="Followed Hyperlink 4" xfId="19986" hidden="1"/>
    <cellStyle name="Followed Hyperlink 4" xfId="46641" hidden="1"/>
    <cellStyle name="Followed Hyperlink 4" xfId="21668" hidden="1"/>
    <cellStyle name="Followed Hyperlink 4" xfId="43379" hidden="1"/>
    <cellStyle name="Followed Hyperlink 4" xfId="11949" hidden="1"/>
    <cellStyle name="Followed Hyperlink 4" xfId="36923" hidden="1"/>
    <cellStyle name="Followed Hyperlink 4" xfId="22995" hidden="1"/>
    <cellStyle name="Followed Hyperlink 4" xfId="19475" hidden="1"/>
    <cellStyle name="Followed Hyperlink 4" xfId="19548" hidden="1"/>
    <cellStyle name="Followed Hyperlink 4" xfId="43947" hidden="1"/>
    <cellStyle name="Followed Hyperlink 4" xfId="19035" hidden="1"/>
    <cellStyle name="Followed Hyperlink 4" xfId="12761" hidden="1"/>
    <cellStyle name="Followed Hyperlink 4" xfId="20010" hidden="1"/>
    <cellStyle name="Followed Hyperlink 4" xfId="46483" hidden="1"/>
    <cellStyle name="Followed Hyperlink 4" xfId="19860" hidden="1"/>
    <cellStyle name="Followed Hyperlink 4" xfId="21845" hidden="1"/>
    <cellStyle name="Followed Hyperlink 4" xfId="19456" hidden="1"/>
    <cellStyle name="Followed Hyperlink 4" xfId="46586" hidden="1"/>
    <cellStyle name="Followed Hyperlink 4" xfId="22143" hidden="1"/>
    <cellStyle name="Followed Hyperlink 4" xfId="21625" hidden="1"/>
    <cellStyle name="Followed Hyperlink 4" xfId="15611" hidden="1"/>
    <cellStyle name="Followed Hyperlink 4" xfId="22236" hidden="1"/>
    <cellStyle name="Followed Hyperlink 4" xfId="45425" hidden="1"/>
    <cellStyle name="Followed Hyperlink 4" xfId="20907" hidden="1"/>
    <cellStyle name="Followed Hyperlink 4" xfId="22267" hidden="1"/>
    <cellStyle name="Followed Hyperlink 4" xfId="13073" hidden="1"/>
    <cellStyle name="Followed Hyperlink 4" xfId="30587" hidden="1"/>
    <cellStyle name="Followed Hyperlink 4" xfId="19365" hidden="1"/>
    <cellStyle name="Followed Hyperlink 4" xfId="19610" hidden="1"/>
    <cellStyle name="Followed Hyperlink 4" xfId="45202" hidden="1"/>
    <cellStyle name="Followed Hyperlink 4" xfId="36823" hidden="1"/>
    <cellStyle name="Followed Hyperlink 4" xfId="12763" hidden="1"/>
    <cellStyle name="Followed Hyperlink 4" xfId="21766" hidden="1"/>
    <cellStyle name="Followed Hyperlink 4" xfId="44703" hidden="1"/>
    <cellStyle name="Followed Hyperlink 4" xfId="19588" hidden="1"/>
    <cellStyle name="Followed Hyperlink 4" xfId="39685" hidden="1"/>
    <cellStyle name="Followed Hyperlink 4" xfId="19870" hidden="1"/>
    <cellStyle name="Followed Hyperlink 4" xfId="21833" hidden="1"/>
    <cellStyle name="Followed Hyperlink 4" xfId="13245" hidden="1"/>
    <cellStyle name="Followed Hyperlink 4" xfId="43549" hidden="1"/>
    <cellStyle name="Followed Hyperlink 4" xfId="46526" hidden="1"/>
    <cellStyle name="Followed Hyperlink 4" xfId="45551" hidden="1"/>
    <cellStyle name="Followed Hyperlink 4" xfId="12781" hidden="1"/>
    <cellStyle name="Followed Hyperlink 4" xfId="46661" hidden="1"/>
    <cellStyle name="Followed Hyperlink 4" xfId="19654" hidden="1"/>
    <cellStyle name="Followed Hyperlink 4" xfId="52340" hidden="1"/>
    <cellStyle name="Followed Hyperlink 4" xfId="46243" hidden="1"/>
    <cellStyle name="Followed Hyperlink 4" xfId="20186" hidden="1"/>
    <cellStyle name="Followed Hyperlink 4" xfId="5383" hidden="1"/>
    <cellStyle name="Followed Hyperlink 4" xfId="45485" hidden="1"/>
    <cellStyle name="Followed Hyperlink 4" xfId="21757" hidden="1"/>
    <cellStyle name="Followed Hyperlink 4" xfId="12959" hidden="1"/>
    <cellStyle name="Followed Hyperlink 4" xfId="16643" hidden="1"/>
    <cellStyle name="Followed Hyperlink 4" xfId="51204" hidden="1"/>
    <cellStyle name="Followed Hyperlink 4" xfId="28186" hidden="1"/>
    <cellStyle name="Followed Hyperlink 4" xfId="31525" hidden="1"/>
    <cellStyle name="Followed Hyperlink 4" xfId="18764" hidden="1"/>
    <cellStyle name="Followed Hyperlink 4" xfId="6569" hidden="1"/>
    <cellStyle name="Followed Hyperlink 4" xfId="44692" hidden="1"/>
    <cellStyle name="Followed Hyperlink 4" xfId="23081" hidden="1"/>
    <cellStyle name="Followed Hyperlink 4" xfId="52217" hidden="1"/>
    <cellStyle name="Followed Hyperlink 4" xfId="7566" hidden="1"/>
    <cellStyle name="Followed Hyperlink 4" xfId="20532" hidden="1"/>
    <cellStyle name="Followed Hyperlink 4" xfId="46995" hidden="1"/>
    <cellStyle name="Followed Hyperlink 4" xfId="46692" hidden="1"/>
    <cellStyle name="Followed Hyperlink 4" xfId="22356" hidden="1"/>
    <cellStyle name="Followed Hyperlink 4" xfId="31465" hidden="1"/>
    <cellStyle name="Followed Hyperlink 4" xfId="19730" hidden="1"/>
    <cellStyle name="Followed Hyperlink 4" xfId="11742" hidden="1"/>
    <cellStyle name="Followed Hyperlink 4" xfId="45525" hidden="1"/>
    <cellStyle name="Followed Hyperlink 4" xfId="18854" hidden="1"/>
    <cellStyle name="Followed Hyperlink 4" xfId="42928" hidden="1"/>
    <cellStyle name="Followed Hyperlink 4" xfId="30428" hidden="1"/>
    <cellStyle name="Followed Hyperlink 4" xfId="46381" hidden="1"/>
    <cellStyle name="Followed Hyperlink 4" xfId="20281" hidden="1"/>
    <cellStyle name="Followed Hyperlink 4" xfId="44095" hidden="1"/>
    <cellStyle name="Followed Hyperlink 4" xfId="22668" hidden="1"/>
    <cellStyle name="Followed Hyperlink 4" xfId="30533" hidden="1"/>
    <cellStyle name="Followed Hyperlink 4" xfId="22276" hidden="1"/>
    <cellStyle name="Followed Hyperlink 4" xfId="43951" hidden="1"/>
    <cellStyle name="Followed Hyperlink 4" xfId="23106" hidden="1"/>
    <cellStyle name="Followed Hyperlink 4" xfId="43206" hidden="1"/>
    <cellStyle name="Followed Hyperlink 4" xfId="21637" hidden="1"/>
    <cellStyle name="Followed Hyperlink 4" xfId="13136" hidden="1"/>
    <cellStyle name="Followed Hyperlink 4" xfId="37433" hidden="1"/>
    <cellStyle name="Followed Hyperlink 4" xfId="20993" hidden="1"/>
    <cellStyle name="Followed Hyperlink 4" xfId="46030" hidden="1"/>
    <cellStyle name="Followed Hyperlink 4" xfId="20250" hidden="1"/>
    <cellStyle name="Followed Hyperlink 4" xfId="45742" hidden="1"/>
    <cellStyle name="Followed Hyperlink 4" xfId="13093" hidden="1"/>
    <cellStyle name="Followed Hyperlink 4" xfId="42795" hidden="1"/>
    <cellStyle name="Followed Hyperlink 4" xfId="46935" hidden="1"/>
    <cellStyle name="Followed Hyperlink 4" xfId="46701" hidden="1"/>
    <cellStyle name="Followed Hyperlink 4" xfId="43497" hidden="1"/>
    <cellStyle name="Followed Hyperlink 4" xfId="13297" hidden="1"/>
    <cellStyle name="Followed Hyperlink 4" xfId="19600" hidden="1"/>
    <cellStyle name="Followed Hyperlink 4" xfId="43875" hidden="1"/>
    <cellStyle name="Followed Hyperlink 4" xfId="23038" hidden="1"/>
    <cellStyle name="Followed Hyperlink 4" xfId="45878" hidden="1"/>
    <cellStyle name="Followed Hyperlink 4" xfId="44469" hidden="1"/>
    <cellStyle name="Followed Hyperlink 4" xfId="43674" hidden="1"/>
    <cellStyle name="Followed Hyperlink 4" xfId="43458" hidden="1"/>
    <cellStyle name="Followed Hyperlink 4" xfId="37179" hidden="1"/>
    <cellStyle name="Followed Hyperlink 4" xfId="36853" hidden="1"/>
    <cellStyle name="Followed Hyperlink 4" xfId="20160" hidden="1"/>
    <cellStyle name="Followed Hyperlink 4" xfId="44102" hidden="1"/>
    <cellStyle name="Followed Hyperlink 4" xfId="22987" hidden="1"/>
    <cellStyle name="Followed Hyperlink 4" xfId="41810" hidden="1"/>
    <cellStyle name="Followed Hyperlink 4" xfId="22958" hidden="1"/>
    <cellStyle name="Followed Hyperlink 4" xfId="13357" hidden="1"/>
    <cellStyle name="Followed Hyperlink 4" xfId="21152" hidden="1"/>
    <cellStyle name="Followed Hyperlink 4" xfId="45022" hidden="1"/>
    <cellStyle name="Followed Hyperlink 4" xfId="22216" hidden="1"/>
    <cellStyle name="Followed Hyperlink 4" xfId="18453" hidden="1"/>
    <cellStyle name="Followed Hyperlink 4" xfId="45596" hidden="1"/>
    <cellStyle name="Followed Hyperlink 4" xfId="22804" hidden="1"/>
    <cellStyle name="Followed Hyperlink 4" xfId="7554" hidden="1"/>
    <cellStyle name="Followed Hyperlink 4" xfId="43118" hidden="1"/>
    <cellStyle name="Followed Hyperlink 4" xfId="22010" hidden="1"/>
    <cellStyle name="Followed Hyperlink 4" xfId="45252" hidden="1"/>
    <cellStyle name="Followed Hyperlink 4" xfId="21145" hidden="1"/>
    <cellStyle name="Followed Hyperlink 4" xfId="44582" hidden="1"/>
    <cellStyle name="Followed Hyperlink 4" xfId="5427" hidden="1"/>
    <cellStyle name="Followed Hyperlink 4" xfId="20115" hidden="1"/>
    <cellStyle name="Followed Hyperlink 4" xfId="21399" hidden="1"/>
    <cellStyle name="Followed Hyperlink 4" xfId="18917" hidden="1"/>
    <cellStyle name="Followed Hyperlink 4" xfId="31722" hidden="1"/>
    <cellStyle name="Followed Hyperlink 4" xfId="31132" hidden="1"/>
    <cellStyle name="Followed Hyperlink 4" xfId="45751" hidden="1"/>
    <cellStyle name="Followed Hyperlink 4" xfId="45120" hidden="1"/>
    <cellStyle name="Followed Hyperlink 4" xfId="13369" hidden="1"/>
    <cellStyle name="Followed Hyperlink 4" xfId="46112" hidden="1"/>
    <cellStyle name="Followed Hyperlink 4" xfId="21617" hidden="1"/>
    <cellStyle name="Followed Hyperlink 4" xfId="19856" hidden="1"/>
    <cellStyle name="Followed Hyperlink 4" xfId="19595" hidden="1"/>
    <cellStyle name="Followed Hyperlink 4" xfId="31124" hidden="1"/>
    <cellStyle name="Followed Hyperlink 4" xfId="44368" hidden="1"/>
    <cellStyle name="Followed Hyperlink 4" xfId="46104" hidden="1"/>
    <cellStyle name="Followed Hyperlink 4" xfId="13125" hidden="1"/>
    <cellStyle name="Followed Hyperlink 4" xfId="13103" hidden="1"/>
    <cellStyle name="Followed Hyperlink 4" xfId="31080" hidden="1"/>
    <cellStyle name="Followed Hyperlink 4" xfId="44355" hidden="1"/>
    <cellStyle name="Followed Hyperlink 4" xfId="44076" hidden="1"/>
    <cellStyle name="Followed Hyperlink 4" xfId="40761" hidden="1"/>
    <cellStyle name="Followed Hyperlink 4" xfId="45907" hidden="1"/>
    <cellStyle name="Followed Hyperlink 4" xfId="18870" hidden="1"/>
    <cellStyle name="Followed Hyperlink 4" xfId="19050" hidden="1"/>
    <cellStyle name="Followed Hyperlink 4" xfId="28318" hidden="1"/>
    <cellStyle name="Followed Hyperlink 4" xfId="42807" hidden="1"/>
    <cellStyle name="Followed Hyperlink 4" xfId="20290" hidden="1"/>
    <cellStyle name="Followed Hyperlink 4" xfId="20294" hidden="1"/>
    <cellStyle name="Followed Hyperlink 4" xfId="20741" hidden="1"/>
    <cellStyle name="Followed Hyperlink 4" xfId="21046" hidden="1"/>
    <cellStyle name="Followed Hyperlink 4" xfId="21170" hidden="1"/>
    <cellStyle name="Followed Hyperlink 4" xfId="21190" hidden="1"/>
    <cellStyle name="Followed Hyperlink 4" xfId="21178" hidden="1"/>
    <cellStyle name="Followed Hyperlink 4" xfId="21221" hidden="1"/>
    <cellStyle name="Followed Hyperlink 4" xfId="21230" hidden="1"/>
    <cellStyle name="Followed Hyperlink 4" xfId="19262" hidden="1"/>
    <cellStyle name="Followed Hyperlink 4" xfId="11633" hidden="1"/>
    <cellStyle name="Followed Hyperlink 4" xfId="54408" hidden="1"/>
    <cellStyle name="Followed Hyperlink 4" xfId="42985" hidden="1"/>
    <cellStyle name="Followed Hyperlink 4" xfId="36813" hidden="1"/>
    <cellStyle name="Followed Hyperlink 4" xfId="47223" hidden="1"/>
    <cellStyle name="Followed Hyperlink 4" xfId="22567" hidden="1"/>
    <cellStyle name="Followed Hyperlink 4" xfId="11738" hidden="1"/>
    <cellStyle name="Followed Hyperlink 4" xfId="21677" hidden="1"/>
    <cellStyle name="Followed Hyperlink 4" xfId="30590" hidden="1"/>
    <cellStyle name="Followed Hyperlink 4" xfId="45950" hidden="1"/>
    <cellStyle name="Followed Hyperlink 4" xfId="30659" hidden="1"/>
    <cellStyle name="Followed Hyperlink 4" xfId="16606" hidden="1"/>
    <cellStyle name="Followed Hyperlink 4" xfId="43121" hidden="1"/>
    <cellStyle name="Followed Hyperlink 4" xfId="13271" hidden="1"/>
    <cellStyle name="Followed Hyperlink 4" xfId="22921" hidden="1"/>
    <cellStyle name="Followed Hyperlink 4" xfId="18733" hidden="1"/>
    <cellStyle name="Followed Hyperlink 4" xfId="21362" hidden="1"/>
    <cellStyle name="Followed Hyperlink 4" xfId="46793" hidden="1"/>
    <cellStyle name="Followed Hyperlink 4" xfId="20041" hidden="1"/>
    <cellStyle name="Followed Hyperlink 4" xfId="43073" hidden="1"/>
    <cellStyle name="Followed Hyperlink 4" xfId="19359" hidden="1"/>
    <cellStyle name="Followed Hyperlink 4" xfId="30610" hidden="1"/>
    <cellStyle name="Followed Hyperlink 4" xfId="35986" hidden="1"/>
    <cellStyle name="Followed Hyperlink 4" xfId="46943" hidden="1"/>
    <cellStyle name="Followed Hyperlink 4" xfId="54459" hidden="1"/>
    <cellStyle name="Followed Hyperlink 4" xfId="21128" hidden="1"/>
    <cellStyle name="Followed Hyperlink 4" xfId="22861" hidden="1"/>
    <cellStyle name="Followed Hyperlink 4" xfId="19710" hidden="1"/>
    <cellStyle name="Followed Hyperlink 4" xfId="20056" hidden="1"/>
    <cellStyle name="Followed Hyperlink 4" xfId="31612" hidden="1"/>
    <cellStyle name="Followed Hyperlink 4" xfId="4414" hidden="1"/>
    <cellStyle name="Followed Hyperlink 4" xfId="24917" hidden="1"/>
    <cellStyle name="Followed Hyperlink 4" xfId="22770" hidden="1"/>
    <cellStyle name="Followed Hyperlink 4" xfId="52272" hidden="1"/>
    <cellStyle name="Followed Hyperlink 4" xfId="20238" hidden="1"/>
    <cellStyle name="Followed Hyperlink 4" xfId="45389" hidden="1"/>
    <cellStyle name="Followed Hyperlink 4" xfId="13410" hidden="1"/>
    <cellStyle name="Followed Hyperlink 4" xfId="37373" hidden="1"/>
    <cellStyle name="Followed Hyperlink 4" xfId="19089" hidden="1"/>
    <cellStyle name="Followed Hyperlink 4" xfId="54468"/>
    <cellStyle name="Followed Hyperlink 40" xfId="36911" hidden="1"/>
    <cellStyle name="Followed Hyperlink 40" xfId="12835" hidden="1"/>
    <cellStyle name="Followed Hyperlink 41" xfId="37493" hidden="1"/>
    <cellStyle name="Followed Hyperlink 41" xfId="13417" hidden="1"/>
    <cellStyle name="Followed Hyperlink 42" xfId="37495" hidden="1"/>
    <cellStyle name="Followed Hyperlink 42" xfId="13419" hidden="1"/>
    <cellStyle name="Followed Hyperlink 43" xfId="37497" hidden="1"/>
    <cellStyle name="Followed Hyperlink 43" xfId="13421" hidden="1"/>
    <cellStyle name="Followed Hyperlink 44" xfId="37499" hidden="1"/>
    <cellStyle name="Followed Hyperlink 44" xfId="13423" hidden="1"/>
    <cellStyle name="Followed Hyperlink 45" xfId="37501" hidden="1"/>
    <cellStyle name="Followed Hyperlink 45" xfId="13425" hidden="1"/>
    <cellStyle name="Followed Hyperlink 46" xfId="37503" hidden="1"/>
    <cellStyle name="Followed Hyperlink 46" xfId="13427" hidden="1"/>
    <cellStyle name="Followed Hyperlink 47" xfId="37505" hidden="1"/>
    <cellStyle name="Followed Hyperlink 47" xfId="13429" hidden="1"/>
    <cellStyle name="Followed Hyperlink 48" xfId="37507" hidden="1"/>
    <cellStyle name="Followed Hyperlink 48" xfId="13431" hidden="1"/>
    <cellStyle name="Followed Hyperlink 49" xfId="37601" hidden="1"/>
    <cellStyle name="Followed Hyperlink 49" xfId="13525" hidden="1"/>
    <cellStyle name="Followed Hyperlink 5" xfId="42815" hidden="1"/>
    <cellStyle name="Followed Hyperlink 5" xfId="47146" hidden="1"/>
    <cellStyle name="Followed Hyperlink 5" xfId="31730" hidden="1"/>
    <cellStyle name="Followed Hyperlink 5" xfId="11868" hidden="1"/>
    <cellStyle name="Followed Hyperlink 5" xfId="31152" hidden="1"/>
    <cellStyle name="Followed Hyperlink 5" xfId="46318" hidden="1"/>
    <cellStyle name="Followed Hyperlink 5" xfId="45053" hidden="1"/>
    <cellStyle name="Followed Hyperlink 5" xfId="28325" hidden="1"/>
    <cellStyle name="Followed Hyperlink 5" xfId="12834" hidden="1"/>
    <cellStyle name="Followed Hyperlink 5" xfId="37153" hidden="1"/>
    <cellStyle name="Followed Hyperlink 5" xfId="21453" hidden="1"/>
    <cellStyle name="Followed Hyperlink 5" xfId="40629" hidden="1"/>
    <cellStyle name="Followed Hyperlink 5" xfId="21932" hidden="1"/>
    <cellStyle name="Followed Hyperlink 5" xfId="45825" hidden="1"/>
    <cellStyle name="Followed Hyperlink 5" xfId="7574" hidden="1"/>
    <cellStyle name="Followed Hyperlink 5" xfId="12792" hidden="1"/>
    <cellStyle name="Followed Hyperlink 5" xfId="44278" hidden="1"/>
    <cellStyle name="Followed Hyperlink 5" xfId="28190" hidden="1"/>
    <cellStyle name="Followed Hyperlink 5" xfId="39335" hidden="1"/>
    <cellStyle name="Followed Hyperlink 5" xfId="31654" hidden="1"/>
    <cellStyle name="Followed Hyperlink 5" xfId="36910" hidden="1"/>
    <cellStyle name="Followed Hyperlink 5" xfId="20297" hidden="1"/>
    <cellStyle name="Followed Hyperlink 5" xfId="22419" hidden="1"/>
    <cellStyle name="Followed Hyperlink 5" xfId="43812" hidden="1"/>
    <cellStyle name="Followed Hyperlink 5" xfId="37415" hidden="1"/>
    <cellStyle name="Followed Hyperlink 5" xfId="31764" hidden="1"/>
    <cellStyle name="Followed Hyperlink 5" xfId="35680" hidden="1"/>
    <cellStyle name="Followed Hyperlink 5" xfId="37246" hidden="1"/>
    <cellStyle name="Followed Hyperlink 5" xfId="20477" hidden="1"/>
    <cellStyle name="Followed Hyperlink 5" xfId="43309" hidden="1"/>
    <cellStyle name="Followed Hyperlink 5" xfId="30874" hidden="1"/>
    <cellStyle name="Followed Hyperlink 5" xfId="19096" hidden="1"/>
    <cellStyle name="Followed Hyperlink 5" xfId="43274" hidden="1"/>
    <cellStyle name="Followed Hyperlink 5" xfId="31493" hidden="1"/>
    <cellStyle name="Followed Hyperlink 5" xfId="44191" hidden="1"/>
    <cellStyle name="Followed Hyperlink 5" xfId="40715" hidden="1"/>
    <cellStyle name="Followed Hyperlink 5" xfId="46889" hidden="1"/>
    <cellStyle name="Followed Hyperlink 5" xfId="46166" hidden="1"/>
    <cellStyle name="Followed Hyperlink 5" xfId="21198" hidden="1"/>
    <cellStyle name="Followed Hyperlink 5" xfId="13077" hidden="1"/>
    <cellStyle name="Followed Hyperlink 5" xfId="44371" hidden="1"/>
    <cellStyle name="Followed Hyperlink 5" xfId="43727" hidden="1"/>
    <cellStyle name="Followed Hyperlink 5" xfId="46855" hidden="1"/>
    <cellStyle name="Followed Hyperlink 5" xfId="30843" hidden="1"/>
    <cellStyle name="Followed Hyperlink 5" xfId="37027" hidden="1"/>
    <cellStyle name="Followed Hyperlink 5" xfId="46191" hidden="1"/>
    <cellStyle name="Followed Hyperlink 5" xfId="37448" hidden="1"/>
    <cellStyle name="Followed Hyperlink 5" xfId="21338" hidden="1"/>
    <cellStyle name="Followed Hyperlink 5" xfId="11604" hidden="1"/>
    <cellStyle name="Followed Hyperlink 5" xfId="44044" hidden="1"/>
    <cellStyle name="Followed Hyperlink 5" xfId="31012" hidden="1"/>
    <cellStyle name="Followed Hyperlink 5" xfId="20762" hidden="1"/>
    <cellStyle name="Followed Hyperlink 5" xfId="16641" hidden="1"/>
    <cellStyle name="Followed Hyperlink 5" xfId="22144" hidden="1"/>
    <cellStyle name="Followed Hyperlink 5" xfId="43855" hidden="1"/>
    <cellStyle name="Followed Hyperlink 5" xfId="45709" hidden="1"/>
    <cellStyle name="Followed Hyperlink 5" xfId="15261" hidden="1"/>
    <cellStyle name="Followed Hyperlink 5" xfId="31676" hidden="1"/>
    <cellStyle name="Followed Hyperlink 5" xfId="40764" hidden="1"/>
    <cellStyle name="Followed Hyperlink 5" xfId="47079" hidden="1"/>
    <cellStyle name="Followed Hyperlink 5" xfId="43100" hidden="1"/>
    <cellStyle name="Followed Hyperlink 5" xfId="22629" hidden="1"/>
    <cellStyle name="Followed Hyperlink 5" xfId="21066" hidden="1"/>
    <cellStyle name="Followed Hyperlink 5" xfId="45604" hidden="1"/>
    <cellStyle name="Followed Hyperlink 5" xfId="40725" hidden="1"/>
    <cellStyle name="Followed Hyperlink 5" xfId="12960" hidden="1"/>
    <cellStyle name="Followed Hyperlink 5" xfId="4361" hidden="1"/>
    <cellStyle name="Followed Hyperlink 5" xfId="22737" hidden="1"/>
    <cellStyle name="Followed Hyperlink 5" xfId="44175" hidden="1"/>
    <cellStyle name="Followed Hyperlink 5" xfId="36866" hidden="1"/>
    <cellStyle name="Followed Hyperlink 5" xfId="5455" hidden="1"/>
    <cellStyle name="Followed Hyperlink 5" xfId="19982" hidden="1"/>
    <cellStyle name="Followed Hyperlink 5" xfId="44332" hidden="1"/>
    <cellStyle name="Followed Hyperlink 5" xfId="47190" hidden="1"/>
    <cellStyle name="Followed Hyperlink 5" xfId="44551" hidden="1"/>
    <cellStyle name="Followed Hyperlink 5" xfId="22659" hidden="1"/>
    <cellStyle name="Followed Hyperlink 5" xfId="22117" hidden="1"/>
    <cellStyle name="Followed Hyperlink 5" xfId="52221" hidden="1"/>
    <cellStyle name="Followed Hyperlink 5" xfId="44236" hidden="1"/>
    <cellStyle name="Followed Hyperlink 5" xfId="20117" hidden="1"/>
    <cellStyle name="Followed Hyperlink 5" xfId="7564" hidden="1"/>
    <cellStyle name="Followed Hyperlink 5" xfId="20702" hidden="1"/>
    <cellStyle name="Followed Hyperlink 5" xfId="44439" hidden="1"/>
    <cellStyle name="Followed Hyperlink 5" xfId="22879" hidden="1"/>
    <cellStyle name="Followed Hyperlink 5" xfId="44659" hidden="1"/>
    <cellStyle name="Followed Hyperlink 5" xfId="21530" hidden="1"/>
    <cellStyle name="Followed Hyperlink 5" xfId="35944" hidden="1"/>
    <cellStyle name="Followed Hyperlink 5" xfId="19199" hidden="1"/>
    <cellStyle name="Followed Hyperlink 5" xfId="45927" hidden="1"/>
    <cellStyle name="Followed Hyperlink 5" xfId="54139" hidden="1"/>
    <cellStyle name="Followed Hyperlink 5" xfId="12762" hidden="1"/>
    <cellStyle name="Followed Hyperlink 5" xfId="43462" hidden="1"/>
    <cellStyle name="Followed Hyperlink 5" xfId="44784" hidden="1"/>
    <cellStyle name="Followed Hyperlink 5" xfId="23005" hidden="1"/>
    <cellStyle name="Followed Hyperlink 5" xfId="37547" hidden="1"/>
    <cellStyle name="Followed Hyperlink 5" xfId="51214" hidden="1"/>
    <cellStyle name="Followed Hyperlink 5" xfId="13472" hidden="1"/>
    <cellStyle name="Followed Hyperlink 5" xfId="42988" hidden="1"/>
    <cellStyle name="Followed Hyperlink 5" xfId="43273" hidden="1"/>
    <cellStyle name="Followed Hyperlink 5" xfId="23072" hidden="1"/>
    <cellStyle name="Followed Hyperlink 5" xfId="46122" hidden="1"/>
    <cellStyle name="Followed Hyperlink 5" xfId="52263" hidden="1"/>
    <cellStyle name="Followed Hyperlink 5" xfId="27193" hidden="1"/>
    <cellStyle name="Followed Hyperlink 5" xfId="45621" hidden="1"/>
    <cellStyle name="Followed Hyperlink 5" xfId="46764" hidden="1"/>
    <cellStyle name="Followed Hyperlink 5" xfId="21419" hidden="1"/>
    <cellStyle name="Followed Hyperlink 5" xfId="46208" hidden="1"/>
    <cellStyle name="Followed Hyperlink 5" xfId="52307" hidden="1"/>
    <cellStyle name="Followed Hyperlink 5" xfId="46493" hidden="1"/>
    <cellStyle name="Followed Hyperlink 5" xfId="44056" hidden="1"/>
    <cellStyle name="Followed Hyperlink 5" xfId="46997" hidden="1"/>
    <cellStyle name="Followed Hyperlink 5" xfId="31056" hidden="1"/>
    <cellStyle name="Followed Hyperlink 5" xfId="28276" hidden="1"/>
    <cellStyle name="Followed Hyperlink 5" xfId="47234" hidden="1"/>
    <cellStyle name="Followed Hyperlink 5" xfId="20365" hidden="1"/>
    <cellStyle name="Followed Hyperlink 5" xfId="20101" hidden="1"/>
    <cellStyle name="Followed Hyperlink 5" xfId="44434" hidden="1"/>
    <cellStyle name="Followed Hyperlink 5" xfId="43615" hidden="1"/>
    <cellStyle name="Followed Hyperlink 5" xfId="37546" hidden="1"/>
    <cellStyle name="Followed Hyperlink 5" xfId="47089" hidden="1"/>
    <cellStyle name="Followed Hyperlink 5" xfId="30528" hidden="1"/>
    <cellStyle name="Followed Hyperlink 5" xfId="31417" hidden="1"/>
    <cellStyle name="Followed Hyperlink 5" xfId="54426" hidden="1"/>
    <cellStyle name="Followed Hyperlink 5" xfId="19447" hidden="1"/>
    <cellStyle name="Followed Hyperlink 5" xfId="11876" hidden="1"/>
    <cellStyle name="Followed Hyperlink 5" xfId="46963" hidden="1"/>
    <cellStyle name="Followed Hyperlink 5" xfId="46412" hidden="1"/>
    <cellStyle name="Followed Hyperlink 5" xfId="43621" hidden="1"/>
    <cellStyle name="Followed Hyperlink 5" xfId="47200" hidden="1"/>
    <cellStyle name="Followed Hyperlink 5" xfId="31563" hidden="1"/>
    <cellStyle name="Followed Hyperlink 5" xfId="31610" hidden="1"/>
    <cellStyle name="Followed Hyperlink 5" xfId="44972" hidden="1"/>
    <cellStyle name="Followed Hyperlink 5" xfId="19959" hidden="1"/>
    <cellStyle name="Followed Hyperlink 5" xfId="21751" hidden="1"/>
    <cellStyle name="Followed Hyperlink 5" xfId="28232" hidden="1"/>
    <cellStyle name="Followed Hyperlink 5" xfId="22489" hidden="1"/>
    <cellStyle name="Followed Hyperlink 5" xfId="44776" hidden="1"/>
    <cellStyle name="Followed Hyperlink 5" xfId="19653" hidden="1"/>
    <cellStyle name="Followed Hyperlink 5" xfId="23116" hidden="1"/>
    <cellStyle name="Followed Hyperlink 5" xfId="43959" hidden="1"/>
    <cellStyle name="Followed Hyperlink 5" xfId="36868" hidden="1"/>
    <cellStyle name="Followed Hyperlink 5" xfId="13384" hidden="1"/>
    <cellStyle name="Followed Hyperlink 5" xfId="44033" hidden="1"/>
    <cellStyle name="Followed Hyperlink 5" xfId="31142" hidden="1"/>
    <cellStyle name="Followed Hyperlink 5" xfId="43308" hidden="1"/>
    <cellStyle name="Followed Hyperlink 5" xfId="27183" hidden="1"/>
    <cellStyle name="Followed Hyperlink 5" xfId="20585" hidden="1"/>
    <cellStyle name="Followed Hyperlink 5" xfId="30860" hidden="1"/>
    <cellStyle name="Followed Hyperlink 5" xfId="21409" hidden="1"/>
    <cellStyle name="Followed Hyperlink 5" xfId="45864" hidden="1"/>
    <cellStyle name="Followed Hyperlink 5" xfId="21645" hidden="1"/>
    <cellStyle name="Followed Hyperlink 5" xfId="46537" hidden="1"/>
    <cellStyle name="Followed Hyperlink 5" xfId="31552" hidden="1"/>
    <cellStyle name="Followed Hyperlink 5" xfId="46352" hidden="1"/>
    <cellStyle name="Followed Hyperlink 5" xfId="44051" hidden="1"/>
    <cellStyle name="Followed Hyperlink 5" xfId="46669" hidden="1"/>
    <cellStyle name="Followed Hyperlink 5" xfId="31098" hidden="1"/>
    <cellStyle name="Followed Hyperlink 5" xfId="20659" hidden="1"/>
    <cellStyle name="Followed Hyperlink 5" xfId="37307" hidden="1"/>
    <cellStyle name="Followed Hyperlink 5" xfId="37460" hidden="1"/>
    <cellStyle name="Followed Hyperlink 5" xfId="31403" hidden="1"/>
    <cellStyle name="Followed Hyperlink 5" xfId="13273" hidden="1"/>
    <cellStyle name="Followed Hyperlink 5" xfId="45128" hidden="1"/>
    <cellStyle name="Followed Hyperlink 5" xfId="44836" hidden="1"/>
    <cellStyle name="Followed Hyperlink 5" xfId="45493" hidden="1"/>
    <cellStyle name="Followed Hyperlink 5" xfId="21887" hidden="1"/>
    <cellStyle name="Followed Hyperlink 5" xfId="46218" hidden="1"/>
    <cellStyle name="Followed Hyperlink 5" xfId="31720" hidden="1"/>
    <cellStyle name="Followed Hyperlink 5" xfId="52356" hidden="1"/>
    <cellStyle name="Followed Hyperlink 5" xfId="44831" hidden="1"/>
    <cellStyle name="Followed Hyperlink 5" xfId="22463" hidden="1"/>
    <cellStyle name="Followed Hyperlink 5" xfId="21790" hidden="1"/>
    <cellStyle name="Followed Hyperlink 5" xfId="18914" hidden="1"/>
    <cellStyle name="Followed Hyperlink 5" xfId="46733" hidden="1"/>
    <cellStyle name="Followed Hyperlink 5" xfId="13170" hidden="1"/>
    <cellStyle name="Followed Hyperlink 5" xfId="19728" hidden="1"/>
    <cellStyle name="Followed Hyperlink 5" xfId="22585" hidden="1"/>
    <cellStyle name="Followed Hyperlink 5" xfId="43194" hidden="1"/>
    <cellStyle name="Followed Hyperlink 5" xfId="43512" hidden="1"/>
    <cellStyle name="Followed Hyperlink 5" xfId="16690" hidden="1"/>
    <cellStyle name="Followed Hyperlink 5" xfId="45140" hidden="1"/>
    <cellStyle name="Followed Hyperlink 5" xfId="40671" hidden="1"/>
    <cellStyle name="Followed Hyperlink 5" xfId="46563" hidden="1"/>
    <cellStyle name="Followed Hyperlink 5" xfId="44199" hidden="1"/>
    <cellStyle name="Followed Hyperlink 5" xfId="22503" hidden="1"/>
    <cellStyle name="Followed Hyperlink 5" xfId="20766" hidden="1"/>
    <cellStyle name="Followed Hyperlink 5" xfId="47123" hidden="1"/>
    <cellStyle name="Followed Hyperlink 5" xfId="39622" hidden="1"/>
    <cellStyle name="Followed Hyperlink 5" xfId="21762" hidden="1"/>
    <cellStyle name="Followed Hyperlink 5" xfId="19803" hidden="1"/>
    <cellStyle name="Followed Hyperlink 5" xfId="22517" hidden="1"/>
    <cellStyle name="Followed Hyperlink 5" xfId="45527" hidden="1"/>
    <cellStyle name="Followed Hyperlink 5" xfId="45001" hidden="1"/>
    <cellStyle name="Followed Hyperlink 5" xfId="20162" hidden="1"/>
    <cellStyle name="Followed Hyperlink 5" xfId="22234" hidden="1"/>
    <cellStyle name="Followed Hyperlink 5" xfId="43802" hidden="1"/>
    <cellStyle name="Followed Hyperlink 5" xfId="46953" hidden="1"/>
    <cellStyle name="Followed Hyperlink 5" xfId="45753" hidden="1"/>
    <cellStyle name="Followed Hyperlink 5" xfId="19547" hidden="1"/>
    <cellStyle name="Followed Hyperlink 5" xfId="22889" hidden="1"/>
    <cellStyle name="Followed Hyperlink 5" xfId="45077" hidden="1"/>
    <cellStyle name="Followed Hyperlink 5" xfId="42849" hidden="1"/>
    <cellStyle name="Followed Hyperlink 5" xfId="22429" hidden="1"/>
    <cellStyle name="Followed Hyperlink 5" xfId="16597" hidden="1"/>
    <cellStyle name="Followed Hyperlink 5" xfId="19200" hidden="1"/>
    <cellStyle name="Followed Hyperlink 5" xfId="45719" hidden="1"/>
    <cellStyle name="Followed Hyperlink 5" xfId="43399" hidden="1"/>
    <cellStyle name="Followed Hyperlink 5" xfId="5494" hidden="1"/>
    <cellStyle name="Followed Hyperlink 5" xfId="19234" hidden="1"/>
    <cellStyle name="Followed Hyperlink 5" xfId="45306" hidden="1"/>
    <cellStyle name="Followed Hyperlink 5" xfId="47023" hidden="1"/>
    <cellStyle name="Followed Hyperlink 5" xfId="45802" hidden="1"/>
    <cellStyle name="Followed Hyperlink 5" xfId="22338" hidden="1"/>
    <cellStyle name="Followed Hyperlink 5" xfId="45961" hidden="1"/>
    <cellStyle name="Followed Hyperlink 5" xfId="21054" hidden="1"/>
    <cellStyle name="Followed Hyperlink 5" xfId="43521" hidden="1"/>
    <cellStyle name="Followed Hyperlink 5" xfId="22815" hidden="1"/>
    <cellStyle name="Followed Hyperlink 5" xfId="21188" hidden="1"/>
    <cellStyle name="Followed Hyperlink 5" xfId="44733" hidden="1"/>
    <cellStyle name="Followed Hyperlink 5" xfId="22923" hidden="1"/>
    <cellStyle name="Followed Hyperlink 5" xfId="5401" hidden="1"/>
    <cellStyle name="Followed Hyperlink 5" xfId="46006" hidden="1"/>
    <cellStyle name="Followed Hyperlink 5" xfId="20710" hidden="1"/>
    <cellStyle name="Followed Hyperlink 5" xfId="20204" hidden="1"/>
    <cellStyle name="Followed Hyperlink 5" xfId="43082" hidden="1"/>
    <cellStyle name="Followed Hyperlink 5" xfId="13512" hidden="1"/>
    <cellStyle name="Followed Hyperlink 5" xfId="5445" hidden="1"/>
    <cellStyle name="Followed Hyperlink 5" xfId="44734" hidden="1"/>
    <cellStyle name="Followed Hyperlink 5" xfId="22949" hidden="1"/>
    <cellStyle name="Followed Hyperlink 5" xfId="20248" hidden="1"/>
    <cellStyle name="Followed Hyperlink 5" xfId="46308" hidden="1"/>
    <cellStyle name="Followed Hyperlink 5" xfId="13339" hidden="1"/>
    <cellStyle name="Followed Hyperlink 5" xfId="7277" hidden="1"/>
    <cellStyle name="Followed Hyperlink 5" xfId="37036" hidden="1"/>
    <cellStyle name="Followed Hyperlink 5" xfId="21999" hidden="1"/>
    <cellStyle name="Followed Hyperlink 5" xfId="21037" hidden="1"/>
    <cellStyle name="Followed Hyperlink 5" xfId="30108" hidden="1"/>
    <cellStyle name="Followed Hyperlink 5" xfId="23160" hidden="1"/>
    <cellStyle name="Followed Hyperlink 5" xfId="4351" hidden="1"/>
    <cellStyle name="Followed Hyperlink 5" xfId="19026" hidden="1"/>
    <cellStyle name="Followed Hyperlink 5" xfId="13372" hidden="1"/>
    <cellStyle name="Followed Hyperlink 5" xfId="19738" hidden="1"/>
    <cellStyle name="Followed Hyperlink 5" xfId="37471" hidden="1"/>
    <cellStyle name="Followed Hyperlink 5" xfId="46392" hidden="1"/>
    <cellStyle name="Followed Hyperlink 5" xfId="16651" hidden="1"/>
    <cellStyle name="Followed Hyperlink 5" xfId="31483" hidden="1"/>
    <cellStyle name="Followed Hyperlink 5" xfId="30937" hidden="1"/>
    <cellStyle name="Followed Hyperlink 5" xfId="7608" hidden="1"/>
    <cellStyle name="Followed Hyperlink 5" xfId="12790" hidden="1"/>
    <cellStyle name="Followed Hyperlink 5" xfId="21635" hidden="1"/>
    <cellStyle name="Followed Hyperlink 5" xfId="21232" hidden="1"/>
    <cellStyle name="Followed Hyperlink 5" xfId="46591" hidden="1"/>
    <cellStyle name="Followed Hyperlink 5" xfId="46659" hidden="1"/>
    <cellStyle name="Followed Hyperlink 5" xfId="4064" hidden="1"/>
    <cellStyle name="Followed Hyperlink 5" xfId="30726" hidden="1"/>
    <cellStyle name="Followed Hyperlink 5" xfId="30756" hidden="1"/>
    <cellStyle name="Followed Hyperlink 5" xfId="18731" hidden="1"/>
    <cellStyle name="Followed Hyperlink 5" xfId="22058" hidden="1"/>
    <cellStyle name="Followed Hyperlink 5" xfId="19388" hidden="1"/>
    <cellStyle name="Followed Hyperlink 5" xfId="16555" hidden="1"/>
    <cellStyle name="Followed Hyperlink 5" xfId="46132" hidden="1"/>
    <cellStyle name="Followed Hyperlink 5" xfId="44840" hidden="1"/>
    <cellStyle name="Followed Hyperlink 5" xfId="19781" hidden="1"/>
    <cellStyle name="Followed Hyperlink 5" xfId="45034" hidden="1"/>
    <cellStyle name="Followed Hyperlink 5" xfId="30826" hidden="1"/>
    <cellStyle name="Followed Hyperlink 5" xfId="45853" hidden="1"/>
    <cellStyle name="Followed Hyperlink 5" xfId="43519" hidden="1"/>
    <cellStyle name="Followed Hyperlink 5" xfId="18444" hidden="1"/>
    <cellStyle name="Followed Hyperlink 5" xfId="30439" hidden="1"/>
    <cellStyle name="Followed Hyperlink 5" xfId="45836" hidden="1"/>
    <cellStyle name="Followed Hyperlink 5" xfId="15558" hidden="1"/>
    <cellStyle name="Followed Hyperlink 5" xfId="21513" hidden="1"/>
    <cellStyle name="Followed Hyperlink 5" xfId="28286" hidden="1"/>
    <cellStyle name="Followed Hyperlink 5" xfId="19977" hidden="1"/>
    <cellStyle name="Followed Hyperlink 5" xfId="46577" hidden="1"/>
    <cellStyle name="Followed Hyperlink 5" xfId="20125" hidden="1"/>
    <cellStyle name="Followed Hyperlink 5" xfId="36969" hidden="1"/>
    <cellStyle name="Followed Hyperlink 5" xfId="30719" hidden="1"/>
    <cellStyle name="Followed Hyperlink 5" xfId="45412" hidden="1"/>
    <cellStyle name="Followed Hyperlink 5" xfId="30405" hidden="1"/>
    <cellStyle name="Followed Hyperlink 5" xfId="21843" hidden="1"/>
    <cellStyle name="Followed Hyperlink 5" xfId="13470" hidden="1"/>
    <cellStyle name="Followed Hyperlink 5" xfId="31191" hidden="1"/>
    <cellStyle name="Followed Hyperlink 5" xfId="20575" hidden="1"/>
    <cellStyle name="Followed Hyperlink 5" xfId="46811" hidden="1"/>
    <cellStyle name="Followed Hyperlink 5" xfId="23049" hidden="1"/>
    <cellStyle name="Followed Hyperlink 5" xfId="13079" hidden="1"/>
    <cellStyle name="Followed Hyperlink 5" xfId="20927" hidden="1"/>
    <cellStyle name="Followed Hyperlink 5" xfId="37155" hidden="1"/>
    <cellStyle name="Followed Hyperlink 5" xfId="30992" hidden="1"/>
    <cellStyle name="Followed Hyperlink 5" xfId="20360" hidden="1"/>
    <cellStyle name="Followed Hyperlink 5" xfId="22595" hidden="1"/>
    <cellStyle name="Followed Hyperlink 5" xfId="44141" hidden="1"/>
    <cellStyle name="Followed Hyperlink 5" xfId="31527" hidden="1"/>
    <cellStyle name="Followed Hyperlink 5" xfId="19008" hidden="1"/>
    <cellStyle name="Followed Hyperlink 5" xfId="23126" hidden="1"/>
    <cellStyle name="Followed Hyperlink 5" xfId="19541" hidden="1"/>
    <cellStyle name="Followed Hyperlink 5" xfId="31620" hidden="1"/>
    <cellStyle name="Followed Hyperlink 5" xfId="21728" hidden="1"/>
    <cellStyle name="Followed Hyperlink 5" xfId="20960" hidden="1"/>
    <cellStyle name="Followed Hyperlink 5" xfId="5358" hidden="1"/>
    <cellStyle name="Followed Hyperlink 5" xfId="18913" hidden="1"/>
    <cellStyle name="Followed Hyperlink 5" xfId="45262" hidden="1"/>
    <cellStyle name="Followed Hyperlink 5" xfId="43170" hidden="1"/>
    <cellStyle name="Followed Hyperlink 5" xfId="23200" hidden="1"/>
    <cellStyle name="Followed Hyperlink 5" xfId="13471" hidden="1"/>
    <cellStyle name="Followed Hyperlink 5" xfId="39632" hidden="1"/>
    <cellStyle name="Followed Hyperlink 5" xfId="50927" hidden="1"/>
    <cellStyle name="Followed Hyperlink 5" xfId="45483" hidden="1"/>
    <cellStyle name="Followed Hyperlink 5" xfId="13395" hidden="1"/>
    <cellStyle name="Followed Hyperlink 5" xfId="22747" hidden="1"/>
    <cellStyle name="Followed Hyperlink 5" xfId="46073" hidden="1"/>
    <cellStyle name="Followed Hyperlink 5" xfId="22048" hidden="1"/>
    <cellStyle name="Followed Hyperlink 5" xfId="22244" hidden="1"/>
    <cellStyle name="Followed Hyperlink 5" xfId="12951" hidden="1"/>
    <cellStyle name="Followed Hyperlink 5" xfId="20067" hidden="1"/>
    <cellStyle name="Followed Hyperlink 5" xfId="45350" hidden="1"/>
    <cellStyle name="Followed Hyperlink 5" xfId="37349" hidden="1"/>
    <cellStyle name="Followed Hyperlink 5" xfId="19120" hidden="1"/>
    <cellStyle name="Followed Hyperlink 5" xfId="19445" hidden="1"/>
    <cellStyle name="Followed Hyperlink 5" xfId="42805" hidden="1"/>
    <cellStyle name="Followed Hyperlink 5" xfId="54436" hidden="1"/>
    <cellStyle name="Followed Hyperlink 5" xfId="45587" hidden="1"/>
    <cellStyle name="Followed Hyperlink 5" xfId="20979" hidden="1"/>
    <cellStyle name="Followed Hyperlink 5" xfId="19970" hidden="1"/>
    <cellStyle name="Followed Hyperlink 5" xfId="51224" hidden="1"/>
    <cellStyle name="Followed Hyperlink 5" xfId="42518" hidden="1"/>
    <cellStyle name="Followed Hyperlink 5" xfId="21779" hidden="1"/>
    <cellStyle name="Followed Hyperlink 5" xfId="18775" hidden="1"/>
    <cellStyle name="Followed Hyperlink 5" xfId="12926" hidden="1"/>
    <cellStyle name="Followed Hyperlink 5" xfId="44649" hidden="1"/>
    <cellStyle name="Followed Hyperlink 5" xfId="45917" hidden="1"/>
    <cellStyle name="Followed Hyperlink 5" xfId="20258" hidden="1"/>
    <cellStyle name="Followed Hyperlink 5" xfId="12893" hidden="1"/>
    <cellStyle name="Followed Hyperlink 5" xfId="45111" hidden="1"/>
    <cellStyle name="Followed Hyperlink 5" xfId="37548" hidden="1"/>
    <cellStyle name="Followed Hyperlink 5" xfId="35952" hidden="1"/>
    <cellStyle name="Followed Hyperlink 5" xfId="22781" hidden="1"/>
    <cellStyle name="Followed Hyperlink 5" xfId="21003" hidden="1"/>
    <cellStyle name="Followed Hyperlink 5" xfId="37588" hidden="1"/>
    <cellStyle name="Followed Hyperlink 5" xfId="44322" hidden="1"/>
    <cellStyle name="Followed Hyperlink 5" xfId="19235" hidden="1"/>
    <cellStyle name="Followed Hyperlink 5" xfId="15548" hidden="1"/>
    <cellStyle name="Followed Hyperlink 5" xfId="13231" hidden="1"/>
    <cellStyle name="Followed Hyperlink 5" xfId="24037" hidden="1"/>
    <cellStyle name="Followed Hyperlink 5" xfId="20898" hidden="1"/>
    <cellStyle name="Followed Hyperlink 5" xfId="42987" hidden="1"/>
    <cellStyle name="Followed Hyperlink 5" xfId="26896" hidden="1"/>
    <cellStyle name="Followed Hyperlink 5" xfId="21853" hidden="1"/>
    <cellStyle name="Followed Hyperlink 5" xfId="46503" hidden="1"/>
    <cellStyle name="Followed Hyperlink 5" xfId="31314" hidden="1"/>
    <cellStyle name="Followed Hyperlink 5" xfId="21679" hidden="1"/>
    <cellStyle name="Followed Hyperlink 5" xfId="30395" hidden="1"/>
    <cellStyle name="Followed Hyperlink 5" xfId="22134" hidden="1"/>
    <cellStyle name="Followed Hyperlink 5" xfId="30990" hidden="1"/>
    <cellStyle name="Followed Hyperlink 5" xfId="23015" hidden="1"/>
    <cellStyle name="Followed Hyperlink 5" xfId="36838" hidden="1"/>
    <cellStyle name="Followed Hyperlink 5" xfId="43877" hidden="1"/>
    <cellStyle name="Followed Hyperlink 5" xfId="22318" hidden="1"/>
    <cellStyle name="Followed Hyperlink 5" xfId="44700" hidden="1"/>
    <cellStyle name="Followed Hyperlink 5" xfId="20660" hidden="1"/>
    <cellStyle name="Followed Hyperlink 5" xfId="37002" hidden="1"/>
    <cellStyle name="Followed Hyperlink 5" xfId="22690" hidden="1"/>
    <cellStyle name="Followed Hyperlink 5" xfId="52317" hidden="1"/>
    <cellStyle name="Followed Hyperlink 5" xfId="45272" hidden="1"/>
    <cellStyle name="Followed Hyperlink 5" xfId="20626" hidden="1"/>
    <cellStyle name="Followed Hyperlink 5" xfId="20757" hidden="1"/>
    <cellStyle name="Followed Hyperlink 5" xfId="21547" hidden="1"/>
    <cellStyle name="Followed Hyperlink 5" xfId="19325" hidden="1"/>
    <cellStyle name="Followed Hyperlink 5" xfId="19885" hidden="1"/>
    <cellStyle name="Followed Hyperlink 5" xfId="30670" hidden="1"/>
    <cellStyle name="Followed Hyperlink 5" xfId="21276" hidden="1"/>
    <cellStyle name="Followed Hyperlink 5" xfId="46821" hidden="1"/>
    <cellStyle name="Followed Hyperlink 5" xfId="30927" hidden="1"/>
    <cellStyle name="Followed Hyperlink 5" xfId="22092" hidden="1"/>
    <cellStyle name="Followed Hyperlink 5" xfId="46703" hidden="1"/>
    <cellStyle name="Followed Hyperlink 5" xfId="19438" hidden="1"/>
    <cellStyle name="Followed Hyperlink 5" xfId="18741" hidden="1"/>
    <cellStyle name="Followed Hyperlink 5" xfId="22278" hidden="1"/>
    <cellStyle name="Followed Hyperlink 5" xfId="54470"/>
    <cellStyle name="Followed Hyperlink 50" xfId="37603" hidden="1"/>
    <cellStyle name="Followed Hyperlink 50" xfId="13527" hidden="1"/>
    <cellStyle name="Followed Hyperlink 51" xfId="37605" hidden="1"/>
    <cellStyle name="Followed Hyperlink 51" xfId="13529" hidden="1"/>
    <cellStyle name="Followed Hyperlink 52" xfId="37607" hidden="1"/>
    <cellStyle name="Followed Hyperlink 52" xfId="13531" hidden="1"/>
    <cellStyle name="Followed Hyperlink 53" xfId="37609" hidden="1"/>
    <cellStyle name="Followed Hyperlink 53" xfId="13533" hidden="1"/>
    <cellStyle name="Followed Hyperlink 54" xfId="37611" hidden="1"/>
    <cellStyle name="Followed Hyperlink 54" xfId="13535" hidden="1"/>
    <cellStyle name="Followed Hyperlink 6" xfId="52315" hidden="1"/>
    <cellStyle name="Followed Hyperlink 6" xfId="52265" hidden="1"/>
    <cellStyle name="Followed Hyperlink 6" xfId="51205" hidden="1"/>
    <cellStyle name="Followed Hyperlink 6" xfId="37178" hidden="1"/>
    <cellStyle name="Followed Hyperlink 6" xfId="52223" hidden="1"/>
    <cellStyle name="Followed Hyperlink 6" xfId="54434" hidden="1"/>
    <cellStyle name="Followed Hyperlink 6" xfId="52298" hidden="1"/>
    <cellStyle name="Followed Hyperlink 6" xfId="52358" hidden="1"/>
    <cellStyle name="Followed Hyperlink 6" xfId="54141" hidden="1"/>
    <cellStyle name="Followed Hyperlink 6" xfId="51222" hidden="1"/>
    <cellStyle name="Followed Hyperlink 6" xfId="47236" hidden="1"/>
    <cellStyle name="Followed Hyperlink 6" xfId="47181" hidden="1"/>
    <cellStyle name="Followed Hyperlink 6" xfId="47148" hidden="1"/>
    <cellStyle name="Followed Hyperlink 6" xfId="50929" hidden="1"/>
    <cellStyle name="Followed Hyperlink 6" xfId="47198" hidden="1"/>
    <cellStyle name="Followed Hyperlink 6" xfId="37276" hidden="1"/>
    <cellStyle name="Followed Hyperlink 6" xfId="44103" hidden="1"/>
    <cellStyle name="Followed Hyperlink 6" xfId="44116" hidden="1"/>
    <cellStyle name="Followed Hyperlink 6" xfId="46415" hidden="1"/>
    <cellStyle name="Followed Hyperlink 6" xfId="46881" hidden="1"/>
    <cellStyle name="Followed Hyperlink 6" xfId="54417" hidden="1"/>
    <cellStyle name="Followed Hyperlink 6" xfId="20881" hidden="1"/>
    <cellStyle name="Followed Hyperlink 6" xfId="19719" hidden="1"/>
    <cellStyle name="Followed Hyperlink 6" xfId="30918" hidden="1"/>
    <cellStyle name="Followed Hyperlink 6" xfId="45804" hidden="1"/>
    <cellStyle name="Followed Hyperlink 6" xfId="20256" hidden="1"/>
    <cellStyle name="Followed Hyperlink 6" xfId="31150" hidden="1"/>
    <cellStyle name="Followed Hyperlink 6" xfId="13376" hidden="1"/>
    <cellStyle name="Followed Hyperlink 6" xfId="20299" hidden="1"/>
    <cellStyle name="Followed Hyperlink 6" xfId="31601" hidden="1"/>
    <cellStyle name="Followed Hyperlink 6" xfId="46130" hidden="1"/>
    <cellStyle name="Followed Hyperlink 6" xfId="22817" hidden="1"/>
    <cellStyle name="Followed Hyperlink 6" xfId="21088" hidden="1"/>
    <cellStyle name="Followed Hyperlink 6" xfId="37025" hidden="1"/>
    <cellStyle name="Followed Hyperlink 6" xfId="18446" hidden="1"/>
    <cellStyle name="Followed Hyperlink 6" xfId="23013" hidden="1"/>
    <cellStyle name="Followed Hyperlink 6" xfId="18777" hidden="1"/>
    <cellStyle name="Followed Hyperlink 6" xfId="42851" hidden="1"/>
    <cellStyle name="Followed Hyperlink 6" xfId="20164" hidden="1"/>
    <cellStyle name="Followed Hyperlink 6" xfId="23124" hidden="1"/>
    <cellStyle name="Followed Hyperlink 6" xfId="20239" hidden="1"/>
    <cellStyle name="Followed Hyperlink 6" xfId="21455" hidden="1"/>
    <cellStyle name="Followed Hyperlink 6" xfId="21039" hidden="1"/>
    <cellStyle name="Followed Hyperlink 6" xfId="43022" hidden="1"/>
    <cellStyle name="Followed Hyperlink 6" xfId="21179" hidden="1"/>
    <cellStyle name="Followed Hyperlink 6" xfId="21196" hidden="1"/>
    <cellStyle name="Followed Hyperlink 6" xfId="13336" hidden="1"/>
    <cellStyle name="Followed Hyperlink 6" xfId="47087" hidden="1"/>
    <cellStyle name="Followed Hyperlink 6" xfId="45717" hidden="1"/>
    <cellStyle name="Followed Hyperlink 6" xfId="22925" hidden="1"/>
    <cellStyle name="Followed Hyperlink 6" xfId="45755" hidden="1"/>
    <cellStyle name="Followed Hyperlink 6" xfId="20500" hidden="1"/>
    <cellStyle name="Followed Hyperlink 6" xfId="37097" hidden="1"/>
    <cellStyle name="Followed Hyperlink 6" xfId="22192" hidden="1"/>
    <cellStyle name="Followed Hyperlink 6" xfId="45079" hidden="1"/>
    <cellStyle name="Followed Hyperlink 6" xfId="22304" hidden="1"/>
    <cellStyle name="Followed Hyperlink 6" xfId="43297" hidden="1"/>
    <cellStyle name="Followed Hyperlink 6" xfId="44777" hidden="1"/>
    <cellStyle name="Followed Hyperlink 6" xfId="19642" hidden="1"/>
    <cellStyle name="Followed Hyperlink 6" xfId="22951" hidden="1"/>
    <cellStyle name="Followed Hyperlink 6" xfId="37255" hidden="1"/>
    <cellStyle name="Followed Hyperlink 6" xfId="45908" hidden="1"/>
    <cellStyle name="Followed Hyperlink 6" xfId="22968" hidden="1"/>
    <cellStyle name="Followed Hyperlink 6" xfId="43648" hidden="1"/>
    <cellStyle name="Followed Hyperlink 6" xfId="13102" hidden="1"/>
    <cellStyle name="Followed Hyperlink 6" xfId="45667" hidden="1"/>
    <cellStyle name="Followed Hyperlink 6" xfId="20029" hidden="1"/>
    <cellStyle name="Followed Hyperlink 6" xfId="44040" hidden="1"/>
    <cellStyle name="Followed Hyperlink 6" xfId="22341" hidden="1"/>
    <cellStyle name="Followed Hyperlink 6" xfId="46008" hidden="1"/>
    <cellStyle name="Followed Hyperlink 6" xfId="20654" hidden="1"/>
    <cellStyle name="Followed Hyperlink 6" xfId="23074" hidden="1"/>
    <cellStyle name="Followed Hyperlink 6" xfId="19647" hidden="1"/>
    <cellStyle name="Followed Hyperlink 6" xfId="46168" hidden="1"/>
    <cellStyle name="Followed Hyperlink 6" xfId="26898" hidden="1"/>
    <cellStyle name="Followed Hyperlink 6" xfId="44893" hidden="1"/>
    <cellStyle name="Followed Hyperlink 6" xfId="27174" hidden="1"/>
    <cellStyle name="Followed Hyperlink 6" xfId="45162" hidden="1"/>
    <cellStyle name="Followed Hyperlink 6" xfId="28234" hidden="1"/>
    <cellStyle name="Followed Hyperlink 6" xfId="45015" hidden="1"/>
    <cellStyle name="Followed Hyperlink 6" xfId="28267" hidden="1"/>
    <cellStyle name="Followed Hyperlink 6" xfId="37306" hidden="1"/>
    <cellStyle name="Followed Hyperlink 6" xfId="30110" hidden="1"/>
    <cellStyle name="Followed Hyperlink 6" xfId="43091" hidden="1"/>
    <cellStyle name="Followed Hyperlink 6" xfId="18722" hidden="1"/>
    <cellStyle name="Followed Hyperlink 6" xfId="30441" hidden="1"/>
    <cellStyle name="Followed Hyperlink 6" xfId="43262" hidden="1"/>
    <cellStyle name="Followed Hyperlink 6" xfId="19223" hidden="1"/>
    <cellStyle name="Followed Hyperlink 6" xfId="46074" hidden="1"/>
    <cellStyle name="Followed Hyperlink 6" xfId="19568" hidden="1"/>
    <cellStyle name="Followed Hyperlink 6" xfId="44804" hidden="1"/>
    <cellStyle name="Followed Hyperlink 6" xfId="18948" hidden="1"/>
    <cellStyle name="Followed Hyperlink 6" xfId="46501" hidden="1"/>
    <cellStyle name="Followed Hyperlink 6" xfId="21515" hidden="1"/>
    <cellStyle name="Followed Hyperlink 6" xfId="46210" hidden="1"/>
    <cellStyle name="Followed Hyperlink 6" xfId="43108" hidden="1"/>
    <cellStyle name="Followed Hyperlink 6" xfId="45653" hidden="1"/>
    <cellStyle name="Followed Hyperlink 6" xfId="36955" hidden="1"/>
    <cellStyle name="Followed Hyperlink 6" xfId="21681" hidden="1"/>
    <cellStyle name="Followed Hyperlink 6" xfId="30751" hidden="1"/>
    <cellStyle name="Followed Hyperlink 6" xfId="43537" hidden="1"/>
    <cellStyle name="Followed Hyperlink 6" xfId="21005" hidden="1"/>
    <cellStyle name="Followed Hyperlink 6" xfId="46418" hidden="1"/>
    <cellStyle name="Followed Hyperlink 6" xfId="12908" hidden="1"/>
    <cellStyle name="Followed Hyperlink 6" xfId="46579" hidden="1"/>
    <cellStyle name="Followed Hyperlink 6" xfId="21730" hidden="1"/>
    <cellStyle name="Followed Hyperlink 6" xfId="46650" hidden="1"/>
    <cellStyle name="Followed Hyperlink 6" xfId="21834" hidden="1"/>
    <cellStyle name="Followed Hyperlink 6" xfId="43874" hidden="1"/>
    <cellStyle name="Followed Hyperlink 6" xfId="47070" hidden="1"/>
    <cellStyle name="Followed Hyperlink 6" xfId="19574" hidden="1"/>
    <cellStyle name="Followed Hyperlink 6" xfId="22120" hidden="1"/>
    <cellStyle name="Followed Hyperlink 6" xfId="43707" hidden="1"/>
    <cellStyle name="Followed Hyperlink 6" xfId="19966" hidden="1"/>
    <cellStyle name="Followed Hyperlink 6" xfId="45987" hidden="1"/>
    <cellStyle name="Followed Hyperlink 6" xfId="21528" hidden="1"/>
    <cellStyle name="Followed Hyperlink 6" xfId="46735" hidden="1"/>
    <cellStyle name="Followed Hyperlink 6" xfId="22056" hidden="1"/>
    <cellStyle name="Followed Hyperlink 6" xfId="46802" hidden="1"/>
    <cellStyle name="Followed Hyperlink 6" xfId="22094" hidden="1"/>
    <cellStyle name="Followed Hyperlink 6" xfId="46441" hidden="1"/>
    <cellStyle name="Followed Hyperlink 6" xfId="20819" hidden="1"/>
    <cellStyle name="Followed Hyperlink 6" xfId="43897" hidden="1"/>
    <cellStyle name="Followed Hyperlink 6" xfId="44514" hidden="1"/>
    <cellStyle name="Followed Hyperlink 6" xfId="13440" hidden="1"/>
    <cellStyle name="Followed Hyperlink 6" xfId="31030" hidden="1"/>
    <cellStyle name="Followed Hyperlink 6" xfId="19254" hidden="1"/>
    <cellStyle name="Followed Hyperlink 6" xfId="30706" hidden="1"/>
    <cellStyle name="Followed Hyperlink 6" xfId="22136" hidden="1"/>
    <cellStyle name="Followed Hyperlink 6" xfId="31031" hidden="1"/>
    <cellStyle name="Followed Hyperlink 6" xfId="22225" hidden="1"/>
    <cellStyle name="Followed Hyperlink 6" xfId="31678" hidden="1"/>
    <cellStyle name="Followed Hyperlink 6" xfId="20523" hidden="1"/>
    <cellStyle name="Followed Hyperlink 6" xfId="46484" hidden="1"/>
    <cellStyle name="Followed Hyperlink 6" xfId="39337" hidden="1"/>
    <cellStyle name="Followed Hyperlink 6" xfId="30823" hidden="1"/>
    <cellStyle name="Followed Hyperlink 6" xfId="31438" hidden="1"/>
    <cellStyle name="Followed Hyperlink 6" xfId="19188" hidden="1"/>
    <cellStyle name="Followed Hyperlink 6" xfId="13319" hidden="1"/>
    <cellStyle name="Followed Hyperlink 6" xfId="40631" hidden="1"/>
    <cellStyle name="Followed Hyperlink 6" xfId="22320" hidden="1"/>
    <cellStyle name="Followed Hyperlink 6" xfId="40723" hidden="1"/>
    <cellStyle name="Followed Hyperlink 6" xfId="22410" hidden="1"/>
    <cellStyle name="Followed Hyperlink 6" xfId="40766" hidden="1"/>
    <cellStyle name="Followed Hyperlink 6" xfId="20918" hidden="1"/>
    <cellStyle name="Followed Hyperlink 6" xfId="42813" hidden="1"/>
    <cellStyle name="Followed Hyperlink 6" xfId="20696" hidden="1"/>
    <cellStyle name="Followed Hyperlink 6" xfId="31728" hidden="1"/>
    <cellStyle name="Followed Hyperlink 6" xfId="43810" hidden="1"/>
    <cellStyle name="Followed Hyperlink 6" xfId="30970" hidden="1"/>
    <cellStyle name="Followed Hyperlink 6" xfId="19463" hidden="1"/>
    <cellStyle name="Followed Hyperlink 6" xfId="21417" hidden="1"/>
    <cellStyle name="Followed Hyperlink 6" xfId="44280" hidden="1"/>
    <cellStyle name="Followed Hyperlink 6" xfId="22505" hidden="1"/>
    <cellStyle name="Followed Hyperlink 6" xfId="44313" hidden="1"/>
    <cellStyle name="Followed Hyperlink 6" xfId="22576" hidden="1"/>
    <cellStyle name="Followed Hyperlink 6" xfId="45113" hidden="1"/>
    <cellStyle name="Followed Hyperlink 6" xfId="13123" hidden="1"/>
    <cellStyle name="Followed Hyperlink 6" xfId="45253" hidden="1"/>
    <cellStyle name="Followed Hyperlink 6" xfId="21925" hidden="1"/>
    <cellStyle name="Followed Hyperlink 6" xfId="36888" hidden="1"/>
    <cellStyle name="Followed Hyperlink 6" xfId="31554" hidden="1"/>
    <cellStyle name="Followed Hyperlink 6" xfId="19633" hidden="1"/>
    <cellStyle name="Followed Hyperlink 6" xfId="30641" hidden="1"/>
    <cellStyle name="Followed Hyperlink 6" xfId="44446" hidden="1"/>
    <cellStyle name="Followed Hyperlink 6" xfId="18928" hidden="1"/>
    <cellStyle name="Followed Hyperlink 6" xfId="44728" hidden="1"/>
    <cellStyle name="Followed Hyperlink 6" xfId="22745" hidden="1"/>
    <cellStyle name="Followed Hyperlink 6" xfId="45352" hidden="1"/>
    <cellStyle name="Followed Hyperlink 6" xfId="22783" hidden="1"/>
    <cellStyle name="Followed Hyperlink 6" xfId="45474" hidden="1"/>
    <cellStyle name="Followed Hyperlink 6" xfId="20640" hidden="1"/>
    <cellStyle name="Followed Hyperlink 6" xfId="36847" hidden="1"/>
    <cellStyle name="Followed Hyperlink 6" xfId="20440" hidden="1"/>
    <cellStyle name="Followed Hyperlink 6" xfId="39630" hidden="1"/>
    <cellStyle name="Followed Hyperlink 6" xfId="31058" hidden="1"/>
    <cellStyle name="Followed Hyperlink 6" xfId="43582" hidden="1"/>
    <cellStyle name="Followed Hyperlink 6" xfId="23051" hidden="1"/>
    <cellStyle name="Followed Hyperlink 6" xfId="31133" hidden="1"/>
    <cellStyle name="Followed Hyperlink 6" xfId="46891" hidden="1"/>
    <cellStyle name="Followed Hyperlink 6" xfId="43793" hidden="1"/>
    <cellStyle name="Followed Hyperlink 6" xfId="31419" hidden="1"/>
    <cellStyle name="Followed Hyperlink 6" xfId="46999" hidden="1"/>
    <cellStyle name="Followed Hyperlink 6" xfId="23162" hidden="1"/>
    <cellStyle name="Followed Hyperlink 6" xfId="46354" hidden="1"/>
    <cellStyle name="Followed Hyperlink 6" xfId="43716" hidden="1"/>
    <cellStyle name="Followed Hyperlink 6" xfId="22000" hidden="1"/>
    <cellStyle name="Followed Hyperlink 6" xfId="30386" hidden="1"/>
    <cellStyle name="Followed Hyperlink 6" xfId="44992" hidden="1"/>
    <cellStyle name="Followed Hyperlink 6" xfId="30935" hidden="1"/>
    <cellStyle name="Followed Hyperlink 6" xfId="20149" hidden="1"/>
    <cellStyle name="Followed Hyperlink 6" xfId="31100" hidden="1"/>
    <cellStyle name="Followed Hyperlink 6" xfId="37199" hidden="1"/>
    <cellStyle name="Followed Hyperlink 6" xfId="31193" hidden="1"/>
    <cellStyle name="Followed Hyperlink 6" xfId="31656" hidden="1"/>
    <cellStyle name="Followed Hyperlink 6" xfId="31491" hidden="1"/>
    <cellStyle name="Followed Hyperlink 6" xfId="22887" hidden="1"/>
    <cellStyle name="Followed Hyperlink 6" xfId="31529" hidden="1"/>
    <cellStyle name="Followed Hyperlink 6" xfId="31474" hidden="1"/>
    <cellStyle name="Followed Hyperlink 6" xfId="46316" hidden="1"/>
    <cellStyle name="Followed Hyperlink 6" xfId="19529" hidden="1"/>
    <cellStyle name="Followed Hyperlink 6" xfId="22836" hidden="1"/>
    <cellStyle name="Followed Hyperlink 6" xfId="37205" hidden="1"/>
    <cellStyle name="Followed Hyperlink 6" xfId="19125" hidden="1"/>
    <cellStyle name="Followed Hyperlink 6" xfId="43721" hidden="1"/>
    <cellStyle name="Followed Hyperlink 6" xfId="19582" hidden="1"/>
    <cellStyle name="Followed Hyperlink 6" xfId="45049" hidden="1"/>
    <cellStyle name="Followed Hyperlink 6" xfId="12879" hidden="1"/>
    <cellStyle name="Followed Hyperlink 6" xfId="46394" hidden="1"/>
    <cellStyle name="Followed Hyperlink 6" xfId="19508" hidden="1"/>
    <cellStyle name="Followed Hyperlink 6" xfId="22996" hidden="1"/>
    <cellStyle name="Followed Hyperlink 6" xfId="30639" hidden="1"/>
    <cellStyle name="Followed Hyperlink 6" xfId="30667" hidden="1"/>
    <cellStyle name="Followed Hyperlink 6" xfId="46539" hidden="1"/>
    <cellStyle name="Followed Hyperlink 6" xfId="19969" hidden="1"/>
    <cellStyle name="Followed Hyperlink 6" xfId="13179" hidden="1"/>
    <cellStyle name="Followed Hyperlink 6" xfId="45331" hidden="1"/>
    <cellStyle name="Followed Hyperlink 6" xfId="13200" hidden="1"/>
    <cellStyle name="Followed Hyperlink 6" xfId="44223" hidden="1"/>
    <cellStyle name="Followed Hyperlink 6" xfId="20042" hidden="1"/>
    <cellStyle name="Followed Hyperlink 6" xfId="46079" hidden="1"/>
    <cellStyle name="Followed Hyperlink 6" xfId="22807" hidden="1"/>
    <cellStyle name="Followed Hyperlink 6" xfId="46667" hidden="1"/>
    <cellStyle name="Followed Hyperlink 6" xfId="23107" hidden="1"/>
    <cellStyle name="Followed Hyperlink 6" xfId="31043" hidden="1"/>
    <cellStyle name="Followed Hyperlink 6" xfId="46705" hidden="1"/>
    <cellStyle name="Followed Hyperlink 6" xfId="43642" hidden="1"/>
    <cellStyle name="Followed Hyperlink 6" xfId="27191" hidden="1"/>
    <cellStyle name="Followed Hyperlink 6" xfId="44671" hidden="1"/>
    <cellStyle name="Followed Hyperlink 6" xfId="28192" hidden="1"/>
    <cellStyle name="Followed Hyperlink 6" xfId="46080" hidden="1"/>
    <cellStyle name="Followed Hyperlink 6" xfId="28284" hidden="1"/>
    <cellStyle name="Followed Hyperlink 6" xfId="43002" hidden="1"/>
    <cellStyle name="Followed Hyperlink 6" xfId="28327" hidden="1"/>
    <cellStyle name="Followed Hyperlink 6" xfId="46819" hidden="1"/>
    <cellStyle name="Followed Hyperlink 6" xfId="30403" hidden="1"/>
    <cellStyle name="Followed Hyperlink 6" xfId="46857" hidden="1"/>
    <cellStyle name="Followed Hyperlink 6" xfId="22870" hidden="1"/>
    <cellStyle name="Followed Hyperlink 6" xfId="30862" hidden="1"/>
    <cellStyle name="Followed Hyperlink 6" xfId="44923" hidden="1"/>
    <cellStyle name="Followed Hyperlink 6" xfId="12768" hidden="1"/>
    <cellStyle name="Followed Hyperlink 6" xfId="30688" hidden="1"/>
    <cellStyle name="Followed Hyperlink 6" xfId="19896" hidden="1"/>
    <cellStyle name="Followed Hyperlink 6" xfId="31359" hidden="1"/>
    <cellStyle name="Followed Hyperlink 6" xfId="19017" hidden="1"/>
    <cellStyle name="Followed Hyperlink 6" xfId="31440" hidden="1"/>
    <cellStyle name="Followed Hyperlink 6" xfId="21643" hidden="1"/>
    <cellStyle name="Followed Hyperlink 6" xfId="30562" hidden="1"/>
    <cellStyle name="Followed Hyperlink 6" xfId="21579" hidden="1"/>
    <cellStyle name="Followed Hyperlink 6" xfId="13021" hidden="1"/>
    <cellStyle name="Followed Hyperlink 6" xfId="12812" hidden="1"/>
    <cellStyle name="Followed Hyperlink 6" xfId="21234" hidden="1"/>
    <cellStyle name="Followed Hyperlink 6" xfId="31711" hidden="1"/>
    <cellStyle name="Followed Hyperlink 6" xfId="47125" hidden="1"/>
    <cellStyle name="Followed Hyperlink 6" xfId="19129" hidden="1"/>
    <cellStyle name="Followed Hyperlink 6" xfId="39613" hidden="1"/>
    <cellStyle name="Followed Hyperlink 6" xfId="20703" hidden="1"/>
    <cellStyle name="Followed Hyperlink 6" xfId="40673" hidden="1"/>
    <cellStyle name="Followed Hyperlink 6" xfId="21851" hidden="1"/>
    <cellStyle name="Followed Hyperlink 6" xfId="40706" hidden="1"/>
    <cellStyle name="Followed Hyperlink 6" xfId="21889" hidden="1"/>
    <cellStyle name="Followed Hyperlink 6" xfId="42520" hidden="1"/>
    <cellStyle name="Followed Hyperlink 6" xfId="21593" hidden="1"/>
    <cellStyle name="Followed Hyperlink 6" xfId="20372" hidden="1"/>
    <cellStyle name="Followed Hyperlink 6" xfId="42796" hidden="1"/>
    <cellStyle name="Followed Hyperlink 6" xfId="46299" hidden="1"/>
    <cellStyle name="Followed Hyperlink 6" xfId="20906" hidden="1"/>
    <cellStyle name="Followed Hyperlink 6" xfId="44238" hidden="1"/>
    <cellStyle name="Followed Hyperlink 6" xfId="21934" hidden="1"/>
    <cellStyle name="Followed Hyperlink 6" xfId="44330" hidden="1"/>
    <cellStyle name="Followed Hyperlink 6" xfId="22039" hidden="1"/>
    <cellStyle name="Followed Hyperlink 6" xfId="44373" hidden="1"/>
    <cellStyle name="Followed Hyperlink 6" xfId="12824" hidden="1"/>
    <cellStyle name="Followed Hyperlink 6" xfId="45270" hidden="1"/>
    <cellStyle name="Followed Hyperlink 6" xfId="13189" hidden="1"/>
    <cellStyle name="Followed Hyperlink 6" xfId="21278" hidden="1"/>
    <cellStyle name="Followed Hyperlink 6" xfId="45308" hidden="1"/>
    <cellStyle name="Followed Hyperlink 6" xfId="12771" hidden="1"/>
    <cellStyle name="Followed Hyperlink 6" xfId="20941" hidden="1"/>
    <cellStyle name="Followed Hyperlink 6" xfId="43603" hidden="1"/>
    <cellStyle name="Followed Hyperlink 6" xfId="13230" hidden="1"/>
    <cellStyle name="Followed Hyperlink 6" xfId="37395" hidden="1"/>
    <cellStyle name="Followed Hyperlink 6" xfId="22242" hidden="1"/>
    <cellStyle name="Followed Hyperlink 6" xfId="44043" hidden="1"/>
    <cellStyle name="Followed Hyperlink 6" xfId="22280" hidden="1"/>
    <cellStyle name="Followed Hyperlink 6" xfId="45491" hidden="1"/>
    <cellStyle name="Followed Hyperlink 6" xfId="19823" hidden="1"/>
    <cellStyle name="Followed Hyperlink 6" xfId="45529" hidden="1"/>
    <cellStyle name="Followed Hyperlink 6" xfId="21626" hidden="1"/>
    <cellStyle name="Followed Hyperlink 6" xfId="20975" hidden="1"/>
    <cellStyle name="Followed Hyperlink 6" xfId="46378" hidden="1"/>
    <cellStyle name="Followed Hyperlink 6" xfId="43656" hidden="1"/>
    <cellStyle name="Followed Hyperlink 6" xfId="36844" hidden="1"/>
    <cellStyle name="Followed Hyperlink 6" xfId="31271" hidden="1"/>
    <cellStyle name="Followed Hyperlink 6" xfId="22427" hidden="1"/>
    <cellStyle name="Followed Hyperlink 6" xfId="45589" hidden="1"/>
    <cellStyle name="Followed Hyperlink 6" xfId="22465" hidden="1"/>
    <cellStyle name="Followed Hyperlink 6" xfId="45700" hidden="1"/>
    <cellStyle name="Followed Hyperlink 6" xfId="19034" hidden="1"/>
    <cellStyle name="Followed Hyperlink 6" xfId="45396" hidden="1"/>
    <cellStyle name="Followed Hyperlink 6" xfId="21257" hidden="1"/>
    <cellStyle name="Followed Hyperlink 6" xfId="44955" hidden="1"/>
    <cellStyle name="Followed Hyperlink 6" xfId="13129" hidden="1"/>
    <cellStyle name="Followed Hyperlink 6" xfId="22344" hidden="1"/>
    <cellStyle name="Followed Hyperlink 6" xfId="47025" hidden="1"/>
    <cellStyle name="Followed Hyperlink 6" xfId="43203" hidden="1"/>
    <cellStyle name="Followed Hyperlink 6" xfId="31618" hidden="1"/>
    <cellStyle name="Followed Hyperlink 6" xfId="22593" hidden="1"/>
    <cellStyle name="Followed Hyperlink 6" xfId="45925" hidden="1"/>
    <cellStyle name="Followed Hyperlink 6" xfId="22631" hidden="1"/>
    <cellStyle name="Followed Hyperlink 6" xfId="45963" hidden="1"/>
    <cellStyle name="Followed Hyperlink 6" xfId="19800" hidden="1"/>
    <cellStyle name="Followed Hyperlink 6" xfId="44858" hidden="1"/>
    <cellStyle name="Followed Hyperlink 6" xfId="20597" hidden="1"/>
    <cellStyle name="Followed Hyperlink 6" xfId="37452" hidden="1"/>
    <cellStyle name="Followed Hyperlink 6" xfId="22006" hidden="1"/>
    <cellStyle name="Followed Hyperlink 6" xfId="47042" hidden="1"/>
    <cellStyle name="Followed Hyperlink 6" xfId="44980" hidden="1"/>
    <cellStyle name="Followed Hyperlink 6" xfId="31766" hidden="1"/>
    <cellStyle name="Followed Hyperlink 6" xfId="22661" hidden="1"/>
    <cellStyle name="Followed Hyperlink 6" xfId="46113" hidden="1"/>
    <cellStyle name="Followed Hyperlink 6" xfId="22728" hidden="1"/>
    <cellStyle name="Followed Hyperlink 6" xfId="36900" hidden="1"/>
    <cellStyle name="Followed Hyperlink 6" xfId="22367" hidden="1"/>
    <cellStyle name="Followed Hyperlink 6" xfId="37265" hidden="1"/>
    <cellStyle name="Followed Hyperlink 6" xfId="20849" hidden="1"/>
    <cellStyle name="Followed Hyperlink 6" xfId="37516" hidden="1"/>
    <cellStyle name="Followed Hyperlink 6" xfId="19925" hidden="1"/>
    <cellStyle name="Followed Hyperlink 6" xfId="43328" hidden="1"/>
    <cellStyle name="Followed Hyperlink 6" xfId="20730" hidden="1"/>
    <cellStyle name="Followed Hyperlink 6" xfId="37412" hidden="1"/>
    <cellStyle name="Followed Hyperlink 6" xfId="18739" hidden="1"/>
    <cellStyle name="Followed Hyperlink 6" xfId="44770" hidden="1"/>
    <cellStyle name="Followed Hyperlink 6" xfId="46961" hidden="1"/>
    <cellStyle name="Followed Hyperlink 6" xfId="19736" hidden="1"/>
    <cellStyle name="Followed Hyperlink 6" xfId="22005" hidden="1"/>
    <cellStyle name="Followed Hyperlink 6" xfId="46910" hidden="1"/>
    <cellStyle name="Followed Hyperlink 6" xfId="20206" hidden="1"/>
    <cellStyle name="Followed Hyperlink 6" xfId="45999" hidden="1"/>
    <cellStyle name="Followed Hyperlink 6" xfId="43199" hidden="1"/>
    <cellStyle name="Followed Hyperlink 6" xfId="21400" hidden="1"/>
    <cellStyle name="Followed Hyperlink 6" xfId="21913" hidden="1"/>
    <cellStyle name="Followed Hyperlink 6" xfId="43970" hidden="1"/>
    <cellStyle name="Followed Hyperlink 6" xfId="44714" hidden="1"/>
    <cellStyle name="Followed Hyperlink 6" xfId="21322" hidden="1"/>
    <cellStyle name="Followed Hyperlink 6" xfId="43999" hidden="1"/>
    <cellStyle name="Followed Hyperlink 6" xfId="36984" hidden="1"/>
    <cellStyle name="Followed Hyperlink 6" xfId="46194" hidden="1"/>
    <cellStyle name="Followed Hyperlink 6" xfId="20784" hidden="1"/>
    <cellStyle name="Followed Hyperlink 6" xfId="46944" hidden="1"/>
    <cellStyle name="Followed Hyperlink 6" xfId="45602" hidden="1"/>
    <cellStyle name="Followed Hyperlink 6" xfId="44574" hidden="1"/>
    <cellStyle name="Followed Hyperlink 6" xfId="44597" hidden="1"/>
    <cellStyle name="Followed Hyperlink 6" xfId="46266" hidden="1"/>
    <cellStyle name="Followed Hyperlink 6" xfId="7572" hidden="1"/>
    <cellStyle name="Followed Hyperlink 6" xfId="7279" hidden="1"/>
    <cellStyle name="Followed Hyperlink 6" xfId="5436" hidden="1"/>
    <cellStyle name="Followed Hyperlink 6" xfId="7555" hidden="1"/>
    <cellStyle name="Followed Hyperlink 6" xfId="5496" hidden="1"/>
    <cellStyle name="Followed Hyperlink 6" xfId="4359" hidden="1"/>
    <cellStyle name="Followed Hyperlink 6" xfId="4342" hidden="1"/>
    <cellStyle name="Followed Hyperlink 6" xfId="5360" hidden="1"/>
    <cellStyle name="Followed Hyperlink 6" xfId="5403" hidden="1"/>
    <cellStyle name="Followed Hyperlink 6" xfId="5453" hidden="1"/>
    <cellStyle name="Followed Hyperlink 6" xfId="16632" hidden="1"/>
    <cellStyle name="Followed Hyperlink 6" xfId="16649" hidden="1"/>
    <cellStyle name="Followed Hyperlink 6" xfId="16557" hidden="1"/>
    <cellStyle name="Followed Hyperlink 6" xfId="16692" hidden="1"/>
    <cellStyle name="Followed Hyperlink 6" xfId="16599" hidden="1"/>
    <cellStyle name="Followed Hyperlink 6" xfId="7610" hidden="1"/>
    <cellStyle name="Followed Hyperlink 6" xfId="12949" hidden="1"/>
    <cellStyle name="Followed Hyperlink 6" xfId="4066" hidden="1"/>
    <cellStyle name="Followed Hyperlink 6" xfId="15263" hidden="1"/>
    <cellStyle name="Followed Hyperlink 6" xfId="15556" hidden="1"/>
    <cellStyle name="Followed Hyperlink 6" xfId="15539" hidden="1"/>
    <cellStyle name="Followed Hyperlink 6" xfId="54472"/>
    <cellStyle name="Followed Hyperlink 7" xfId="54432" hidden="1"/>
    <cellStyle name="Followed Hyperlink 7" xfId="54409" hidden="1"/>
    <cellStyle name="Followed Hyperlink 7" xfId="42788" hidden="1"/>
    <cellStyle name="Followed Hyperlink 7" xfId="31148" hidden="1"/>
    <cellStyle name="Followed Hyperlink 7" xfId="45857" hidden="1"/>
    <cellStyle name="Followed Hyperlink 7" xfId="52313" hidden="1"/>
    <cellStyle name="Followed Hyperlink 7" xfId="43785" hidden="1"/>
    <cellStyle name="Followed Hyperlink 7" xfId="52225" hidden="1"/>
    <cellStyle name="Followed Hyperlink 7" xfId="51197" hidden="1"/>
    <cellStyle name="Followed Hyperlink 7" xfId="46291" hidden="1"/>
    <cellStyle name="Followed Hyperlink 7" xfId="15265" hidden="1"/>
    <cellStyle name="Followed Hyperlink 7" xfId="45310" hidden="1"/>
    <cellStyle name="Followed Hyperlink 7" xfId="22568" hidden="1"/>
    <cellStyle name="Followed Hyperlink 7" xfId="16559" hidden="1"/>
    <cellStyle name="Followed Hyperlink 7" xfId="13257" hidden="1"/>
    <cellStyle name="Followed Hyperlink 7" xfId="40633" hidden="1"/>
    <cellStyle name="Followed Hyperlink 7" xfId="16624" hidden="1"/>
    <cellStyle name="Followed Hyperlink 7" xfId="43023" hidden="1"/>
    <cellStyle name="Followed Hyperlink 7" xfId="30933" hidden="1"/>
    <cellStyle name="Followed Hyperlink 7" xfId="5451" hidden="1"/>
    <cellStyle name="Followed Hyperlink 7" xfId="19084" hidden="1"/>
    <cellStyle name="Followed Hyperlink 7" xfId="39339" hidden="1"/>
    <cellStyle name="Followed Hyperlink 7" xfId="21914" hidden="1"/>
    <cellStyle name="Followed Hyperlink 7" xfId="31003" hidden="1"/>
    <cellStyle name="Followed Hyperlink 7" xfId="23122" hidden="1"/>
    <cellStyle name="Followed Hyperlink 7" xfId="39628" hidden="1"/>
    <cellStyle name="Followed Hyperlink 7" xfId="23164" hidden="1"/>
    <cellStyle name="Followed Hyperlink 7" xfId="31195" hidden="1"/>
    <cellStyle name="Followed Hyperlink 7" xfId="27189" hidden="1"/>
    <cellStyle name="Followed Hyperlink 7" xfId="18737" hidden="1"/>
    <cellStyle name="Followed Hyperlink 7" xfId="28194" hidden="1"/>
    <cellStyle name="Followed Hyperlink 7" xfId="4334" hidden="1"/>
    <cellStyle name="Followed Hyperlink 7" xfId="28282" hidden="1"/>
    <cellStyle name="Followed Hyperlink 7" xfId="19711" hidden="1"/>
    <cellStyle name="Followed Hyperlink 7" xfId="28329" hidden="1"/>
    <cellStyle name="Followed Hyperlink 7" xfId="31398" hidden="1"/>
    <cellStyle name="Followed Hyperlink 7" xfId="30401" hidden="1"/>
    <cellStyle name="Followed Hyperlink 7" xfId="20231" hidden="1"/>
    <cellStyle name="Followed Hyperlink 7" xfId="30378" hidden="1"/>
    <cellStyle name="Followed Hyperlink 7" xfId="31489" hidden="1"/>
    <cellStyle name="Followed Hyperlink 7" xfId="30864" hidden="1"/>
    <cellStyle name="Followed Hyperlink 7" xfId="21171" hidden="1"/>
    <cellStyle name="Followed Hyperlink 7" xfId="31060" hidden="1"/>
    <cellStyle name="Followed Hyperlink 7" xfId="22591" hidden="1"/>
    <cellStyle name="Followed Hyperlink 7" xfId="19103" hidden="1"/>
    <cellStyle name="Followed Hyperlink 7" xfId="22633" hidden="1"/>
    <cellStyle name="Followed Hyperlink 7" xfId="36777" hidden="1"/>
    <cellStyle name="Followed Hyperlink 7" xfId="37530" hidden="1"/>
    <cellStyle name="Followed Hyperlink 7" xfId="21748" hidden="1"/>
    <cellStyle name="Followed Hyperlink 7" xfId="37313" hidden="1"/>
    <cellStyle name="Followed Hyperlink 7" xfId="45715" hidden="1"/>
    <cellStyle name="Followed Hyperlink 7" xfId="12724" hidden="1"/>
    <cellStyle name="Followed Hyperlink 7" xfId="46642" hidden="1"/>
    <cellStyle name="Followed Hyperlink 7" xfId="44712" hidden="1"/>
    <cellStyle name="Followed Hyperlink 7" xfId="22663" hidden="1"/>
    <cellStyle name="Followed Hyperlink 7" xfId="43483" hidden="1"/>
    <cellStyle name="Followed Hyperlink 7" xfId="46004" hidden="1"/>
    <cellStyle name="Followed Hyperlink 7" xfId="22785" hidden="1"/>
    <cellStyle name="Followed Hyperlink 7" xfId="36881" hidden="1"/>
    <cellStyle name="Followed Hyperlink 7" xfId="46314" hidden="1"/>
    <cellStyle name="Followed Hyperlink 7" xfId="20134" hidden="1"/>
    <cellStyle name="Followed Hyperlink 7" xfId="43158" hidden="1"/>
    <cellStyle name="Followed Hyperlink 7" xfId="45328" hidden="1"/>
    <cellStyle name="Followed Hyperlink 7" xfId="20728" hidden="1"/>
    <cellStyle name="Followed Hyperlink 7" xfId="46794" hidden="1"/>
    <cellStyle name="Followed Hyperlink 7" xfId="44187" hidden="1"/>
    <cellStyle name="Followed Hyperlink 7" xfId="22819" hidden="1"/>
    <cellStyle name="Followed Hyperlink 7" xfId="46727" hidden="1"/>
    <cellStyle name="Followed Hyperlink 7" xfId="45598" hidden="1"/>
    <cellStyle name="Followed Hyperlink 7" xfId="22927" hidden="1"/>
    <cellStyle name="Followed Hyperlink 7" xfId="30634" hidden="1"/>
    <cellStyle name="Followed Hyperlink 7" xfId="46499" hidden="1"/>
    <cellStyle name="Followed Hyperlink 7" xfId="20847" hidden="1"/>
    <cellStyle name="Followed Hyperlink 7" xfId="45806" hidden="1"/>
    <cellStyle name="Followed Hyperlink 7" xfId="43075" hidden="1"/>
    <cellStyle name="Followed Hyperlink 7" xfId="13457" hidden="1"/>
    <cellStyle name="Followed Hyperlink 7" xfId="46959" hidden="1"/>
    <cellStyle name="Followed Hyperlink 7" xfId="46247" hidden="1"/>
    <cellStyle name="Followed Hyperlink 7" xfId="22953" hidden="1"/>
    <cellStyle name="Followed Hyperlink 7" xfId="30599" hidden="1"/>
    <cellStyle name="Followed Hyperlink 7" xfId="45794" hidden="1"/>
    <cellStyle name="Followed Hyperlink 7" xfId="23053" hidden="1"/>
    <cellStyle name="Followed Hyperlink 7" xfId="43269" hidden="1"/>
    <cellStyle name="Followed Hyperlink 7" xfId="46665" hidden="1"/>
    <cellStyle name="Followed Hyperlink 7" xfId="22813" hidden="1"/>
    <cellStyle name="Followed Hyperlink 7" xfId="37533" hidden="1"/>
    <cellStyle name="Followed Hyperlink 7" xfId="46244" hidden="1"/>
    <cellStyle name="Followed Hyperlink 7" xfId="22486" hidden="1"/>
    <cellStyle name="Followed Hyperlink 7" xfId="31768" hidden="1"/>
    <cellStyle name="Followed Hyperlink 7" xfId="19734" hidden="1"/>
    <cellStyle name="Followed Hyperlink 7" xfId="43159" hidden="1"/>
    <cellStyle name="Followed Hyperlink 7" xfId="20166" hidden="1"/>
    <cellStyle name="Followed Hyperlink 7" xfId="15531" hidden="1"/>
    <cellStyle name="Followed Hyperlink 7" xfId="20254" hidden="1"/>
    <cellStyle name="Followed Hyperlink 7" xfId="45876" hidden="1"/>
    <cellStyle name="Followed Hyperlink 7" xfId="20301" hidden="1"/>
    <cellStyle name="Followed Hyperlink 7" xfId="7570" hidden="1"/>
    <cellStyle name="Followed Hyperlink 7" xfId="21194" hidden="1"/>
    <cellStyle name="Followed Hyperlink 7" xfId="22282" hidden="1"/>
    <cellStyle name="Followed Hyperlink 7" xfId="21236" hidden="1"/>
    <cellStyle name="Followed Hyperlink 7" xfId="5428" hidden="1"/>
    <cellStyle name="Followed Hyperlink 7" xfId="19802" hidden="1"/>
    <cellStyle name="Followed Hyperlink 7" xfId="20113" hidden="1"/>
    <cellStyle name="Followed Hyperlink 7" xfId="13028" hidden="1"/>
    <cellStyle name="Followed Hyperlink 7" xfId="16601" hidden="1"/>
    <cellStyle name="Followed Hyperlink 7" xfId="20759" hidden="1"/>
    <cellStyle name="Followed Hyperlink 7" xfId="18949" hidden="1"/>
    <cellStyle name="Followed Hyperlink 7" xfId="7612" hidden="1"/>
    <cellStyle name="Followed Hyperlink 7" xfId="21415" hidden="1"/>
    <cellStyle name="Followed Hyperlink 7" xfId="22467" hidden="1"/>
    <cellStyle name="Followed Hyperlink 7" xfId="21457" hidden="1"/>
    <cellStyle name="Followed Hyperlink 7" xfId="43177" hidden="1"/>
    <cellStyle name="Followed Hyperlink 7" xfId="43981" hidden="1"/>
    <cellStyle name="Followed Hyperlink 7" xfId="30785" hidden="1"/>
    <cellStyle name="Followed Hyperlink 7" xfId="19393" hidden="1"/>
    <cellStyle name="Followed Hyperlink 7" xfId="44833" hidden="1"/>
    <cellStyle name="Followed Hyperlink 7" xfId="37297" hidden="1"/>
    <cellStyle name="Followed Hyperlink 7" xfId="13454" hidden="1"/>
    <cellStyle name="Followed Hyperlink 7" xfId="45489" hidden="1"/>
    <cellStyle name="Followed Hyperlink 7" xfId="46817" hidden="1"/>
    <cellStyle name="Followed Hyperlink 7" xfId="21641" hidden="1"/>
    <cellStyle name="Followed Hyperlink 7" xfId="35811" hidden="1"/>
    <cellStyle name="Followed Hyperlink 7" xfId="43340" hidden="1"/>
    <cellStyle name="Followed Hyperlink 7" xfId="20638" hidden="1"/>
    <cellStyle name="Followed Hyperlink 7" xfId="45377" hidden="1"/>
    <cellStyle name="Followed Hyperlink 7" xfId="40721" hidden="1"/>
    <cellStyle name="Followed Hyperlink 7" xfId="21539" hidden="1"/>
    <cellStyle name="Followed Hyperlink 7" xfId="44754" hidden="1"/>
    <cellStyle name="Followed Hyperlink 7" xfId="42811" hidden="1"/>
    <cellStyle name="Followed Hyperlink 7" xfId="19162" hidden="1"/>
    <cellStyle name="Followed Hyperlink 7" xfId="45692" hidden="1"/>
    <cellStyle name="Followed Hyperlink 7" xfId="43808" hidden="1"/>
    <cellStyle name="Followed Hyperlink 7" xfId="21826" hidden="1"/>
    <cellStyle name="Followed Hyperlink 7" xfId="44035" hidden="1"/>
    <cellStyle name="Followed Hyperlink 7" xfId="44282" hidden="1"/>
    <cellStyle name="Followed Hyperlink 7" xfId="11622" hidden="1"/>
    <cellStyle name="Followed Hyperlink 7" xfId="45613" hidden="1"/>
    <cellStyle name="Followed Hyperlink 7" xfId="44375" hidden="1"/>
    <cellStyle name="Followed Hyperlink 7" xfId="19195" hidden="1"/>
    <cellStyle name="Followed Hyperlink 7" xfId="44802" hidden="1"/>
    <cellStyle name="Followed Hyperlink 7" xfId="45245" hidden="1"/>
    <cellStyle name="Followed Hyperlink 7" xfId="21936" hidden="1"/>
    <cellStyle name="Followed Hyperlink 7" xfId="31658" hidden="1"/>
    <cellStyle name="Followed Hyperlink 7" xfId="43876" hidden="1"/>
    <cellStyle name="Followed Hyperlink 7" xfId="22096" hidden="1"/>
    <cellStyle name="Followed Hyperlink 7" xfId="36015" hidden="1"/>
    <cellStyle name="Followed Hyperlink 7" xfId="43066" hidden="1"/>
    <cellStyle name="Followed Hyperlink 7" xfId="21510" hidden="1"/>
    <cellStyle name="Followed Hyperlink 7" xfId="43754" hidden="1"/>
    <cellStyle name="Followed Hyperlink 7" xfId="45354" hidden="1"/>
    <cellStyle name="Followed Hyperlink 7" xfId="21930" hidden="1"/>
    <cellStyle name="Followed Hyperlink 7" xfId="31009" hidden="1"/>
    <cellStyle name="Followed Hyperlink 7" xfId="45531" hidden="1"/>
    <cellStyle name="Followed Hyperlink 7" xfId="22138" hidden="1"/>
    <cellStyle name="Followed Hyperlink 7" xfId="46128" hidden="1"/>
    <cellStyle name="Followed Hyperlink 7" xfId="43467" hidden="1"/>
    <cellStyle name="Followed Hyperlink 7" xfId="22217" hidden="1"/>
    <cellStyle name="Followed Hyperlink 7" xfId="47085" hidden="1"/>
    <cellStyle name="Followed Hyperlink 7" xfId="21254" hidden="1"/>
    <cellStyle name="Followed Hyperlink 7" xfId="47150" hidden="1"/>
    <cellStyle name="Followed Hyperlink 7" xfId="20697" hidden="1"/>
    <cellStyle name="Followed Hyperlink 7" xfId="44907" hidden="1"/>
    <cellStyle name="Followed Hyperlink 7" xfId="19922" hidden="1"/>
    <cellStyle name="Followed Hyperlink 7" xfId="46887" hidden="1"/>
    <cellStyle name="Followed Hyperlink 7" xfId="21524" hidden="1"/>
    <cellStyle name="Followed Hyperlink 7" xfId="13304" hidden="1"/>
    <cellStyle name="Followed Hyperlink 7" xfId="22322" hidden="1"/>
    <cellStyle name="Followed Hyperlink 7" xfId="5405" hidden="1"/>
    <cellStyle name="Followed Hyperlink 7" xfId="22402" hidden="1"/>
    <cellStyle name="Followed Hyperlink 7" xfId="23099" hidden="1"/>
    <cellStyle name="Followed Hyperlink 7" xfId="19001" hidden="1"/>
    <cellStyle name="Followed Hyperlink 7" xfId="47173" hidden="1"/>
    <cellStyle name="Followed Hyperlink 7" xfId="19083" hidden="1"/>
    <cellStyle name="Followed Hyperlink 7" xfId="27166" hidden="1"/>
    <cellStyle name="Followed Hyperlink 7" xfId="36965" hidden="1"/>
    <cellStyle name="Followed Hyperlink 7" xfId="21272" hidden="1"/>
    <cellStyle name="Followed Hyperlink 7" xfId="28259" hidden="1"/>
    <cellStyle name="Followed Hyperlink 7" xfId="13237" hidden="1"/>
    <cellStyle name="Followed Hyperlink 7" xfId="30526" hidden="1"/>
    <cellStyle name="Followed Hyperlink 7" xfId="46221" hidden="1"/>
    <cellStyle name="Followed Hyperlink 7" xfId="21104" hidden="1"/>
    <cellStyle name="Followed Hyperlink 7" xfId="31421" hidden="1"/>
    <cellStyle name="Followed Hyperlink 7" xfId="22653" hidden="1"/>
    <cellStyle name="Followed Hyperlink 7" xfId="44744" hidden="1"/>
    <cellStyle name="Followed Hyperlink 7" xfId="31531" hidden="1"/>
    <cellStyle name="Followed Hyperlink 7" xfId="45115" hidden="1"/>
    <cellStyle name="Followed Hyperlink 7" xfId="21720" hidden="1"/>
    <cellStyle name="Followed Hyperlink 7" xfId="23301" hidden="1"/>
    <cellStyle name="Followed Hyperlink 7" xfId="21683" hidden="1"/>
    <cellStyle name="Followed Hyperlink 7" xfId="47127" hidden="1"/>
    <cellStyle name="Followed Hyperlink 7" xfId="52360" hidden="1"/>
    <cellStyle name="Followed Hyperlink 7" xfId="43996" hidden="1"/>
    <cellStyle name="Followed Hyperlink 7" xfId="22173" hidden="1"/>
    <cellStyle name="Followed Hyperlink 7" xfId="46751" hidden="1"/>
    <cellStyle name="Followed Hyperlink 7" xfId="47238" hidden="1"/>
    <cellStyle name="Followed Hyperlink 7" xfId="44054" hidden="1"/>
    <cellStyle name="Followed Hyperlink 7" xfId="12701" hidden="1"/>
    <cellStyle name="Followed Hyperlink 7" xfId="46893" hidden="1"/>
    <cellStyle name="Followed Hyperlink 7" xfId="46560" hidden="1"/>
    <cellStyle name="Followed Hyperlink 7" xfId="46936" hidden="1"/>
    <cellStyle name="Followed Hyperlink 7" xfId="31374" hidden="1"/>
    <cellStyle name="Followed Hyperlink 7" xfId="44750" hidden="1"/>
    <cellStyle name="Followed Hyperlink 7" xfId="52267" hidden="1"/>
    <cellStyle name="Followed Hyperlink 7" xfId="44921" hidden="1"/>
    <cellStyle name="Followed Hyperlink 7" xfId="31616" hidden="1"/>
    <cellStyle name="Followed Hyperlink 7" xfId="37074" hidden="1"/>
    <cellStyle name="Followed Hyperlink 7" xfId="51220" hidden="1"/>
    <cellStyle name="Followed Hyperlink 7" xfId="44209" hidden="1"/>
    <cellStyle name="Followed Hyperlink 7" xfId="31263" hidden="1"/>
    <cellStyle name="Followed Hyperlink 7" xfId="47027" hidden="1"/>
    <cellStyle name="Followed Hyperlink 7" xfId="45988" hidden="1"/>
    <cellStyle name="Followed Hyperlink 7" xfId="47062" hidden="1"/>
    <cellStyle name="Followed Hyperlink 7" xfId="31020" hidden="1"/>
    <cellStyle name="Followed Hyperlink 7" xfId="44616" hidden="1"/>
    <cellStyle name="Followed Hyperlink 7" xfId="44125" hidden="1"/>
    <cellStyle name="Followed Hyperlink 7" xfId="31726" hidden="1"/>
    <cellStyle name="Followed Hyperlink 7" xfId="46212" hidden="1"/>
    <cellStyle name="Followed Hyperlink 7" xfId="21849" hidden="1"/>
    <cellStyle name="Followed Hyperlink 7" xfId="20135" hidden="1"/>
    <cellStyle name="Followed Hyperlink 7" xfId="18448" hidden="1"/>
    <cellStyle name="Followed Hyperlink 7" xfId="46356" hidden="1"/>
    <cellStyle name="Followed Hyperlink 7" xfId="11939" hidden="1"/>
    <cellStyle name="Followed Hyperlink 7" xfId="23011" hidden="1"/>
    <cellStyle name="Followed Hyperlink 7" xfId="44771" hidden="1"/>
    <cellStyle name="Followed Hyperlink 7" xfId="20488" hidden="1"/>
    <cellStyle name="Followed Hyperlink 7" xfId="20833" hidden="1"/>
    <cellStyle name="Followed Hyperlink 7" xfId="37270" hidden="1"/>
    <cellStyle name="Followed Hyperlink 7" xfId="19516" hidden="1"/>
    <cellStyle name="Followed Hyperlink 7" xfId="13178" hidden="1"/>
    <cellStyle name="Followed Hyperlink 7" xfId="46396" hidden="1"/>
    <cellStyle name="Followed Hyperlink 7" xfId="22031" hidden="1"/>
    <cellStyle name="Followed Hyperlink 7" xfId="11735" hidden="1"/>
    <cellStyle name="Followed Hyperlink 7" xfId="46541" hidden="1"/>
    <cellStyle name="Followed Hyperlink 7" xfId="19871" hidden="1"/>
    <cellStyle name="Followed Hyperlink 7" xfId="21303" hidden="1"/>
    <cellStyle name="Followed Hyperlink 7" xfId="43157" hidden="1"/>
    <cellStyle name="Followed Hyperlink 7" xfId="20476" hidden="1"/>
    <cellStyle name="Followed Hyperlink 7" xfId="20680" hidden="1"/>
    <cellStyle name="Followed Hyperlink 7" xfId="45346" hidden="1"/>
    <cellStyle name="Followed Hyperlink 7" xfId="20670" hidden="1"/>
    <cellStyle name="Followed Hyperlink 7" xfId="21618" hidden="1"/>
    <cellStyle name="Followed Hyperlink 7" xfId="46581" hidden="1"/>
    <cellStyle name="Followed Hyperlink 7" xfId="22240" hidden="1"/>
    <cellStyle name="Followed Hyperlink 7" xfId="19961" hidden="1"/>
    <cellStyle name="Followed Hyperlink 7" xfId="46707" hidden="1"/>
    <cellStyle name="Followed Hyperlink 7" xfId="23076" hidden="1"/>
    <cellStyle name="Followed Hyperlink 7" xfId="13462" hidden="1"/>
    <cellStyle name="Followed Hyperlink 7" xfId="45822" hidden="1"/>
    <cellStyle name="Followed Hyperlink 7" xfId="20208" hidden="1"/>
    <cellStyle name="Followed Hyperlink 7" xfId="21732" hidden="1"/>
    <cellStyle name="Followed Hyperlink 7" xfId="36800" hidden="1"/>
    <cellStyle name="Followed Hyperlink 7" xfId="13194" hidden="1"/>
    <cellStyle name="Followed Hyperlink 7" xfId="21891" hidden="1"/>
    <cellStyle name="Followed Hyperlink 7" xfId="46737" hidden="1"/>
    <cellStyle name="Followed Hyperlink 7" xfId="28236" hidden="1"/>
    <cellStyle name="Followed Hyperlink 7" xfId="19466" hidden="1"/>
    <cellStyle name="Followed Hyperlink 7" xfId="46859" hidden="1"/>
    <cellStyle name="Followed Hyperlink 7" xfId="20478" hidden="1"/>
    <cellStyle name="Followed Hyperlink 7" xfId="12754" hidden="1"/>
    <cellStyle name="Followed Hyperlink 7" xfId="44208" hidden="1"/>
    <cellStyle name="Followed Hyperlink 7" xfId="22147" hidden="1"/>
    <cellStyle name="Followed Hyperlink 7" xfId="31556" hidden="1"/>
    <cellStyle name="Followed Hyperlink 7" xfId="30443" hidden="1"/>
    <cellStyle name="Followed Hyperlink 7" xfId="31593" hidden="1"/>
    <cellStyle name="Followed Hyperlink 7" xfId="31466" hidden="1"/>
    <cellStyle name="Followed Hyperlink 7" xfId="31437" hidden="1"/>
    <cellStyle name="Followed Hyperlink 7" xfId="30910" hidden="1"/>
    <cellStyle name="Followed Hyperlink 7" xfId="23464" hidden="1"/>
    <cellStyle name="Followed Hyperlink 7" xfId="31102" hidden="1"/>
    <cellStyle name="Followed Hyperlink 7" xfId="30522" hidden="1"/>
    <cellStyle name="Followed Hyperlink 7" xfId="43584" hidden="1"/>
    <cellStyle name="Followed Hyperlink 7" xfId="31008" hidden="1"/>
    <cellStyle name="Followed Hyperlink 7" xfId="54143" hidden="1"/>
    <cellStyle name="Followed Hyperlink 7" xfId="31680" hidden="1"/>
    <cellStyle name="Followed Hyperlink 7" xfId="45900" hidden="1"/>
    <cellStyle name="Followed Hyperlink 7" xfId="31703" hidden="1"/>
    <cellStyle name="Followed Hyperlink 7" xfId="31319" hidden="1"/>
    <cellStyle name="Followed Hyperlink 7" xfId="37145" hidden="1"/>
    <cellStyle name="Followed Hyperlink 7" xfId="43540" hidden="1"/>
    <cellStyle name="Followed Hyperlink 7" xfId="31125" hidden="1"/>
    <cellStyle name="Followed Hyperlink 7" xfId="39605" hidden="1"/>
    <cellStyle name="Followed Hyperlink 7" xfId="43590" hidden="1"/>
    <cellStyle name="Followed Hyperlink 7" xfId="40675" hidden="1"/>
    <cellStyle name="Followed Hyperlink 7" xfId="18714" hidden="1"/>
    <cellStyle name="Followed Hyperlink 7" xfId="22677" hidden="1"/>
    <cellStyle name="Followed Hyperlink 7" xfId="22054" hidden="1"/>
    <cellStyle name="Followed Hyperlink 7" xfId="45370" hidden="1"/>
    <cellStyle name="Followed Hyperlink 7" xfId="42522" hidden="1"/>
    <cellStyle name="Followed Hyperlink 7" xfId="20378" hidden="1"/>
    <cellStyle name="Followed Hyperlink 7" xfId="19085" hidden="1"/>
    <cellStyle name="Followed Hyperlink 7" xfId="42853" hidden="1"/>
    <cellStyle name="Followed Hyperlink 7" xfId="22862" hidden="1"/>
    <cellStyle name="Followed Hyperlink 7" xfId="21802" hidden="1"/>
    <cellStyle name="Followed Hyperlink 7" xfId="44240" hidden="1"/>
    <cellStyle name="Followed Hyperlink 7" xfId="19680" hidden="1"/>
    <cellStyle name="Followed Hyperlink 7" xfId="20051" hidden="1"/>
    <cellStyle name="Followed Hyperlink 7" xfId="44305" hidden="1"/>
    <cellStyle name="Followed Hyperlink 7" xfId="12998" hidden="1"/>
    <cellStyle name="Followed Hyperlink 7" xfId="22507" hidden="1"/>
    <cellStyle name="Followed Hyperlink 7" xfId="45268" hidden="1"/>
    <cellStyle name="Followed Hyperlink 7" xfId="21296" hidden="1"/>
    <cellStyle name="Followed Hyperlink 7" xfId="22170" hidden="1"/>
    <cellStyle name="Followed Hyperlink 7" xfId="44552" hidden="1"/>
    <cellStyle name="Followed Hyperlink 7" xfId="22988" hidden="1"/>
    <cellStyle name="Followed Hyperlink 7" xfId="19907" hidden="1"/>
    <cellStyle name="Followed Hyperlink 7" xfId="37104" hidden="1"/>
    <cellStyle name="Followed Hyperlink 7" xfId="20542" hidden="1"/>
    <cellStyle name="Followed Hyperlink 7" xfId="13221" hidden="1"/>
    <cellStyle name="Followed Hyperlink 7" xfId="43597" hidden="1"/>
    <cellStyle name="Followed Hyperlink 7" xfId="12889" hidden="1"/>
    <cellStyle name="Followed Hyperlink 7" xfId="22743" hidden="1"/>
    <cellStyle name="Followed Hyperlink 7" xfId="45466" hidden="1"/>
    <cellStyle name="Followed Hyperlink 7" xfId="18779" hidden="1"/>
    <cellStyle name="Followed Hyperlink 7" xfId="19266" hidden="1"/>
    <cellStyle name="Followed Hyperlink 7" xfId="45178" hidden="1"/>
    <cellStyle name="Followed Hyperlink 7" xfId="21783" hidden="1"/>
    <cellStyle name="Followed Hyperlink 7" xfId="21006" hidden="1"/>
    <cellStyle name="Followed Hyperlink 7" xfId="45223" hidden="1"/>
    <cellStyle name="Followed Hyperlink 7" xfId="26900" hidden="1"/>
    <cellStyle name="Followed Hyperlink 7" xfId="19980" hidden="1"/>
    <cellStyle name="Followed Hyperlink 7" xfId="45591" hidden="1"/>
    <cellStyle name="Followed Hyperlink 7" xfId="21041" hidden="1"/>
    <cellStyle name="Followed Hyperlink 7" xfId="22885" hidden="1"/>
    <cellStyle name="Followed Hyperlink 7" xfId="45757" hidden="1"/>
    <cellStyle name="Followed Hyperlink 7" xfId="22425" hidden="1"/>
    <cellStyle name="Followed Hyperlink 7" xfId="20676" hidden="1"/>
    <cellStyle name="Followed Hyperlink 7" xfId="37333" hidden="1"/>
    <cellStyle name="Followed Hyperlink 7" xfId="30112" hidden="1"/>
    <cellStyle name="Followed Hyperlink 7" xfId="21782" hidden="1"/>
    <cellStyle name="Followed Hyperlink 7" xfId="37538" hidden="1"/>
    <cellStyle name="Followed Hyperlink 7" xfId="18992" hidden="1"/>
    <cellStyle name="Followed Hyperlink 7" xfId="43236" hidden="1"/>
    <cellStyle name="Followed Hyperlink 7" xfId="16647" hidden="1"/>
    <cellStyle name="Followed Hyperlink 7" xfId="45923" hidden="1"/>
    <cellStyle name="Followed Hyperlink 7" xfId="21280" hidden="1"/>
    <cellStyle name="Followed Hyperlink 7" xfId="45965" hidden="1"/>
    <cellStyle name="Followed Hyperlink 7" xfId="13069" hidden="1"/>
    <cellStyle name="Followed Hyperlink 7" xfId="35698" hidden="1"/>
    <cellStyle name="Followed Hyperlink 7" xfId="45080" hidden="1"/>
    <cellStyle name="Followed Hyperlink 7" xfId="44562" hidden="1"/>
    <cellStyle name="Followed Hyperlink 7" xfId="52290" hidden="1"/>
    <cellStyle name="Followed Hyperlink 7" xfId="36830" hidden="1"/>
    <cellStyle name="Followed Hyperlink 7" xfId="44452" hidden="1"/>
    <cellStyle name="Followed Hyperlink 7" xfId="46010" hidden="1"/>
    <cellStyle name="Followed Hyperlink 7" xfId="16694" hidden="1"/>
    <cellStyle name="Followed Hyperlink 7" xfId="46105" hidden="1"/>
    <cellStyle name="Followed Hyperlink 7" xfId="47001" hidden="1"/>
    <cellStyle name="Followed Hyperlink 7" xfId="46170" hidden="1"/>
    <cellStyle name="Followed Hyperlink 7" xfId="15554" hidden="1"/>
    <cellStyle name="Followed Hyperlink 7" xfId="43945" hidden="1"/>
    <cellStyle name="Followed Hyperlink 7" xfId="45856" hidden="1"/>
    <cellStyle name="Followed Hyperlink 7" xfId="44550" hidden="1"/>
    <cellStyle name="Followed Hyperlink 7" xfId="40698" hidden="1"/>
    <cellStyle name="Followed Hyperlink 7" xfId="19510" hidden="1"/>
    <cellStyle name="Followed Hyperlink 7" xfId="40768" hidden="1"/>
    <cellStyle name="Followed Hyperlink 7" xfId="37380" hidden="1"/>
    <cellStyle name="Followed Hyperlink 7" xfId="46476" hidden="1"/>
    <cellStyle name="Followed Hyperlink 7" xfId="21392" hidden="1"/>
    <cellStyle name="Followed Hyperlink 7" xfId="47196" hidden="1"/>
    <cellStyle name="Followed Hyperlink 7" xfId="22720" hidden="1"/>
    <cellStyle name="Followed Hyperlink 7" xfId="45584" hidden="1"/>
    <cellStyle name="Followed Hyperlink 7" xfId="50931" hidden="1"/>
    <cellStyle name="Followed Hyperlink 7" xfId="44328" hidden="1"/>
    <cellStyle name="Followed Hyperlink 7" xfId="19523" hidden="1"/>
    <cellStyle name="Followed Hyperlink 7" xfId="5362" hidden="1"/>
    <cellStyle name="Followed Hyperlink 7" xfId="21517" hidden="1"/>
    <cellStyle name="Followed Hyperlink 7" xfId="4357" hidden="1"/>
    <cellStyle name="Followed Hyperlink 7" xfId="4068" hidden="1"/>
    <cellStyle name="Followed Hyperlink 7" xfId="19409" hidden="1"/>
    <cellStyle name="Followed Hyperlink 7" xfId="37254" hidden="1"/>
    <cellStyle name="Followed Hyperlink 7" xfId="21149" hidden="1"/>
    <cellStyle name="Followed Hyperlink 7" xfId="7547" hidden="1"/>
    <cellStyle name="Followed Hyperlink 7" xfId="12805" hidden="1"/>
    <cellStyle name="Followed Hyperlink 7" xfId="7281" hidden="1"/>
    <cellStyle name="Followed Hyperlink 7" xfId="5498" hidden="1"/>
    <cellStyle name="Followed Hyperlink 7" xfId="54474"/>
    <cellStyle name="Followed Hyperlink 8" xfId="39621" hidden="1"/>
    <cellStyle name="Followed Hyperlink 8" xfId="19400" hidden="1"/>
    <cellStyle name="Followed Hyperlink 8" xfId="44999" hidden="1"/>
    <cellStyle name="Followed Hyperlink 8" xfId="16696" hidden="1"/>
    <cellStyle name="Followed Hyperlink 8" xfId="13142" hidden="1"/>
    <cellStyle name="Followed Hyperlink 8" xfId="37024" hidden="1"/>
    <cellStyle name="Followed Hyperlink 8" xfId="30926" hidden="1"/>
    <cellStyle name="Followed Hyperlink 8" xfId="7283" hidden="1"/>
    <cellStyle name="Followed Hyperlink 8" xfId="7563" hidden="1"/>
    <cellStyle name="Followed Hyperlink 8" xfId="6772" hidden="1"/>
    <cellStyle name="Followed Hyperlink 8" xfId="3559" hidden="1"/>
    <cellStyle name="Followed Hyperlink 8" xfId="13269" hidden="1"/>
    <cellStyle name="Followed Hyperlink 8" xfId="46214" hidden="1"/>
    <cellStyle name="Followed Hyperlink 8" xfId="21893" hidden="1"/>
    <cellStyle name="Followed Hyperlink 8" xfId="46492" hidden="1"/>
    <cellStyle name="Followed Hyperlink 8" xfId="20384" hidden="1"/>
    <cellStyle name="Followed Hyperlink 8" xfId="22324" hidden="1"/>
    <cellStyle name="Followed Hyperlink 8" xfId="46358" hidden="1"/>
    <cellStyle name="Followed Hyperlink 8" xfId="37128" hidden="1"/>
    <cellStyle name="Followed Hyperlink 8" xfId="19564" hidden="1"/>
    <cellStyle name="Followed Hyperlink 8" xfId="45782" hidden="1"/>
    <cellStyle name="Followed Hyperlink 8" xfId="19327" hidden="1"/>
    <cellStyle name="Followed Hyperlink 8" xfId="44495" hidden="1"/>
    <cellStyle name="Followed Hyperlink 8" xfId="13346" hidden="1"/>
    <cellStyle name="Followed Hyperlink 8" xfId="46658" hidden="1"/>
    <cellStyle name="Followed Hyperlink 8" xfId="37292" hidden="1"/>
    <cellStyle name="Followed Hyperlink 8" xfId="22509" hidden="1"/>
    <cellStyle name="Followed Hyperlink 8" xfId="31088" hidden="1"/>
    <cellStyle name="Followed Hyperlink 8" xfId="44458" hidden="1"/>
    <cellStyle name="Followed Hyperlink 8" xfId="46543" hidden="1"/>
    <cellStyle name="Followed Hyperlink 8" xfId="11736" hidden="1"/>
    <cellStyle name="Followed Hyperlink 8" xfId="43317" hidden="1"/>
    <cellStyle name="Followed Hyperlink 8" xfId="13083" hidden="1"/>
    <cellStyle name="Followed Hyperlink 8" xfId="44731" hidden="1"/>
    <cellStyle name="Followed Hyperlink 8" xfId="19661" hidden="1"/>
    <cellStyle name="Followed Hyperlink 8" xfId="46583" hidden="1"/>
    <cellStyle name="Followed Hyperlink 8" xfId="36774" hidden="1"/>
    <cellStyle name="Followed Hyperlink 8" xfId="43850" hidden="1"/>
    <cellStyle name="Followed Hyperlink 8" xfId="20718" hidden="1"/>
    <cellStyle name="Followed Hyperlink 8" xfId="5407" hidden="1"/>
    <cellStyle name="Followed Hyperlink 8" xfId="37419" hidden="1"/>
    <cellStyle name="Followed Hyperlink 8" xfId="46709" hidden="1"/>
    <cellStyle name="Followed Hyperlink 8" xfId="20768" hidden="1"/>
    <cellStyle name="Followed Hyperlink 8" xfId="43455" hidden="1"/>
    <cellStyle name="Followed Hyperlink 8" xfId="23166" hidden="1"/>
    <cellStyle name="Followed Hyperlink 8" xfId="21459" hidden="1"/>
    <cellStyle name="Followed Hyperlink 8" xfId="19487" hidden="1"/>
    <cellStyle name="Followed Hyperlink 8" xfId="20846" hidden="1"/>
    <cellStyle name="Followed Hyperlink 8" xfId="20442" hidden="1"/>
    <cellStyle name="Followed Hyperlink 8" xfId="44765" hidden="1"/>
    <cellStyle name="Followed Hyperlink 8" xfId="13345" hidden="1"/>
    <cellStyle name="Followed Hyperlink 8" xfId="43627" hidden="1"/>
    <cellStyle name="Followed Hyperlink 8" xfId="19102" hidden="1"/>
    <cellStyle name="Followed Hyperlink 8" xfId="37323" hidden="1"/>
    <cellStyle name="Followed Hyperlink 8" xfId="47078" hidden="1"/>
    <cellStyle name="Followed Hyperlink 8" xfId="13247" hidden="1"/>
    <cellStyle name="Followed Hyperlink 8" xfId="21800" hidden="1"/>
    <cellStyle name="Followed Hyperlink 8" xfId="46376" hidden="1"/>
    <cellStyle name="Followed Hyperlink 8" xfId="43386" hidden="1"/>
    <cellStyle name="Followed Hyperlink 8" xfId="19095" hidden="1"/>
    <cellStyle name="Followed Hyperlink 8" xfId="45816" hidden="1"/>
    <cellStyle name="Followed Hyperlink 8" xfId="21408" hidden="1"/>
    <cellStyle name="Followed Hyperlink 8" xfId="45874" hidden="1"/>
    <cellStyle name="Followed Hyperlink 8" xfId="16640" hidden="1"/>
    <cellStyle name="Followed Hyperlink 8" xfId="46071" hidden="1"/>
    <cellStyle name="Followed Hyperlink 8" xfId="50933" hidden="1"/>
    <cellStyle name="Followed Hyperlink 8" xfId="20357" hidden="1"/>
    <cellStyle name="Followed Hyperlink 8" xfId="13052" hidden="1"/>
    <cellStyle name="Followed Hyperlink 8" xfId="46619" hidden="1"/>
    <cellStyle name="Followed Hyperlink 8" xfId="44024" hidden="1"/>
    <cellStyle name="Followed Hyperlink 8" xfId="18450" hidden="1"/>
    <cellStyle name="Followed Hyperlink 8" xfId="46438" hidden="1"/>
    <cellStyle name="Followed Hyperlink 8" xfId="5391" hidden="1"/>
    <cellStyle name="Followed Hyperlink 8" xfId="44639" hidden="1"/>
    <cellStyle name="Followed Hyperlink 8" xfId="20247" hidden="1"/>
    <cellStyle name="Followed Hyperlink 8" xfId="45645" hidden="1"/>
    <cellStyle name="Followed Hyperlink 8" xfId="44202" hidden="1"/>
    <cellStyle name="Followed Hyperlink 8" xfId="31360" hidden="1"/>
    <cellStyle name="Followed Hyperlink 8" xfId="27182" hidden="1"/>
    <cellStyle name="Followed Hyperlink 8" xfId="31423" hidden="1"/>
    <cellStyle name="Followed Hyperlink 8" xfId="44171" hidden="1"/>
    <cellStyle name="Followed Hyperlink 8" xfId="20194" hidden="1"/>
    <cellStyle name="Followed Hyperlink 8" xfId="46425" hidden="1"/>
    <cellStyle name="Followed Hyperlink 8" xfId="21043" hidden="1"/>
    <cellStyle name="Followed Hyperlink 8" xfId="46756" hidden="1"/>
    <cellStyle name="Followed Hyperlink 8" xfId="19022" hidden="1"/>
    <cellStyle name="Followed Hyperlink 8" xfId="19434" hidden="1"/>
    <cellStyle name="Followed Hyperlink 8" xfId="22140" hidden="1"/>
    <cellStyle name="Followed Hyperlink 8" xfId="22233" hidden="1"/>
    <cellStyle name="Followed Hyperlink 8" xfId="12698" hidden="1"/>
    <cellStyle name="Followed Hyperlink 8" xfId="47189" hidden="1"/>
    <cellStyle name="Followed Hyperlink 8" xfId="19250" hidden="1"/>
    <cellStyle name="Followed Hyperlink 8" xfId="20018" hidden="1"/>
    <cellStyle name="Followed Hyperlink 8" xfId="20303" hidden="1"/>
    <cellStyle name="Followed Hyperlink 8" xfId="45482" hidden="1"/>
    <cellStyle name="Followed Hyperlink 8" xfId="5500" hidden="1"/>
    <cellStyle name="Followed Hyperlink 8" xfId="18901" hidden="1"/>
    <cellStyle name="Followed Hyperlink 8" xfId="20403" hidden="1"/>
    <cellStyle name="Followed Hyperlink 8" xfId="20421" hidden="1"/>
    <cellStyle name="Followed Hyperlink 8" xfId="44242" hidden="1"/>
    <cellStyle name="Followed Hyperlink 8" xfId="22682" hidden="1"/>
    <cellStyle name="Followed Hyperlink 8" xfId="36831" hidden="1"/>
    <cellStyle name="Followed Hyperlink 8" xfId="22351" hidden="1"/>
    <cellStyle name="Followed Hyperlink 8" xfId="44887" hidden="1"/>
    <cellStyle name="Followed Hyperlink 8" xfId="18971" hidden="1"/>
    <cellStyle name="Followed Hyperlink 8" xfId="20644" hidden="1"/>
    <cellStyle name="Followed Hyperlink 8" xfId="37421" hidden="1"/>
    <cellStyle name="Followed Hyperlink 8" xfId="43169" hidden="1"/>
    <cellStyle name="Followed Hyperlink 8" xfId="23078" hidden="1"/>
    <cellStyle name="Followed Hyperlink 8" xfId="45356" hidden="1"/>
    <cellStyle name="Followed Hyperlink 8" xfId="19759" hidden="1"/>
    <cellStyle name="Followed Hyperlink 8" xfId="44516" hidden="1"/>
    <cellStyle name="Followed Hyperlink 8" xfId="28331" hidden="1"/>
    <cellStyle name="Followed Hyperlink 8" xfId="37364" hidden="1"/>
    <cellStyle name="Followed Hyperlink 8" xfId="43474" hidden="1"/>
    <cellStyle name="Followed Hyperlink 8" xfId="13288" hidden="1"/>
    <cellStyle name="Followed Hyperlink 8" xfId="5364" hidden="1"/>
    <cellStyle name="Followed Hyperlink 8" xfId="43045" hidden="1"/>
    <cellStyle name="Followed Hyperlink 8" xfId="44012" hidden="1"/>
    <cellStyle name="Followed Hyperlink 8" xfId="29603" hidden="1"/>
    <cellStyle name="Followed Hyperlink 8" xfId="45593" hidden="1"/>
    <cellStyle name="Followed Hyperlink 8" xfId="30866" hidden="1"/>
    <cellStyle name="Followed Hyperlink 8" xfId="36873" hidden="1"/>
    <cellStyle name="Followed Hyperlink 8" xfId="22955" hidden="1"/>
    <cellStyle name="Followed Hyperlink 8" xfId="36038" hidden="1"/>
    <cellStyle name="Followed Hyperlink 8" xfId="43176" hidden="1"/>
    <cellStyle name="Followed Hyperlink 8" xfId="53634" hidden="1"/>
    <cellStyle name="Followed Hyperlink 8" xfId="20407" hidden="1"/>
    <cellStyle name="Followed Hyperlink 8" xfId="21708" hidden="1"/>
    <cellStyle name="Followed Hyperlink 8" xfId="44178" hidden="1"/>
    <cellStyle name="Followed Hyperlink 8" xfId="23004" hidden="1"/>
    <cellStyle name="Followed Hyperlink 8" xfId="45808" hidden="1"/>
    <cellStyle name="Followed Hyperlink 8" xfId="23055" hidden="1"/>
    <cellStyle name="Followed Hyperlink 8" xfId="45916" hidden="1"/>
    <cellStyle name="Followed Hyperlink 8" xfId="13128" hidden="1"/>
    <cellStyle name="Followed Hyperlink 8" xfId="22821" hidden="1"/>
    <cellStyle name="Followed Hyperlink 8" xfId="22878" hidden="1"/>
    <cellStyle name="Followed Hyperlink 8" xfId="13223" hidden="1"/>
    <cellStyle name="Followed Hyperlink 8" xfId="22929" hidden="1"/>
    <cellStyle name="Followed Hyperlink 8" xfId="45967" hidden="1"/>
    <cellStyle name="Followed Hyperlink 8" xfId="20128" hidden="1"/>
    <cellStyle name="Followed Hyperlink 8" xfId="31682" hidden="1"/>
    <cellStyle name="Followed Hyperlink 8" xfId="19553" hidden="1"/>
    <cellStyle name="Followed Hyperlink 8" xfId="42804" hidden="1"/>
    <cellStyle name="Followed Hyperlink 8" xfId="44268" hidden="1"/>
    <cellStyle name="Followed Hyperlink 8" xfId="17939" hidden="1"/>
    <cellStyle name="Followed Hyperlink 8" xfId="22284" hidden="1"/>
    <cellStyle name="Followed Hyperlink 8" xfId="31770" hidden="1"/>
    <cellStyle name="Followed Hyperlink 8" xfId="37143" hidden="1"/>
    <cellStyle name="Followed Hyperlink 8" xfId="22302" hidden="1"/>
    <cellStyle name="Followed Hyperlink 8" xfId="39341" hidden="1"/>
    <cellStyle name="Followed Hyperlink 8" xfId="21742" hidden="1"/>
    <cellStyle name="Followed Hyperlink 8" xfId="40661" hidden="1"/>
    <cellStyle name="Followed Hyperlink 8" xfId="12774" hidden="1"/>
    <cellStyle name="Followed Hyperlink 8" xfId="30748" hidden="1"/>
    <cellStyle name="Followed Hyperlink 8" xfId="31294" hidden="1"/>
    <cellStyle name="Followed Hyperlink 8" xfId="20831" hidden="1"/>
    <cellStyle name="Followed Hyperlink 8" xfId="31197" hidden="1"/>
    <cellStyle name="Followed Hyperlink 8" xfId="42013" hidden="1"/>
    <cellStyle name="Followed Hyperlink 8" xfId="42855" hidden="1"/>
    <cellStyle name="Followed Hyperlink 8" xfId="20657" hidden="1"/>
    <cellStyle name="Followed Hyperlink 8" xfId="43801" hidden="1"/>
    <cellStyle name="Followed Hyperlink 8" xfId="21798" hidden="1"/>
    <cellStyle name="Followed Hyperlink 8" xfId="20925" hidden="1"/>
    <cellStyle name="Followed Hyperlink 8" xfId="42524" hidden="1"/>
    <cellStyle name="Followed Hyperlink 8" xfId="20691" hidden="1"/>
    <cellStyle name="Followed Hyperlink 8" xfId="30991" hidden="1"/>
    <cellStyle name="Followed Hyperlink 8" xfId="30583" hidden="1"/>
    <cellStyle name="Followed Hyperlink 8" xfId="15267" hidden="1"/>
    <cellStyle name="Followed Hyperlink 8" xfId="7614" hidden="1"/>
    <cellStyle name="Followed Hyperlink 8" xfId="4350" hidden="1"/>
    <cellStyle name="Followed Hyperlink 8" xfId="31384" hidden="1"/>
    <cellStyle name="Followed Hyperlink 8" xfId="12767" hidden="1"/>
    <cellStyle name="Followed Hyperlink 8" xfId="30770" hidden="1"/>
    <cellStyle name="Followed Hyperlink 8" xfId="13216" hidden="1"/>
    <cellStyle name="Followed Hyperlink 8" xfId="31258" hidden="1"/>
    <cellStyle name="Followed Hyperlink 8" xfId="21125" hidden="1"/>
    <cellStyle name="Followed Hyperlink 8" xfId="30803" hidden="1"/>
    <cellStyle name="Followed Hyperlink 8" xfId="31062" hidden="1"/>
    <cellStyle name="Followed Hyperlink 8" xfId="31104" hidden="1"/>
    <cellStyle name="Followed Hyperlink 8" xfId="31141" hidden="1"/>
    <cellStyle name="Followed Hyperlink 8" xfId="23302" hidden="1"/>
    <cellStyle name="Followed Hyperlink 8" xfId="30394" hidden="1"/>
    <cellStyle name="Followed Hyperlink 8" xfId="12797" hidden="1"/>
    <cellStyle name="Followed Hyperlink 8" xfId="13251" hidden="1"/>
    <cellStyle name="Followed Hyperlink 8" xfId="43096" hidden="1"/>
    <cellStyle name="Followed Hyperlink 8" xfId="21947" hidden="1"/>
    <cellStyle name="Followed Hyperlink 8" xfId="43735" hidden="1"/>
    <cellStyle name="Followed Hyperlink 8" xfId="19498" hidden="1"/>
    <cellStyle name="Followed Hyperlink 8" xfId="30699" hidden="1"/>
    <cellStyle name="Followed Hyperlink 8" xfId="37299" hidden="1"/>
    <cellStyle name="Followed Hyperlink 8" xfId="21685" hidden="1"/>
    <cellStyle name="Followed Hyperlink 8" xfId="50422" hidden="1"/>
    <cellStyle name="Followed Hyperlink 8" xfId="31295" hidden="1"/>
    <cellStyle name="Followed Hyperlink 8" xfId="31392" hidden="1"/>
    <cellStyle name="Followed Hyperlink 8" xfId="31558" hidden="1"/>
    <cellStyle name="Followed Hyperlink 8" xfId="30577" hidden="1"/>
    <cellStyle name="Followed Hyperlink 8" xfId="43258" hidden="1"/>
    <cellStyle name="Followed Hyperlink 8" xfId="20813" hidden="1"/>
    <cellStyle name="Followed Hyperlink 8" xfId="45708" hidden="1"/>
    <cellStyle name="Followed Hyperlink 8" xfId="20104" hidden="1"/>
    <cellStyle name="Followed Hyperlink 8" xfId="46307" hidden="1"/>
    <cellStyle name="Followed Hyperlink 8" xfId="43508" hidden="1"/>
    <cellStyle name="Followed Hyperlink 8" xfId="21519" hidden="1"/>
    <cellStyle name="Followed Hyperlink 8" xfId="21634" hidden="1"/>
    <cellStyle name="Followed Hyperlink 8" xfId="45759" hidden="1"/>
    <cellStyle name="Followed Hyperlink 8" xfId="19184" hidden="1"/>
    <cellStyle name="Followed Hyperlink 8" xfId="43572" hidden="1"/>
    <cellStyle name="Followed Hyperlink 8" xfId="11962" hidden="1"/>
    <cellStyle name="Followed Hyperlink 8" xfId="44998" hidden="1"/>
    <cellStyle name="Followed Hyperlink 8" xfId="21938" hidden="1"/>
    <cellStyle name="Followed Hyperlink 8" xfId="20821" hidden="1"/>
    <cellStyle name="Followed Hyperlink 8" xfId="46398" hidden="1"/>
    <cellStyle name="Followed Hyperlink 8" xfId="52362" hidden="1"/>
    <cellStyle name="Followed Hyperlink 8" xfId="21734" hidden="1"/>
    <cellStyle name="Followed Hyperlink 8" xfId="21842" hidden="1"/>
    <cellStyle name="Followed Hyperlink 8" xfId="43638" hidden="1"/>
    <cellStyle name="Followed Hyperlink 8" xfId="20924" hidden="1"/>
    <cellStyle name="Followed Hyperlink 8" xfId="43401" hidden="1"/>
    <cellStyle name="Followed Hyperlink 8" xfId="20902" hidden="1"/>
    <cellStyle name="Followed Hyperlink 8" xfId="37204" hidden="1"/>
    <cellStyle name="Followed Hyperlink 8" xfId="20383" hidden="1"/>
    <cellStyle name="Followed Hyperlink 8" xfId="19938" hidden="1"/>
    <cellStyle name="Followed Hyperlink 8" xfId="31482" hidden="1"/>
    <cellStyle name="Followed Hyperlink 8" xfId="37441" hidden="1"/>
    <cellStyle name="Followed Hyperlink 8" xfId="31301" hidden="1"/>
    <cellStyle name="Followed Hyperlink 8" xfId="22047" hidden="1"/>
    <cellStyle name="Followed Hyperlink 8" xfId="45533" hidden="1"/>
    <cellStyle name="Followed Hyperlink 8" xfId="19220" hidden="1"/>
    <cellStyle name="Followed Hyperlink 8" xfId="44920" hidden="1"/>
    <cellStyle name="Followed Hyperlink 8" xfId="22098" hidden="1"/>
    <cellStyle name="Followed Hyperlink 8" xfId="47129" hidden="1"/>
    <cellStyle name="Followed Hyperlink 8" xfId="45261" hidden="1"/>
    <cellStyle name="Followed Hyperlink 8" xfId="44905" hidden="1"/>
    <cellStyle name="Followed Hyperlink 8" xfId="45312" hidden="1"/>
    <cellStyle name="Followed Hyperlink 8" xfId="44655" hidden="1"/>
    <cellStyle name="Followed Hyperlink 8" xfId="19776" hidden="1"/>
    <cellStyle name="Followed Hyperlink 8" xfId="44284" hidden="1"/>
    <cellStyle name="Followed Hyperlink 8" xfId="18730" hidden="1"/>
    <cellStyle name="Followed Hyperlink 8" xfId="43480" hidden="1"/>
    <cellStyle name="Followed Hyperlink 8" xfId="20581" hidden="1"/>
    <cellStyle name="Followed Hyperlink 8" xfId="21282" hidden="1"/>
    <cellStyle name="Followed Hyperlink 8" xfId="36919" hidden="1"/>
    <cellStyle name="Followed Hyperlink 8" xfId="46199" hidden="1"/>
    <cellStyle name="Followed Hyperlink 8" xfId="19727" hidden="1"/>
    <cellStyle name="Followed Hyperlink 8" xfId="19406" hidden="1"/>
    <cellStyle name="Followed Hyperlink 8" xfId="44321" hidden="1"/>
    <cellStyle name="Followed Hyperlink 8" xfId="20168" hidden="1"/>
    <cellStyle name="Followed Hyperlink 8" xfId="44377" hidden="1"/>
    <cellStyle name="Followed Hyperlink 8" xfId="21187" hidden="1"/>
    <cellStyle name="Followed Hyperlink 8" xfId="31393" hidden="1"/>
    <cellStyle name="Followed Hyperlink 8" xfId="15547" hidden="1"/>
    <cellStyle name="Followed Hyperlink 8" xfId="5444" hidden="1"/>
    <cellStyle name="Followed Hyperlink 8" xfId="44172" hidden="1"/>
    <cellStyle name="Followed Hyperlink 8" xfId="46172" hidden="1"/>
    <cellStyle name="Followed Hyperlink 8" xfId="13450" hidden="1"/>
    <cellStyle name="Followed Hyperlink 8" xfId="12755" hidden="1"/>
    <cellStyle name="Followed Hyperlink 8" xfId="30624" hidden="1"/>
    <cellStyle name="Followed Hyperlink 8" xfId="21072" hidden="1"/>
    <cellStyle name="Followed Hyperlink 8" xfId="30692" hidden="1"/>
    <cellStyle name="Followed Hyperlink 8" xfId="21238" hidden="1"/>
    <cellStyle name="Followed Hyperlink 8" xfId="38830" hidden="1"/>
    <cellStyle name="Followed Hyperlink 8" xfId="13067" hidden="1"/>
    <cellStyle name="Followed Hyperlink 8" xfId="18781" hidden="1"/>
    <cellStyle name="Followed Hyperlink 8" xfId="43143" hidden="1"/>
    <cellStyle name="Followed Hyperlink 8" xfId="44431" hidden="1"/>
    <cellStyle name="Followed Hyperlink 8" xfId="54425" hidden="1"/>
    <cellStyle name="Followed Hyperlink 8" xfId="14756" hidden="1"/>
    <cellStyle name="Followed Hyperlink 8" xfId="40635" hidden="1"/>
    <cellStyle name="Followed Hyperlink 8" xfId="16561" hidden="1"/>
    <cellStyle name="Followed Hyperlink 8" xfId="40714" hidden="1"/>
    <cellStyle name="Followed Hyperlink 8" xfId="16603" hidden="1"/>
    <cellStyle name="Followed Hyperlink 8" xfId="44792" hidden="1"/>
    <cellStyle name="Followed Hyperlink 8" xfId="44481" hidden="1"/>
    <cellStyle name="Followed Hyperlink 8" xfId="44457" hidden="1"/>
    <cellStyle name="Followed Hyperlink 8" xfId="46012" hidden="1"/>
    <cellStyle name="Followed Hyperlink 8" xfId="46121" hidden="1"/>
    <cellStyle name="Followed Hyperlink 8" xfId="16587" hidden="1"/>
    <cellStyle name="Followed Hyperlink 8" xfId="37345" hidden="1"/>
    <cellStyle name="Followed Hyperlink 8" xfId="42975" hidden="1"/>
    <cellStyle name="Followed Hyperlink 8" xfId="40677" hidden="1"/>
    <cellStyle name="Followed Hyperlink 8" xfId="20530" hidden="1"/>
    <cellStyle name="Followed Hyperlink 8" xfId="31397" hidden="1"/>
    <cellStyle name="Followed Hyperlink 8" xfId="44895" hidden="1"/>
    <cellStyle name="Followed Hyperlink 8" xfId="37159" hidden="1"/>
    <cellStyle name="Followed Hyperlink 8" xfId="45199" hidden="1"/>
    <cellStyle name="Followed Hyperlink 8" xfId="12843" hidden="1"/>
    <cellStyle name="Followed Hyperlink 8" xfId="44604" hidden="1"/>
    <cellStyle name="Followed Hyperlink 8" xfId="20098" hidden="1"/>
    <cellStyle name="Followed Hyperlink 8" xfId="44583" hidden="1"/>
    <cellStyle name="Followed Hyperlink 8" xfId="21571" hidden="1"/>
    <cellStyle name="Followed Hyperlink 8" xfId="23115" hidden="1"/>
    <cellStyle name="Followed Hyperlink 8" xfId="45146" hidden="1"/>
    <cellStyle name="Followed Hyperlink 8" xfId="37526" hidden="1"/>
    <cellStyle name="Followed Hyperlink 8" xfId="19950" hidden="1"/>
    <cellStyle name="Followed Hyperlink 8" xfId="22364" hidden="1"/>
    <cellStyle name="Followed Hyperlink 8" xfId="47029" hidden="1"/>
    <cellStyle name="Followed Hyperlink 8" xfId="20509" hidden="1"/>
    <cellStyle name="Followed Hyperlink 8" xfId="37218" hidden="1"/>
    <cellStyle name="Followed Hyperlink 8" xfId="20565" hidden="1"/>
    <cellStyle name="Followed Hyperlink 8" xfId="47152" hidden="1"/>
    <cellStyle name="Followed Hyperlink 8" xfId="28196" hidden="1"/>
    <cellStyle name="Followed Hyperlink 8" xfId="30445" hidden="1"/>
    <cellStyle name="Followed Hyperlink 8" xfId="44718" hidden="1"/>
    <cellStyle name="Followed Hyperlink 8" xfId="31022" hidden="1"/>
    <cellStyle name="Followed Hyperlink 8" xfId="19069" hidden="1"/>
    <cellStyle name="Followed Hyperlink 8" xfId="21997" hidden="1"/>
    <cellStyle name="Followed Hyperlink 8" xfId="47240" hidden="1"/>
    <cellStyle name="Followed Hyperlink 8" xfId="20097" hidden="1"/>
    <cellStyle name="Followed Hyperlink 8" xfId="51213" hidden="1"/>
    <cellStyle name="Followed Hyperlink 8" xfId="26902" hidden="1"/>
    <cellStyle name="Followed Hyperlink 8" xfId="46895" hidden="1"/>
    <cellStyle name="Followed Hyperlink 8" xfId="26391" hidden="1"/>
    <cellStyle name="Followed Hyperlink 8" xfId="22545" hidden="1"/>
    <cellStyle name="Followed Hyperlink 8" xfId="4070" hidden="1"/>
    <cellStyle name="Followed Hyperlink 8" xfId="44842" hidden="1"/>
    <cellStyle name="Followed Hyperlink 8" xfId="37422" hidden="1"/>
    <cellStyle name="Followed Hyperlink 8" xfId="28238" hidden="1"/>
    <cellStyle name="Followed Hyperlink 8" xfId="46952" hidden="1"/>
    <cellStyle name="Followed Hyperlink 8" xfId="28275" hidden="1"/>
    <cellStyle name="Followed Hyperlink 8" xfId="47003" hidden="1"/>
    <cellStyle name="Followed Hyperlink 8" xfId="28222" hidden="1"/>
    <cellStyle name="Followed Hyperlink 8" xfId="45117" hidden="1"/>
    <cellStyle name="Followed Hyperlink 8" xfId="46739" hidden="1"/>
    <cellStyle name="Followed Hyperlink 8" xfId="46810" hidden="1"/>
    <cellStyle name="Followed Hyperlink 8" xfId="44617" hidden="1"/>
    <cellStyle name="Followed Hyperlink 8" xfId="46861" hidden="1"/>
    <cellStyle name="Followed Hyperlink 8" xfId="30114" hidden="1"/>
    <cellStyle name="Followed Hyperlink 8" xfId="36843" hidden="1"/>
    <cellStyle name="Followed Hyperlink 8" xfId="13365" hidden="1"/>
    <cellStyle name="Followed Hyperlink 8" xfId="46021" hidden="1"/>
    <cellStyle name="Followed Hyperlink 8" xfId="22736" hidden="1"/>
    <cellStyle name="Followed Hyperlink 8" xfId="19312" hidden="1"/>
    <cellStyle name="Followed Hyperlink 8" xfId="31719" hidden="1"/>
    <cellStyle name="Followed Hyperlink 8" xfId="43294" hidden="1"/>
    <cellStyle name="Followed Hyperlink 8" xfId="13343" hidden="1"/>
    <cellStyle name="Followed Hyperlink 8" xfId="22635" hidden="1"/>
    <cellStyle name="Followed Hyperlink 8" xfId="37327" hidden="1"/>
    <cellStyle name="Followed Hyperlink 8" xfId="19381" hidden="1"/>
    <cellStyle name="Followed Hyperlink 8" xfId="37427" hidden="1"/>
    <cellStyle name="Followed Hyperlink 8" xfId="13351" hidden="1"/>
    <cellStyle name="Followed Hyperlink 8" xfId="45872" hidden="1"/>
    <cellStyle name="Followed Hyperlink 8" xfId="22469" hidden="1"/>
    <cellStyle name="Followed Hyperlink 8" xfId="12948" hidden="1"/>
    <cellStyle name="Followed Hyperlink 8" xfId="40770" hidden="1"/>
    <cellStyle name="Followed Hyperlink 8" xfId="54145" hidden="1"/>
    <cellStyle name="Followed Hyperlink 8" xfId="20543" hidden="1"/>
    <cellStyle name="Followed Hyperlink 8" xfId="22787" hidden="1"/>
    <cellStyle name="Followed Hyperlink 8" xfId="44477" hidden="1"/>
    <cellStyle name="Followed Hyperlink 8" xfId="22125" hidden="1"/>
    <cellStyle name="Followed Hyperlink 8" xfId="43324" hidden="1"/>
    <cellStyle name="Followed Hyperlink 8" xfId="35812" hidden="1"/>
    <cellStyle name="Followed Hyperlink 8" xfId="22665" hidden="1"/>
    <cellStyle name="Followed Hyperlink 8" xfId="45550" hidden="1"/>
    <cellStyle name="Followed Hyperlink 8" xfId="22418" hidden="1"/>
    <cellStyle name="Followed Hyperlink 8" xfId="44456" hidden="1"/>
    <cellStyle name="Followed Hyperlink 8" xfId="22584" hidden="1"/>
    <cellStyle name="Followed Hyperlink 8" xfId="31660" hidden="1"/>
    <cellStyle name="Followed Hyperlink 8" xfId="31609" hidden="1"/>
    <cellStyle name="Followed Hyperlink 8" xfId="31533" hidden="1"/>
    <cellStyle name="Followed Hyperlink 8" xfId="19243" hidden="1"/>
    <cellStyle name="Followed Hyperlink 8" xfId="36850" hidden="1"/>
    <cellStyle name="Followed Hyperlink 8" xfId="20382" hidden="1"/>
    <cellStyle name="Followed Hyperlink 8" xfId="44092" hidden="1"/>
    <cellStyle name="Followed Hyperlink 8" xfId="21476" hidden="1"/>
    <cellStyle name="Followed Hyperlink 8" xfId="44976" hidden="1"/>
    <cellStyle name="Followed Hyperlink 8" xfId="52227" hidden="1"/>
    <cellStyle name="Followed Hyperlink 8" xfId="52269" hidden="1"/>
    <cellStyle name="Followed Hyperlink 8" xfId="52306" hidden="1"/>
    <cellStyle name="Followed Hyperlink 8" xfId="52253" hidden="1"/>
    <cellStyle name="Followed Hyperlink 8" xfId="19237" hidden="1"/>
    <cellStyle name="Followed Hyperlink 8" xfId="43833" hidden="1"/>
    <cellStyle name="Followed Hyperlink 8" xfId="43561" hidden="1"/>
    <cellStyle name="Followed Hyperlink 8" xfId="43311" hidden="1"/>
    <cellStyle name="Followed Hyperlink 8" xfId="20210" hidden="1"/>
    <cellStyle name="Followed Hyperlink 8" xfId="54476"/>
    <cellStyle name="Followed Hyperlink 9" xfId="46494" hidden="1"/>
    <cellStyle name="Followed Hyperlink 9" xfId="46400" hidden="1"/>
    <cellStyle name="Followed Hyperlink 9" xfId="19416" hidden="1"/>
    <cellStyle name="Followed Hyperlink 9" xfId="31139" hidden="1"/>
    <cellStyle name="Followed Hyperlink 9" xfId="43352" hidden="1"/>
    <cellStyle name="Followed Hyperlink 9" xfId="31199" hidden="1"/>
    <cellStyle name="Followed Hyperlink 9" xfId="37295" hidden="1"/>
    <cellStyle name="Followed Hyperlink 9" xfId="51215" hidden="1"/>
    <cellStyle name="Followed Hyperlink 9" xfId="31484" hidden="1"/>
    <cellStyle name="Followed Hyperlink 9" xfId="52271" hidden="1"/>
    <cellStyle name="Followed Hyperlink 9" xfId="31026" hidden="1"/>
    <cellStyle name="Followed Hyperlink 9" xfId="30573" hidden="1"/>
    <cellStyle name="Followed Hyperlink 9" xfId="31425" hidden="1"/>
    <cellStyle name="Followed Hyperlink 9" xfId="30549" hidden="1"/>
    <cellStyle name="Followed Hyperlink 9" xfId="46660" hidden="1"/>
    <cellStyle name="Followed Hyperlink 9" xfId="37231" hidden="1"/>
    <cellStyle name="Followed Hyperlink 9" xfId="44286" hidden="1"/>
    <cellStyle name="Followed Hyperlink 9" xfId="44319" hidden="1"/>
    <cellStyle name="Followed Hyperlink 9" xfId="21064" hidden="1"/>
    <cellStyle name="Followed Hyperlink 9" xfId="20081" hidden="1"/>
    <cellStyle name="Followed Hyperlink 9" xfId="19137" hidden="1"/>
    <cellStyle name="Followed Hyperlink 9" xfId="44581" hidden="1"/>
    <cellStyle name="Followed Hyperlink 9" xfId="47242" hidden="1"/>
    <cellStyle name="Followed Hyperlink 9" xfId="43224" hidden="1"/>
    <cellStyle name="Followed Hyperlink 9" xfId="44838" hidden="1"/>
    <cellStyle name="Followed Hyperlink 9" xfId="21636" hidden="1"/>
    <cellStyle name="Followed Hyperlink 9" xfId="47031" hidden="1"/>
    <cellStyle name="Followed Hyperlink 9" xfId="47076" hidden="1"/>
    <cellStyle name="Followed Hyperlink 9" xfId="22191" hidden="1"/>
    <cellStyle name="Followed Hyperlink 9" xfId="47080" hidden="1"/>
    <cellStyle name="Followed Hyperlink 9" xfId="47131" hidden="1"/>
    <cellStyle name="Followed Hyperlink 9" xfId="20008" hidden="1"/>
    <cellStyle name="Followed Hyperlink 9" xfId="46174" hidden="1"/>
    <cellStyle name="Followed Hyperlink 9" xfId="44558" hidden="1"/>
    <cellStyle name="Followed Hyperlink 9" xfId="22880" hidden="1"/>
    <cellStyle name="Followed Hyperlink 9" xfId="31717" hidden="1"/>
    <cellStyle name="Followed Hyperlink 9" xfId="31721" hidden="1"/>
    <cellStyle name="Followed Hyperlink 9" xfId="18933" hidden="1"/>
    <cellStyle name="Followed Hyperlink 9" xfId="37540" hidden="1"/>
    <cellStyle name="Followed Hyperlink 9" xfId="45138" hidden="1"/>
    <cellStyle name="Followed Hyperlink 9" xfId="21774" hidden="1"/>
    <cellStyle name="Followed Hyperlink 9" xfId="46808" hidden="1"/>
    <cellStyle name="Followed Hyperlink 9" xfId="46812" hidden="1"/>
    <cellStyle name="Followed Hyperlink 9" xfId="46437" hidden="1"/>
    <cellStyle name="Followed Hyperlink 9" xfId="44027" hidden="1"/>
    <cellStyle name="Followed Hyperlink 9" xfId="37045" hidden="1"/>
    <cellStyle name="Followed Hyperlink 9" xfId="46265" hidden="1"/>
    <cellStyle name="Followed Hyperlink 9" xfId="37282" hidden="1"/>
    <cellStyle name="Followed Hyperlink 9" xfId="44082" hidden="1"/>
    <cellStyle name="Followed Hyperlink 9" xfId="20822" hidden="1"/>
    <cellStyle name="Followed Hyperlink 9" xfId="22582" hidden="1"/>
    <cellStyle name="Followed Hyperlink 9" xfId="20687" hidden="1"/>
    <cellStyle name="Followed Hyperlink 9" xfId="45791" hidden="1"/>
    <cellStyle name="Followed Hyperlink 9" xfId="43376" hidden="1"/>
    <cellStyle name="Followed Hyperlink 9" xfId="44379" hidden="1"/>
    <cellStyle name="Followed Hyperlink 9" xfId="45119" hidden="1"/>
    <cellStyle name="Followed Hyperlink 9" xfId="22734" hidden="1"/>
    <cellStyle name="Followed Hyperlink 9" xfId="4348" hidden="1"/>
    <cellStyle name="Followed Hyperlink 9" xfId="22789" hidden="1"/>
    <cellStyle name="Followed Hyperlink 9" xfId="47154" hidden="1"/>
    <cellStyle name="Followed Hyperlink 9" xfId="43997" hidden="1"/>
    <cellStyle name="Followed Hyperlink 9" xfId="22511" hidden="1"/>
    <cellStyle name="Followed Hyperlink 9" xfId="45169" hidden="1"/>
    <cellStyle name="Followed Hyperlink 9" xfId="22637" hidden="1"/>
    <cellStyle name="Followed Hyperlink 9" xfId="19935" hidden="1"/>
    <cellStyle name="Followed Hyperlink 9" xfId="22363" hidden="1"/>
    <cellStyle name="Followed Hyperlink 9" xfId="20789" hidden="1"/>
    <cellStyle name="Followed Hyperlink 9" xfId="52308" hidden="1"/>
    <cellStyle name="Followed Hyperlink 9" xfId="19820" hidden="1"/>
    <cellStyle name="Followed Hyperlink 9" xfId="54427" hidden="1"/>
    <cellStyle name="Followed Hyperlink 9" xfId="54147" hidden="1"/>
    <cellStyle name="Followed Hyperlink 9" xfId="15545" hidden="1"/>
    <cellStyle name="Followed Hyperlink 9" xfId="19528" hidden="1"/>
    <cellStyle name="Followed Hyperlink 9" xfId="46490" hidden="1"/>
    <cellStyle name="Followed Hyperlink 9" xfId="43490" hidden="1"/>
    <cellStyle name="Followed Hyperlink 9" xfId="20546" hidden="1"/>
    <cellStyle name="Followed Hyperlink 9" xfId="45192" hidden="1"/>
    <cellStyle name="Followed Hyperlink 9" xfId="45706" hidden="1"/>
    <cellStyle name="Followed Hyperlink 9" xfId="46058" hidden="1"/>
    <cellStyle name="Followed Hyperlink 9" xfId="45761" hidden="1"/>
    <cellStyle name="Followed Hyperlink 9" xfId="44891" hidden="1"/>
    <cellStyle name="Followed Hyperlink 9" xfId="45028" hidden="1"/>
    <cellStyle name="Followed Hyperlink 9" xfId="37490" hidden="1"/>
    <cellStyle name="Followed Hyperlink 9" xfId="19278" hidden="1"/>
    <cellStyle name="Followed Hyperlink 9" xfId="44009" hidden="1"/>
    <cellStyle name="Followed Hyperlink 9" xfId="43799" hidden="1"/>
    <cellStyle name="Followed Hyperlink 9" xfId="43803" hidden="1"/>
    <cellStyle name="Followed Hyperlink 9" xfId="7616" hidden="1"/>
    <cellStyle name="Followed Hyperlink 9" xfId="5446" hidden="1"/>
    <cellStyle name="Followed Hyperlink 9" xfId="15269" hidden="1"/>
    <cellStyle name="Followed Hyperlink 9" xfId="45480" hidden="1"/>
    <cellStyle name="Followed Hyperlink 9" xfId="46741" hidden="1"/>
    <cellStyle name="Followed Hyperlink 9" xfId="44917" hidden="1"/>
    <cellStyle name="Followed Hyperlink 9" xfId="45848" hidden="1"/>
    <cellStyle name="Followed Hyperlink 9" xfId="16638" hidden="1"/>
    <cellStyle name="Followed Hyperlink 9" xfId="30924" hidden="1"/>
    <cellStyle name="Followed Hyperlink 9" xfId="16698" hidden="1"/>
    <cellStyle name="Followed Hyperlink 9" xfId="43211" hidden="1"/>
    <cellStyle name="Followed Hyperlink 9" xfId="31480" hidden="1"/>
    <cellStyle name="Followed Hyperlink 9" xfId="5442" hidden="1"/>
    <cellStyle name="Followed Hyperlink 9" xfId="31535" hidden="1"/>
    <cellStyle name="Followed Hyperlink 9" xfId="7285" hidden="1"/>
    <cellStyle name="Followed Hyperlink 9" xfId="7565" hidden="1"/>
    <cellStyle name="Followed Hyperlink 9" xfId="18452" hidden="1"/>
    <cellStyle name="Followed Hyperlink 9" xfId="5366" hidden="1"/>
    <cellStyle name="Followed Hyperlink 9" xfId="37613" hidden="1"/>
    <cellStyle name="Followed Hyperlink 9" xfId="37582" hidden="1"/>
    <cellStyle name="Followed Hyperlink 9" xfId="36524" hidden="1"/>
    <cellStyle name="Followed Hyperlink 9" xfId="23080" hidden="1"/>
    <cellStyle name="Followed Hyperlink 9" xfId="23006" hidden="1"/>
    <cellStyle name="Followed Hyperlink 9" xfId="45810" hidden="1"/>
    <cellStyle name="Followed Hyperlink 9" xfId="46360" hidden="1"/>
    <cellStyle name="Followed Hyperlink 9" xfId="45918" hidden="1"/>
    <cellStyle name="Followed Hyperlink 9" xfId="30703" hidden="1"/>
    <cellStyle name="Followed Hyperlink 9" xfId="46068" hidden="1"/>
    <cellStyle name="Followed Hyperlink 9" xfId="23182" hidden="1"/>
    <cellStyle name="Followed Hyperlink 9" xfId="44620" hidden="1"/>
    <cellStyle name="Followed Hyperlink 9" xfId="44160" hidden="1"/>
    <cellStyle name="Followed Hyperlink 9" xfId="43752" hidden="1"/>
    <cellStyle name="Followed Hyperlink 9" xfId="45819" hidden="1"/>
    <cellStyle name="Followed Hyperlink 9" xfId="44113" hidden="1"/>
    <cellStyle name="Followed Hyperlink 9" xfId="31684" hidden="1"/>
    <cellStyle name="Followed Hyperlink 9" xfId="46950" hidden="1"/>
    <cellStyle name="Followed Hyperlink 9" xfId="46954" hidden="1"/>
    <cellStyle name="Followed Hyperlink 9" xfId="11946" hidden="1"/>
    <cellStyle name="Followed Hyperlink 9" xfId="31064" hidden="1"/>
    <cellStyle name="Followed Hyperlink 9" xfId="19846" hidden="1"/>
    <cellStyle name="Followed Hyperlink 9" xfId="45850" hidden="1"/>
    <cellStyle name="Followed Hyperlink 9" xfId="39623" hidden="1"/>
    <cellStyle name="Followed Hyperlink 9" xfId="45263" hidden="1"/>
    <cellStyle name="Followed Hyperlink 9" xfId="45314" hidden="1"/>
    <cellStyle name="Followed Hyperlink 9" xfId="26904" hidden="1"/>
    <cellStyle name="Followed Hyperlink 9" xfId="37459" hidden="1"/>
    <cellStyle name="Followed Hyperlink 9" xfId="44943" hidden="1"/>
    <cellStyle name="Followed Hyperlink 9" xfId="21095" hidden="1"/>
    <cellStyle name="Followed Hyperlink 9" xfId="44726" hidden="1"/>
    <cellStyle name="Followed Hyperlink 9" xfId="43602" hidden="1"/>
    <cellStyle name="Followed Hyperlink 9" xfId="19725" hidden="1"/>
    <cellStyle name="Followed Hyperlink 9" xfId="37531" hidden="1"/>
    <cellStyle name="Followed Hyperlink 9" xfId="37214" hidden="1"/>
    <cellStyle name="Followed Hyperlink 9" xfId="20212" hidden="1"/>
    <cellStyle name="Followed Hyperlink 9" xfId="44896" hidden="1"/>
    <cellStyle name="Followed Hyperlink 9" xfId="44041" hidden="1"/>
    <cellStyle name="Followed Hyperlink 9" xfId="20305" hidden="1"/>
    <cellStyle name="Followed Hyperlink 9" xfId="36022" hidden="1"/>
    <cellStyle name="Followed Hyperlink 9" xfId="37096" hidden="1"/>
    <cellStyle name="Followed Hyperlink 9" xfId="21189" hidden="1"/>
    <cellStyle name="Followed Hyperlink 9" xfId="36954" hidden="1"/>
    <cellStyle name="Followed Hyperlink 9" xfId="46216" hidden="1"/>
    <cellStyle name="Followed Hyperlink 9" xfId="13383" hidden="1"/>
    <cellStyle name="Followed Hyperlink 9" xfId="40637" hidden="1"/>
    <cellStyle name="Followed Hyperlink 9" xfId="40679" hidden="1"/>
    <cellStyle name="Followed Hyperlink 9" xfId="40716" hidden="1"/>
    <cellStyle name="Followed Hyperlink 9" xfId="40772" hidden="1"/>
    <cellStyle name="Followed Hyperlink 9" xfId="42802" hidden="1"/>
    <cellStyle name="Followed Hyperlink 9" xfId="42806" hidden="1"/>
    <cellStyle name="Followed Hyperlink 9" xfId="20484" hidden="1"/>
    <cellStyle name="Followed Hyperlink 9" xfId="20039" hidden="1"/>
    <cellStyle name="Followed Hyperlink 9" xfId="21776" hidden="1"/>
    <cellStyle name="Followed Hyperlink 9" xfId="23210" hidden="1"/>
    <cellStyle name="Followed Hyperlink 9" xfId="43353" hidden="1"/>
    <cellStyle name="Followed Hyperlink 9" xfId="46037" hidden="1"/>
    <cellStyle name="Followed Hyperlink 9" xfId="43007" hidden="1"/>
    <cellStyle name="Followed Hyperlink 9" xfId="22142" hidden="1"/>
    <cellStyle name="Followed Hyperlink 9" xfId="22342" hidden="1"/>
    <cellStyle name="Followed Hyperlink 9" xfId="22235" hidden="1"/>
    <cellStyle name="Followed Hyperlink 9" xfId="37140" hidden="1"/>
    <cellStyle name="Followed Hyperlink 9" xfId="45595" hidden="1"/>
    <cellStyle name="Followed Hyperlink 9" xfId="21559" hidden="1"/>
    <cellStyle name="Followed Hyperlink 9" xfId="45710" hidden="1"/>
    <cellStyle name="Followed Hyperlink 9" xfId="22045" hidden="1"/>
    <cellStyle name="Followed Hyperlink 9" xfId="46123" hidden="1"/>
    <cellStyle name="Followed Hyperlink 9" xfId="22100" hidden="1"/>
    <cellStyle name="Followed Hyperlink 9" xfId="22286" hidden="1"/>
    <cellStyle name="Followed Hyperlink 9" xfId="13175" hidden="1"/>
    <cellStyle name="Followed Hyperlink 9" xfId="31288" hidden="1"/>
    <cellStyle name="Followed Hyperlink 9" xfId="31041" hidden="1"/>
    <cellStyle name="Followed Hyperlink 9" xfId="30638" hidden="1"/>
    <cellStyle name="Followed Hyperlink 9" xfId="31607" hidden="1"/>
    <cellStyle name="Followed Hyperlink 9" xfId="20507" hidden="1"/>
    <cellStyle name="Followed Hyperlink 9" xfId="20764" hidden="1"/>
    <cellStyle name="Followed Hyperlink 9" xfId="43464" hidden="1"/>
    <cellStyle name="Followed Hyperlink 9" xfId="47187" hidden="1"/>
    <cellStyle name="Followed Hyperlink 9" xfId="21687" hidden="1"/>
    <cellStyle name="Followed Hyperlink 9" xfId="44155" hidden="1"/>
    <cellStyle name="Followed Hyperlink 9" xfId="50935" hidden="1"/>
    <cellStyle name="Followed Hyperlink 9" xfId="37251" hidden="1"/>
    <cellStyle name="Followed Hyperlink 9" xfId="52229" hidden="1"/>
    <cellStyle name="Followed Hyperlink 9" xfId="52304" hidden="1"/>
    <cellStyle name="Followed Hyperlink 9" xfId="47191" hidden="1"/>
    <cellStyle name="Followed Hyperlink 9" xfId="52364" hidden="1"/>
    <cellStyle name="Followed Hyperlink 9" xfId="21736" hidden="1"/>
    <cellStyle name="Followed Hyperlink 9" xfId="20323" hidden="1"/>
    <cellStyle name="Followed Hyperlink 9" xfId="21844" hidden="1"/>
    <cellStyle name="Followed Hyperlink 9" xfId="45535" hidden="1"/>
    <cellStyle name="Followed Hyperlink 9" xfId="45056" hidden="1"/>
    <cellStyle name="Followed Hyperlink 9" xfId="20748" hidden="1"/>
    <cellStyle name="Followed Hyperlink 9" xfId="20086" hidden="1"/>
    <cellStyle name="Followed Hyperlink 9" xfId="20445" hidden="1"/>
    <cellStyle name="Followed Hyperlink 9" xfId="5502" hidden="1"/>
    <cellStyle name="Followed Hyperlink 9" xfId="22326" hidden="1"/>
    <cellStyle name="Followed Hyperlink 9" xfId="7561" hidden="1"/>
    <cellStyle name="Followed Hyperlink 9" xfId="22420" hidden="1"/>
    <cellStyle name="Followed Hyperlink 9" xfId="22471" hidden="1"/>
    <cellStyle name="Followed Hyperlink 9" xfId="19172" hidden="1"/>
    <cellStyle name="Followed Hyperlink 9" xfId="20573" hidden="1"/>
    <cellStyle name="Followed Hyperlink 9" xfId="20453" hidden="1"/>
    <cellStyle name="Followed Hyperlink 9" xfId="15549" hidden="1"/>
    <cellStyle name="Followed Hyperlink 9" xfId="22806" hidden="1"/>
    <cellStyle name="Followed Hyperlink 9" xfId="20843" hidden="1"/>
    <cellStyle name="Followed Hyperlink 9" xfId="45358" hidden="1"/>
    <cellStyle name="Followed Hyperlink 9" xfId="43566" hidden="1"/>
    <cellStyle name="Followed Hyperlink 9" xfId="45484" hidden="1"/>
    <cellStyle name="Followed Hyperlink 9" xfId="22231" hidden="1"/>
    <cellStyle name="Followed Hyperlink 9" xfId="18728" hidden="1"/>
    <cellStyle name="Followed Hyperlink 9" xfId="13455" hidden="1"/>
    <cellStyle name="Followed Hyperlink 9" xfId="13138" hidden="1"/>
    <cellStyle name="Followed Hyperlink 9" xfId="43471" hidden="1"/>
    <cellStyle name="Followed Hyperlink 9" xfId="21284" hidden="1"/>
    <cellStyle name="Followed Hyperlink 9" xfId="21406" hidden="1"/>
    <cellStyle name="Followed Hyperlink 9" xfId="46863" hidden="1"/>
    <cellStyle name="Followed Hyperlink 9" xfId="21410" hidden="1"/>
    <cellStyle name="Followed Hyperlink 9" xfId="21461" hidden="1"/>
    <cellStyle name="Followed Hyperlink 9" xfId="35996" hidden="1"/>
    <cellStyle name="Followed Hyperlink 9" xfId="19279" hidden="1"/>
    <cellStyle name="Followed Hyperlink 9" xfId="13464" hidden="1"/>
    <cellStyle name="Followed Hyperlink 9" xfId="37358" hidden="1"/>
    <cellStyle name="Followed Hyperlink 9" xfId="19141" hidden="1"/>
    <cellStyle name="Followed Hyperlink 9" xfId="22667" hidden="1"/>
    <cellStyle name="Followed Hyperlink 9" xfId="46897" hidden="1"/>
    <cellStyle name="Followed Hyperlink 9" xfId="23117" hidden="1"/>
    <cellStyle name="Followed Hyperlink 9" xfId="23168" hidden="1"/>
    <cellStyle name="Followed Hyperlink 9" xfId="47005" hidden="1"/>
    <cellStyle name="Followed Hyperlink 9" xfId="19923" hidden="1"/>
    <cellStyle name="Followed Hyperlink 9" xfId="21994" hidden="1"/>
    <cellStyle name="Followed Hyperlink 9" xfId="46880" hidden="1"/>
    <cellStyle name="Followed Hyperlink 9" xfId="18732" hidden="1"/>
    <cellStyle name="Followed Hyperlink 9" xfId="18783" hidden="1"/>
    <cellStyle name="Followed Hyperlink 9" xfId="19729" hidden="1"/>
    <cellStyle name="Followed Hyperlink 9" xfId="20170" hidden="1"/>
    <cellStyle name="Followed Hyperlink 9" xfId="20245" hidden="1"/>
    <cellStyle name="Followed Hyperlink 9" xfId="20249" hidden="1"/>
    <cellStyle name="Followed Hyperlink 9" xfId="46656" hidden="1"/>
    <cellStyle name="Followed Hyperlink 9" xfId="46416" hidden="1"/>
    <cellStyle name="Followed Hyperlink 9" xfId="46711" hidden="1"/>
    <cellStyle name="Followed Hyperlink 9" xfId="13064" hidden="1"/>
    <cellStyle name="Followed Hyperlink 9" xfId="20954" hidden="1"/>
    <cellStyle name="Followed Hyperlink 9" xfId="19881" hidden="1"/>
    <cellStyle name="Followed Hyperlink 9" xfId="19150" hidden="1"/>
    <cellStyle name="Followed Hyperlink 9" xfId="44761" hidden="1"/>
    <cellStyle name="Followed Hyperlink 9" xfId="31293" hidden="1"/>
    <cellStyle name="Followed Hyperlink 9" xfId="36505" hidden="1"/>
    <cellStyle name="Followed Hyperlink 9" xfId="16642" hidden="1"/>
    <cellStyle name="Followed Hyperlink 9" xfId="13414" hidden="1"/>
    <cellStyle name="Followed Hyperlink 9" xfId="44978" hidden="1"/>
    <cellStyle name="Followed Hyperlink 9" xfId="19390" hidden="1"/>
    <cellStyle name="Followed Hyperlink 9" xfId="44863" hidden="1"/>
    <cellStyle name="Followed Hyperlink 9" xfId="46585" hidden="1"/>
    <cellStyle name="Followed Hyperlink 9" xfId="43215" hidden="1"/>
    <cellStyle name="Followed Hyperlink 9" xfId="44647" hidden="1"/>
    <cellStyle name="Followed Hyperlink 9" xfId="4352" hidden="1"/>
    <cellStyle name="Followed Hyperlink 9" xfId="46119" hidden="1"/>
    <cellStyle name="Followed Hyperlink 9" xfId="4072" hidden="1"/>
    <cellStyle name="Followed Hyperlink 9" xfId="5409" hidden="1"/>
    <cellStyle name="Followed Hyperlink 9" xfId="31379" hidden="1"/>
    <cellStyle name="Followed Hyperlink 9" xfId="45259" hidden="1"/>
    <cellStyle name="Followed Hyperlink 9" xfId="21895" hidden="1"/>
    <cellStyle name="Followed Hyperlink 9" xfId="27184" hidden="1"/>
    <cellStyle name="Followed Hyperlink 9" xfId="46309" hidden="1"/>
    <cellStyle name="Followed Hyperlink 9" xfId="21940" hidden="1"/>
    <cellStyle name="Followed Hyperlink 9" xfId="28273" hidden="1"/>
    <cellStyle name="Followed Hyperlink 9" xfId="22049" hidden="1"/>
    <cellStyle name="Followed Hyperlink 9" xfId="28333" hidden="1"/>
    <cellStyle name="Followed Hyperlink 9" xfId="30392" hidden="1"/>
    <cellStyle name="Followed Hyperlink 9" xfId="28198" hidden="1"/>
    <cellStyle name="Followed Hyperlink 9" xfId="30447" hidden="1"/>
    <cellStyle name="Followed Hyperlink 9" xfId="43246" hidden="1"/>
    <cellStyle name="Followed Hyperlink 9" xfId="19376" hidden="1"/>
    <cellStyle name="Followed Hyperlink 9" xfId="22931" hidden="1"/>
    <cellStyle name="Followed Hyperlink 9" xfId="21963" hidden="1"/>
    <cellStyle name="Followed Hyperlink 9" xfId="30581" hidden="1"/>
    <cellStyle name="Followed Hyperlink 9" xfId="31662" hidden="1"/>
    <cellStyle name="Followed Hyperlink 9" xfId="30797" hidden="1"/>
    <cellStyle name="Followed Hyperlink 9" xfId="13020" hidden="1"/>
    <cellStyle name="Followed Hyperlink 9" xfId="19678" hidden="1"/>
    <cellStyle name="Followed Hyperlink 9" xfId="20869" hidden="1"/>
    <cellStyle name="Followed Hyperlink 9" xfId="20652" hidden="1"/>
    <cellStyle name="Followed Hyperlink 9" xfId="31772" hidden="1"/>
    <cellStyle name="Followed Hyperlink 9" xfId="54423" hidden="1"/>
    <cellStyle name="Followed Hyperlink 9" xfId="39343" hidden="1"/>
    <cellStyle name="Followed Hyperlink 9" xfId="27180" hidden="1"/>
    <cellStyle name="Followed Hyperlink 9" xfId="21745" hidden="1"/>
    <cellStyle name="Followed Hyperlink 9" xfId="31611" hidden="1"/>
    <cellStyle name="Followed Hyperlink 9" xfId="22416" hidden="1"/>
    <cellStyle name="Followed Hyperlink 9" xfId="31050" hidden="1"/>
    <cellStyle name="Followed Hyperlink 9" xfId="31408" hidden="1"/>
    <cellStyle name="Followed Hyperlink 9" xfId="39619" hidden="1"/>
    <cellStyle name="Followed Hyperlink 9" xfId="31560" hidden="1"/>
    <cellStyle name="Followed Hyperlink 9" xfId="30396" hidden="1"/>
    <cellStyle name="Followed Hyperlink 9" xfId="46196" hidden="1"/>
    <cellStyle name="Followed Hyperlink 9" xfId="30928" hidden="1"/>
    <cellStyle name="Followed Hyperlink 9" xfId="30868" hidden="1"/>
    <cellStyle name="Followed Hyperlink 9" xfId="42954" hidden="1"/>
    <cellStyle name="Followed Hyperlink 9" xfId="43955" hidden="1"/>
    <cellStyle name="Followed Hyperlink 9" xfId="31106" hidden="1"/>
    <cellStyle name="Followed Hyperlink 9" xfId="20817" hidden="1"/>
    <cellStyle name="Followed Hyperlink 9" xfId="31143" hidden="1"/>
    <cellStyle name="Followed Hyperlink 9" xfId="22586" hidden="1"/>
    <cellStyle name="Followed Hyperlink 9" xfId="12448" hidden="1"/>
    <cellStyle name="Followed Hyperlink 9" xfId="22122" hidden="1"/>
    <cellStyle name="Followed Hyperlink 9" xfId="13506" hidden="1"/>
    <cellStyle name="Followed Hyperlink 9" xfId="19492" hidden="1"/>
    <cellStyle name="Followed Hyperlink 9" xfId="13537" hidden="1"/>
    <cellStyle name="Followed Hyperlink 9" xfId="21840" hidden="1"/>
    <cellStyle name="Followed Hyperlink 9" xfId="30851" hidden="1"/>
    <cellStyle name="Followed Hyperlink 9" xfId="12429" hidden="1"/>
    <cellStyle name="Followed Hyperlink 9" xfId="21045" hidden="1"/>
    <cellStyle name="Followed Hyperlink 9" xfId="21185" hidden="1"/>
    <cellStyle name="Followed Hyperlink 9" xfId="46758" hidden="1"/>
    <cellStyle name="Followed Hyperlink 9" xfId="51211" hidden="1"/>
    <cellStyle name="Followed Hyperlink 9" xfId="36880" hidden="1"/>
    <cellStyle name="Followed Hyperlink 9" xfId="19397" hidden="1"/>
    <cellStyle name="Followed Hyperlink 9" xfId="19953" hidden="1"/>
    <cellStyle name="Followed Hyperlink 9" xfId="22957" hidden="1"/>
    <cellStyle name="Followed Hyperlink 9" xfId="23002" hidden="1"/>
    <cellStyle name="Followed Hyperlink 9" xfId="43920" hidden="1"/>
    <cellStyle name="Followed Hyperlink 9" xfId="23057" hidden="1"/>
    <cellStyle name="Followed Hyperlink 9" xfId="22684" hidden="1"/>
    <cellStyle name="Followed Hyperlink 9" xfId="46305" hidden="1"/>
    <cellStyle name="Followed Hyperlink 9" xfId="21717" hidden="1"/>
    <cellStyle name="Followed Hyperlink 9" xfId="12804" hidden="1"/>
    <cellStyle name="Followed Hyperlink 9" xfId="40712" hidden="1"/>
    <cellStyle name="Followed Hyperlink 9" xfId="18880" hidden="1"/>
    <cellStyle name="Followed Hyperlink 9" xfId="13155" hidden="1"/>
    <cellStyle name="Followed Hyperlink 9" xfId="42526" hidden="1"/>
    <cellStyle name="Followed Hyperlink 9" xfId="19302" hidden="1"/>
    <cellStyle name="Followed Hyperlink 9" xfId="12878" hidden="1"/>
    <cellStyle name="Followed Hyperlink 9" xfId="42857" hidden="1"/>
    <cellStyle name="Followed Hyperlink 9" xfId="16563" hidden="1"/>
    <cellStyle name="Followed Hyperlink 9" xfId="16605" hidden="1"/>
    <cellStyle name="Followed Hyperlink 9" xfId="44244" hidden="1"/>
    <cellStyle name="Followed Hyperlink 9" xfId="21521" hidden="1"/>
    <cellStyle name="Followed Hyperlink 9" xfId="21632" hidden="1"/>
    <cellStyle name="Followed Hyperlink 9" xfId="44323" hidden="1"/>
    <cellStyle name="Followed Hyperlink 9" xfId="11920" hidden="1"/>
    <cellStyle name="Followed Hyperlink 9" xfId="12969" hidden="1"/>
    <cellStyle name="Followed Hyperlink 9" xfId="13282" hidden="1"/>
    <cellStyle name="Followed Hyperlink 9" xfId="13206" hidden="1"/>
    <cellStyle name="Followed Hyperlink 9" xfId="22823" hidden="1"/>
    <cellStyle name="Followed Hyperlink 9" xfId="22876" hidden="1"/>
    <cellStyle name="Followed Hyperlink 9" xfId="45633" hidden="1"/>
    <cellStyle name="Followed Hyperlink 9" xfId="44397" hidden="1"/>
    <cellStyle name="Followed Hyperlink 9" xfId="46014" hidden="1"/>
    <cellStyle name="Followed Hyperlink 9" xfId="19967" hidden="1"/>
    <cellStyle name="Followed Hyperlink 9" xfId="23113" hidden="1"/>
    <cellStyle name="Followed Hyperlink 9" xfId="21240" hidden="1"/>
    <cellStyle name="Followed Hyperlink 9" xfId="20982" hidden="1"/>
    <cellStyle name="Followed Hyperlink 9" xfId="44527" hidden="1"/>
    <cellStyle name="Followed Hyperlink 9" xfId="46545" hidden="1"/>
    <cellStyle name="Followed Hyperlink 9" xfId="43894" hidden="1"/>
    <cellStyle name="Followed Hyperlink 9" xfId="22738" hidden="1"/>
    <cellStyle name="Followed Hyperlink 9" xfId="28240" hidden="1"/>
    <cellStyle name="Followed Hyperlink 9" xfId="45969" hidden="1"/>
    <cellStyle name="Followed Hyperlink 9" xfId="21984" hidden="1"/>
    <cellStyle name="Followed Hyperlink 9" xfId="28277" hidden="1"/>
    <cellStyle name="Followed Hyperlink 9" xfId="44822" hidden="1"/>
    <cellStyle name="Followed Hyperlink 9" xfId="30116" hidden="1"/>
    <cellStyle name="Followed Hyperlink 9" xfId="44519" hidden="1"/>
    <cellStyle name="Followed Hyperlink 9" xfId="43450" hidden="1"/>
    <cellStyle name="Followed Hyperlink 9" xfId="45914" hidden="1"/>
    <cellStyle name="Followed Hyperlink 9" xfId="21118" hidden="1"/>
    <cellStyle name="Followed Hyperlink 9" xfId="13219" hidden="1"/>
    <cellStyle name="Followed Hyperlink 9" xfId="20904" hidden="1"/>
    <cellStyle name="Followed Hyperlink 9" xfId="54478"/>
    <cellStyle name="Good" xfId="30" builtinId="26" customBuiltin="1"/>
    <cellStyle name="Good 2" xfId="1334"/>
    <cellStyle name="Heading 1" xfId="31" builtinId="16" customBuiltin="1"/>
    <cellStyle name="Heading 1 2" xfId="1335"/>
    <cellStyle name="Heading 2" xfId="32" builtinId="17" customBuiltin="1"/>
    <cellStyle name="Heading 2 2" xfId="1336"/>
    <cellStyle name="Heading 3" xfId="33" builtinId="18" customBuiltin="1"/>
    <cellStyle name="Heading 3 2" xfId="1337"/>
    <cellStyle name="Heading 4" xfId="34" builtinId="19" customBuiltin="1"/>
    <cellStyle name="Heading 4 2" xfId="1338"/>
    <cellStyle name="Hyperlink" xfId="35" builtinId="8" customBuiltin="1"/>
    <cellStyle name="Hyperlink 10" xfId="12874" hidden="1"/>
    <cellStyle name="Hyperlink 10" xfId="22368" hidden="1"/>
    <cellStyle name="Hyperlink 10" xfId="37173" hidden="1"/>
    <cellStyle name="Hyperlink 10" xfId="22472" hidden="1"/>
    <cellStyle name="Hyperlink 10" xfId="21265" hidden="1"/>
    <cellStyle name="Hyperlink 10" xfId="19431" hidden="1"/>
    <cellStyle name="Hyperlink 10" xfId="31663" hidden="1"/>
    <cellStyle name="Hyperlink 10" xfId="30695" hidden="1"/>
    <cellStyle name="Hyperlink 10" xfId="30675" hidden="1"/>
    <cellStyle name="Hyperlink 10" xfId="30727" hidden="1"/>
    <cellStyle name="Hyperlink 10" xfId="31447" hidden="1"/>
    <cellStyle name="Hyperlink 10" xfId="30576" hidden="1"/>
    <cellStyle name="Hyperlink 10" xfId="20457" hidden="1"/>
    <cellStyle name="Hyperlink 10" xfId="46512" hidden="1"/>
    <cellStyle name="Hyperlink 10" xfId="47046" hidden="1"/>
    <cellStyle name="Hyperlink 10" xfId="46864" hidden="1"/>
    <cellStyle name="Hyperlink 10" xfId="46088" hidden="1"/>
    <cellStyle name="Hyperlink 10" xfId="4370" hidden="1"/>
    <cellStyle name="Hyperlink 10" xfId="20669" hidden="1"/>
    <cellStyle name="Hyperlink 10" xfId="22174" hidden="1"/>
    <cellStyle name="Hyperlink 10" xfId="46439" hidden="1"/>
    <cellStyle name="Hyperlink 10" xfId="43821" hidden="1"/>
    <cellStyle name="Hyperlink 10" xfId="45859" hidden="1"/>
    <cellStyle name="Hyperlink 10" xfId="30946" hidden="1"/>
    <cellStyle name="Hyperlink 10" xfId="23024" hidden="1"/>
    <cellStyle name="Hyperlink 10" xfId="37220" hidden="1"/>
    <cellStyle name="Hyperlink 10" xfId="46442" hidden="1"/>
    <cellStyle name="Hyperlink 10" xfId="22967" hidden="1"/>
    <cellStyle name="Hyperlink 10" xfId="30620" hidden="1"/>
    <cellStyle name="Hyperlink 10" xfId="46830" hidden="1"/>
    <cellStyle name="Hyperlink 10" xfId="21134" hidden="1"/>
    <cellStyle name="Hyperlink 10" xfId="19863" hidden="1"/>
    <cellStyle name="Hyperlink 10" xfId="43299" hidden="1"/>
    <cellStyle name="Hyperlink 10" xfId="20795" hidden="1"/>
    <cellStyle name="Hyperlink 10" xfId="12968" hidden="1"/>
    <cellStyle name="Hyperlink 10" xfId="43715" hidden="1"/>
    <cellStyle name="Hyperlink 10" xfId="20454" hidden="1"/>
    <cellStyle name="Hyperlink 10" xfId="35963" hidden="1"/>
    <cellStyle name="Hyperlink 10" xfId="16700" hidden="1"/>
    <cellStyle name="Hyperlink 10" xfId="45884" hidden="1"/>
    <cellStyle name="Hyperlink 10" xfId="19941" hidden="1"/>
    <cellStyle name="Hyperlink 10" xfId="31242" hidden="1"/>
    <cellStyle name="Hyperlink 10" xfId="13281" hidden="1"/>
    <cellStyle name="Hyperlink 10" xfId="43278" hidden="1"/>
    <cellStyle name="Hyperlink 10" xfId="19244" hidden="1"/>
    <cellStyle name="Hyperlink 10" xfId="31047" hidden="1"/>
    <cellStyle name="Hyperlink 10" xfId="22846" hidden="1"/>
    <cellStyle name="Hyperlink 10" xfId="22365" hidden="1"/>
    <cellStyle name="Hyperlink 10" xfId="22932" hidden="1"/>
    <cellStyle name="Hyperlink 10" xfId="31065" hidden="1"/>
    <cellStyle name="Hyperlink 10" xfId="22681" hidden="1"/>
    <cellStyle name="Hyperlink 10" xfId="18695" hidden="1"/>
    <cellStyle name="Hyperlink 10" xfId="47098" hidden="1"/>
    <cellStyle name="Hyperlink 10" xfId="37357" hidden="1"/>
    <cellStyle name="Hyperlink 10" xfId="30984" hidden="1"/>
    <cellStyle name="Hyperlink 10" xfId="21862" hidden="1"/>
    <cellStyle name="Hyperlink 10" xfId="12818" hidden="1"/>
    <cellStyle name="Hyperlink 10" xfId="45212" hidden="1"/>
    <cellStyle name="Hyperlink 10" xfId="37044" hidden="1"/>
    <cellStyle name="Hyperlink 10" xfId="44269" hidden="1"/>
    <cellStyle name="Hyperlink 10" xfId="21951" hidden="1"/>
    <cellStyle name="Hyperlink 10" xfId="44503" hidden="1"/>
    <cellStyle name="Hyperlink 10" xfId="36944" hidden="1"/>
    <cellStyle name="Hyperlink 10" xfId="45676" hidden="1"/>
    <cellStyle name="Hyperlink 10" xfId="44015" hidden="1"/>
    <cellStyle name="Hyperlink 10" xfId="45728" hidden="1"/>
    <cellStyle name="Hyperlink 10" xfId="45762" hidden="1"/>
    <cellStyle name="Hyperlink 10" xfId="46678" hidden="1"/>
    <cellStyle name="Hyperlink 10" xfId="18750" hidden="1"/>
    <cellStyle name="Hyperlink 10" xfId="19879" hidden="1"/>
    <cellStyle name="Hyperlink 10" xfId="23135" hidden="1"/>
    <cellStyle name="Hyperlink 10" xfId="22067" hidden="1"/>
    <cellStyle name="Hyperlink 10" xfId="20621" hidden="1"/>
    <cellStyle name="Hyperlink 10" xfId="52254" hidden="1"/>
    <cellStyle name="Hyperlink 10" xfId="30894" hidden="1"/>
    <cellStyle name="Hyperlink 10" xfId="23083" hidden="1"/>
    <cellStyle name="Hyperlink 10" xfId="20107" hidden="1"/>
    <cellStyle name="Hyperlink 10" xfId="45936" hidden="1"/>
    <cellStyle name="Hyperlink 10" xfId="45970" hidden="1"/>
    <cellStyle name="Hyperlink 10" xfId="36818" hidden="1"/>
    <cellStyle name="Hyperlink 10" xfId="43477" hidden="1"/>
    <cellStyle name="Hyperlink 10" xfId="43250" hidden="1"/>
    <cellStyle name="Hyperlink 10" xfId="43295" hidden="1"/>
    <cellStyle name="Hyperlink 10" xfId="12813" hidden="1"/>
    <cellStyle name="Hyperlink 10" xfId="46274" hidden="1"/>
    <cellStyle name="Hyperlink 10" xfId="35674" hidden="1"/>
    <cellStyle name="Hyperlink 10" xfId="46777" hidden="1"/>
    <cellStyle name="Hyperlink 10" xfId="39641" hidden="1"/>
    <cellStyle name="Hyperlink 10" xfId="12742" hidden="1"/>
    <cellStyle name="Hyperlink 10" xfId="19207" hidden="1"/>
    <cellStyle name="Hyperlink 10" xfId="27147" hidden="1"/>
    <cellStyle name="Hyperlink 10" xfId="44935" hidden="1"/>
    <cellStyle name="Hyperlink 10" xfId="42858" hidden="1"/>
    <cellStyle name="Hyperlink 10" xfId="36817" hidden="1"/>
    <cellStyle name="Hyperlink 10" xfId="21138" hidden="1"/>
    <cellStyle name="Hyperlink 10" xfId="22972" hidden="1"/>
    <cellStyle name="Hyperlink 10" xfId="31629" hidden="1"/>
    <cellStyle name="Hyperlink 10" xfId="37616" hidden="1"/>
    <cellStyle name="Hyperlink 10" xfId="46972" hidden="1"/>
    <cellStyle name="Hyperlink 10" xfId="45339" hidden="1"/>
    <cellStyle name="Hyperlink 10" xfId="46327" hidden="1"/>
    <cellStyle name="Hyperlink 10" xfId="46361" hidden="1"/>
    <cellStyle name="Hyperlink 10" xfId="45617" hidden="1"/>
    <cellStyle name="Hyperlink 10" xfId="46248" hidden="1"/>
    <cellStyle name="Hyperlink 10" xfId="43400" hidden="1"/>
    <cellStyle name="Hyperlink 10" xfId="31687" hidden="1"/>
    <cellStyle name="Hyperlink 10" xfId="27202" hidden="1"/>
    <cellStyle name="Hyperlink 10" xfId="21052" hidden="1"/>
    <cellStyle name="Hyperlink 10" xfId="21602" hidden="1"/>
    <cellStyle name="Hyperlink 10" xfId="20608" hidden="1"/>
    <cellStyle name="Hyperlink 10" xfId="20058" hidden="1"/>
    <cellStyle name="Hyperlink 10" xfId="44966" hidden="1"/>
    <cellStyle name="Hyperlink 10" xfId="19128" hidden="1"/>
    <cellStyle name="Hyperlink 10" xfId="20429" hidden="1"/>
    <cellStyle name="Hyperlink 10" xfId="22161" hidden="1"/>
    <cellStyle name="Hyperlink 10" xfId="46025" hidden="1"/>
    <cellStyle name="Hyperlink 10" xfId="46428" hidden="1"/>
    <cellStyle name="Hyperlink 10" xfId="44571" hidden="1"/>
    <cellStyle name="Hyperlink 10" xfId="44081" hidden="1"/>
    <cellStyle name="Hyperlink 10" xfId="46002" hidden="1"/>
    <cellStyle name="Hyperlink 10" xfId="46417" hidden="1"/>
    <cellStyle name="Hyperlink 10" xfId="19171" hidden="1"/>
    <cellStyle name="Hyperlink 10" xfId="44164" hidden="1"/>
    <cellStyle name="Hyperlink 10" xfId="43505" hidden="1"/>
    <cellStyle name="Hyperlink 10" xfId="40662" hidden="1"/>
    <cellStyle name="Hyperlink 10" xfId="45554" hidden="1"/>
    <cellStyle name="Hyperlink 10" xfId="22354" hidden="1"/>
    <cellStyle name="Hyperlink 10" xfId="19542" hidden="1"/>
    <cellStyle name="Hyperlink 10" xfId="21654" hidden="1"/>
    <cellStyle name="Hyperlink 10" xfId="46141" hidden="1"/>
    <cellStyle name="Hyperlink 10" xfId="43318" hidden="1"/>
    <cellStyle name="Hyperlink 10" xfId="45536" hidden="1"/>
    <cellStyle name="Hyperlink 10" xfId="4315" hidden="1"/>
    <cellStyle name="Hyperlink 10" xfId="20653" hidden="1"/>
    <cellStyle name="Hyperlink 10" xfId="52366" hidden="1"/>
    <cellStyle name="Hyperlink 10" xfId="44096" hidden="1"/>
    <cellStyle name="Hyperlink 10" xfId="21376" hidden="1"/>
    <cellStyle name="Hyperlink 10" xfId="44438" hidden="1"/>
    <cellStyle name="Hyperlink 10" xfId="40682" hidden="1"/>
    <cellStyle name="Hyperlink 10" xfId="21428" hidden="1"/>
    <cellStyle name="Hyperlink 10" xfId="21712" hidden="1"/>
    <cellStyle name="Hyperlink 10" xfId="40774" hidden="1"/>
    <cellStyle name="Hyperlink 10" xfId="12731" hidden="1"/>
    <cellStyle name="Hyperlink 10" xfId="14770" hidden="1"/>
    <cellStyle name="Hyperlink 10" xfId="42824" hidden="1"/>
    <cellStyle name="Hyperlink 10" xfId="18940" hidden="1"/>
    <cellStyle name="Hyperlink 10" xfId="19831" hidden="1"/>
    <cellStyle name="Hyperlink 10" xfId="43485" hidden="1"/>
    <cellStyle name="Hyperlink 10" xfId="22703" hidden="1"/>
    <cellStyle name="Hyperlink 10" xfId="44289" hidden="1"/>
    <cellStyle name="Hyperlink 10" xfId="23169" hidden="1"/>
    <cellStyle name="Hyperlink 10" xfId="46546" hidden="1"/>
    <cellStyle name="Hyperlink 10" xfId="21543" hidden="1"/>
    <cellStyle name="Hyperlink 10" xfId="52326" hidden="1"/>
    <cellStyle name="Hyperlink 10" xfId="19411" hidden="1"/>
    <cellStyle name="Hyperlink 10" xfId="37119" hidden="1"/>
    <cellStyle name="Hyperlink 10" xfId="20215" hidden="1"/>
    <cellStyle name="Hyperlink 10" xfId="22101" hidden="1"/>
    <cellStyle name="Hyperlink 10" xfId="20307" hidden="1"/>
    <cellStyle name="Hyperlink 10" xfId="15512" hidden="1"/>
    <cellStyle name="Hyperlink 10" xfId="21207" hidden="1"/>
    <cellStyle name="Hyperlink 10" xfId="20684" hidden="1"/>
    <cellStyle name="Hyperlink 10" xfId="43953" hidden="1"/>
    <cellStyle name="Hyperlink 10" xfId="42769" hidden="1"/>
    <cellStyle name="Hyperlink 10" xfId="46712" hidden="1"/>
    <cellStyle name="Hyperlink 10" xfId="30805" hidden="1"/>
    <cellStyle name="Hyperlink 10" xfId="11598" hidden="1"/>
    <cellStyle name="Hyperlink 10" xfId="43202" hidden="1"/>
    <cellStyle name="Hyperlink 10" xfId="31773" hidden="1"/>
    <cellStyle name="Hyperlink 10" xfId="46920" hidden="1"/>
    <cellStyle name="Hyperlink 10" xfId="43014" hidden="1"/>
    <cellStyle name="Hyperlink 10" xfId="21896" hidden="1"/>
    <cellStyle name="Hyperlink 10" xfId="47243" hidden="1"/>
    <cellStyle name="Hyperlink 10" xfId="51178" hidden="1"/>
    <cellStyle name="Hyperlink 10" xfId="50436" hidden="1"/>
    <cellStyle name="Hyperlink 10" xfId="51233" hidden="1"/>
    <cellStyle name="Hyperlink 10" xfId="52230" hidden="1"/>
    <cellStyle name="Hyperlink 10" xfId="52274" hidden="1"/>
    <cellStyle name="Hyperlink 10" xfId="44772" hidden="1"/>
    <cellStyle name="Hyperlink 10" xfId="22790" hidden="1"/>
    <cellStyle name="Hyperlink 10" xfId="22305" hidden="1"/>
    <cellStyle name="Hyperlink 10" xfId="16660" hidden="1"/>
    <cellStyle name="Hyperlink 10" xfId="31259" hidden="1"/>
    <cellStyle name="Hyperlink 10" xfId="22145" hidden="1"/>
    <cellStyle name="Hyperlink 10" xfId="31577" hidden="1"/>
    <cellStyle name="Hyperlink 10" xfId="3573" hidden="1"/>
    <cellStyle name="Hyperlink 10" xfId="16608" hidden="1"/>
    <cellStyle name="Hyperlink 10" xfId="13229" hidden="1"/>
    <cellStyle name="Hyperlink 10" xfId="19326" hidden="1"/>
    <cellStyle name="Hyperlink 10" xfId="13097" hidden="1"/>
    <cellStyle name="Hyperlink 10" xfId="13043" hidden="1"/>
    <cellStyle name="Hyperlink 10" xfId="20364" hidden="1"/>
    <cellStyle name="Hyperlink 10" xfId="19111" hidden="1"/>
    <cellStyle name="Hyperlink 10" xfId="12820" hidden="1"/>
    <cellStyle name="Hyperlink 10" xfId="15567" hidden="1"/>
    <cellStyle name="Hyperlink 10" xfId="37317" hidden="1"/>
    <cellStyle name="Hyperlink 10" xfId="44181" hidden="1"/>
    <cellStyle name="Hyperlink 10" xfId="44132" hidden="1"/>
    <cellStyle name="Hyperlink 10" xfId="30684" hidden="1"/>
    <cellStyle name="Hyperlink 10" xfId="43937" hidden="1"/>
    <cellStyle name="Hyperlink 10" xfId="20805" hidden="1"/>
    <cellStyle name="Hyperlink 10" xfId="43185" hidden="1"/>
    <cellStyle name="Hyperlink 10" xfId="44869" hidden="1"/>
    <cellStyle name="Hyperlink 10" xfId="44911" hidden="1"/>
    <cellStyle name="Hyperlink 10" xfId="22343" hidden="1"/>
    <cellStyle name="Hyperlink 10" xfId="19945" hidden="1"/>
    <cellStyle name="Hyperlink 10" xfId="22552" hidden="1"/>
    <cellStyle name="Hyperlink 10" xfId="18919" hidden="1"/>
    <cellStyle name="Hyperlink 10" xfId="22604" hidden="1"/>
    <cellStyle name="Hyperlink 10" xfId="22638" hidden="1"/>
    <cellStyle name="Hyperlink 10" xfId="46053" hidden="1"/>
    <cellStyle name="Hyperlink 10" xfId="19403" hidden="1"/>
    <cellStyle name="Hyperlink 10" xfId="13521" hidden="1"/>
    <cellStyle name="Hyperlink 10" xfId="19694" hidden="1"/>
    <cellStyle name="Hyperlink 10" xfId="26405" hidden="1"/>
    <cellStyle name="Hyperlink 10" xfId="30543" hidden="1"/>
    <cellStyle name="Hyperlink 10" xfId="45227" hidden="1"/>
    <cellStyle name="Hyperlink 10" xfId="44531" hidden="1"/>
    <cellStyle name="Hyperlink 10" xfId="20022" hidden="1"/>
    <cellStyle name="Hyperlink 10" xfId="22898" hidden="1"/>
    <cellStyle name="Hyperlink 10" xfId="13241" hidden="1"/>
    <cellStyle name="Hyperlink 10" xfId="54445" hidden="1"/>
    <cellStyle name="Hyperlink 10" xfId="46235" hidden="1"/>
    <cellStyle name="Hyperlink 10" xfId="30448" hidden="1"/>
    <cellStyle name="Hyperlink 10" xfId="22253" hidden="1"/>
    <cellStyle name="Hyperlink 10" xfId="46379" hidden="1"/>
    <cellStyle name="Hyperlink 10" xfId="22438" hidden="1"/>
    <cellStyle name="Hyperlink 10" xfId="18784" hidden="1"/>
    <cellStyle name="Hyperlink 10" xfId="45126" hidden="1"/>
    <cellStyle name="Hyperlink 10" xfId="42993" hidden="1"/>
    <cellStyle name="Hyperlink 10" xfId="19747" hidden="1"/>
    <cellStyle name="Hyperlink 10" xfId="44780" hidden="1"/>
    <cellStyle name="Hyperlink 10" xfId="44569" hidden="1"/>
    <cellStyle name="Hyperlink 10" xfId="20195" hidden="1"/>
    <cellStyle name="Hyperlink 10" xfId="31739" hidden="1"/>
    <cellStyle name="Hyperlink 10" xfId="45786" hidden="1"/>
    <cellStyle name="Hyperlink 10" xfId="21153" hidden="1"/>
    <cellStyle name="Hyperlink 10" xfId="39586" hidden="1"/>
    <cellStyle name="Hyperlink 10" xfId="31089" hidden="1"/>
    <cellStyle name="Hyperlink 10" xfId="43905" hidden="1"/>
    <cellStyle name="Hyperlink 10" xfId="20007" hidden="1"/>
    <cellStyle name="Hyperlink 10" xfId="44758" hidden="1"/>
    <cellStyle name="Hyperlink 10" xfId="30414" hidden="1"/>
    <cellStyle name="Hyperlink 10" xfId="45424" hidden="1"/>
    <cellStyle name="Hyperlink 10" xfId="21964" hidden="1"/>
    <cellStyle name="Hyperlink 10" xfId="45197" hidden="1"/>
    <cellStyle name="Hyperlink 10" xfId="46626" hidden="1"/>
    <cellStyle name="Hyperlink 10" xfId="44977" hidden="1"/>
    <cellStyle name="Hyperlink 10" xfId="47041" hidden="1"/>
    <cellStyle name="Hyperlink 10" xfId="45620" hidden="1"/>
    <cellStyle name="Hyperlink 10" xfId="38844" hidden="1"/>
    <cellStyle name="Hyperlink 10" xfId="21462" hidden="1"/>
    <cellStyle name="Hyperlink 10" xfId="20171" hidden="1"/>
    <cellStyle name="Hyperlink 10" xfId="22189" hidden="1"/>
    <cellStyle name="Hyperlink 10" xfId="44515" hidden="1"/>
    <cellStyle name="Hyperlink 10" xfId="45281" hidden="1"/>
    <cellStyle name="Hyperlink 10" xfId="19221" hidden="1"/>
    <cellStyle name="Hyperlink 10" xfId="16588" hidden="1"/>
    <cellStyle name="Hyperlink 10" xfId="22655" hidden="1"/>
    <cellStyle name="Hyperlink 10" xfId="46460" hidden="1"/>
    <cellStyle name="Hyperlink 10" xfId="28199" hidden="1"/>
    <cellStyle name="Hyperlink 10" xfId="28243" hidden="1"/>
    <cellStyle name="Hyperlink 10" xfId="28223" hidden="1"/>
    <cellStyle name="Hyperlink 10" xfId="28295" hidden="1"/>
    <cellStyle name="Hyperlink 10" xfId="28335" hidden="1"/>
    <cellStyle name="Hyperlink 10" xfId="30359" hidden="1"/>
    <cellStyle name="Hyperlink 10" xfId="21979" hidden="1"/>
    <cellStyle name="Hyperlink 10" xfId="40638" hidden="1"/>
    <cellStyle name="Hyperlink 10" xfId="45315" hidden="1"/>
    <cellStyle name="Hyperlink 10" xfId="36889" hidden="1"/>
    <cellStyle name="Hyperlink 10" xfId="37258" hidden="1"/>
    <cellStyle name="Hyperlink 10" xfId="45450" hidden="1"/>
    <cellStyle name="Hyperlink 10" xfId="5367" hidden="1"/>
    <cellStyle name="Hyperlink 10" xfId="54390" hidden="1"/>
    <cellStyle name="Hyperlink 10" xfId="46219" hidden="1"/>
    <cellStyle name="Hyperlink 10" xfId="44381" hidden="1"/>
    <cellStyle name="Hyperlink 10" xfId="31201" hidden="1"/>
    <cellStyle name="Hyperlink 10" xfId="31450" hidden="1"/>
    <cellStyle name="Hyperlink 10" xfId="31362" hidden="1"/>
    <cellStyle name="Hyperlink 10" xfId="31502" hidden="1"/>
    <cellStyle name="Hyperlink 10" xfId="31536" hidden="1"/>
    <cellStyle name="Hyperlink 10" xfId="31436" hidden="1"/>
    <cellStyle name="Hyperlink 10" xfId="45208" hidden="1"/>
    <cellStyle name="Hyperlink 10" xfId="21688" hidden="1"/>
    <cellStyle name="Hyperlink 10" xfId="20861" hidden="1"/>
    <cellStyle name="Hyperlink 10" xfId="22287" hidden="1"/>
    <cellStyle name="Hyperlink 10" xfId="22756" hidden="1"/>
    <cellStyle name="Hyperlink 10" xfId="44879" hidden="1"/>
    <cellStyle name="Hyperlink 10" xfId="44341" hidden="1"/>
    <cellStyle name="Hyperlink 10" xfId="47157" hidden="1"/>
    <cellStyle name="Hyperlink 10" xfId="12741" hidden="1"/>
    <cellStyle name="Hyperlink 10" xfId="11887" hidden="1"/>
    <cellStyle name="Hyperlink 10" xfId="16564" hidden="1"/>
    <cellStyle name="Hyperlink 10" xfId="36896" hidden="1"/>
    <cellStyle name="Hyperlink 10" xfId="37305" hidden="1"/>
    <cellStyle name="Hyperlink 10" xfId="21928" hidden="1"/>
    <cellStyle name="Hyperlink 10" xfId="21480" hidden="1"/>
    <cellStyle name="Hyperlink 10" xfId="21241" hidden="1"/>
    <cellStyle name="Hyperlink 10" xfId="31042" hidden="1"/>
    <cellStyle name="Hyperlink 10" xfId="20892" hidden="1"/>
    <cellStyle name="Hyperlink 10" xfId="19204" hidden="1"/>
    <cellStyle name="Hyperlink 10" xfId="13144" hidden="1"/>
    <cellStyle name="Hyperlink 10" xfId="18963" hidden="1"/>
    <cellStyle name="Hyperlink 10" xfId="20441" hidden="1"/>
    <cellStyle name="Hyperlink 10" xfId="19170" hidden="1"/>
    <cellStyle name="Hyperlink 10" xfId="13213" hidden="1"/>
    <cellStyle name="Hyperlink 10" xfId="47209" hidden="1"/>
    <cellStyle name="Hyperlink 10" xfId="43616" hidden="1"/>
    <cellStyle name="Hyperlink 10" xfId="44695" hidden="1"/>
    <cellStyle name="Hyperlink 10" xfId="44019" hidden="1"/>
    <cellStyle name="Hyperlink 10" xfId="46175" hidden="1"/>
    <cellStyle name="Hyperlink 10" xfId="29617" hidden="1"/>
    <cellStyle name="Hyperlink 10" xfId="43037" hidden="1"/>
    <cellStyle name="Hyperlink 10" xfId="36807" hidden="1"/>
    <cellStyle name="Hyperlink 10" xfId="46908" hidden="1"/>
    <cellStyle name="Hyperlink 10" xfId="13182" hidden="1"/>
    <cellStyle name="Hyperlink 10" xfId="13327" hidden="1"/>
    <cellStyle name="Hyperlink 10" xfId="13113" hidden="1"/>
    <cellStyle name="Hyperlink 10" xfId="20698" hidden="1"/>
    <cellStyle name="Hyperlink 10" xfId="22014" hidden="1"/>
    <cellStyle name="Hyperlink 10" xfId="20706" hidden="1"/>
    <cellStyle name="Hyperlink 10" xfId="45502" hidden="1"/>
    <cellStyle name="Hyperlink 10" xfId="31109" hidden="1"/>
    <cellStyle name="Hyperlink 10" xfId="23058" hidden="1"/>
    <cellStyle name="Hyperlink 10" xfId="19225" hidden="1"/>
    <cellStyle name="Hyperlink 10" xfId="17953" hidden="1"/>
    <cellStyle name="Hyperlink 10" xfId="46038" hidden="1"/>
    <cellStyle name="Hyperlink 10" xfId="47006" hidden="1"/>
    <cellStyle name="Hyperlink 10" xfId="43245" hidden="1"/>
    <cellStyle name="Hyperlink 10" xfId="13540" hidden="1"/>
    <cellStyle name="Hyperlink 10" xfId="20267" hidden="1"/>
    <cellStyle name="Hyperlink 10" xfId="13217" hidden="1"/>
    <cellStyle name="Hyperlink 10" xfId="30738" hidden="1"/>
    <cellStyle name="Hyperlink 10" xfId="43281" hidden="1"/>
    <cellStyle name="Hyperlink 10" xfId="5392" hidden="1"/>
    <cellStyle name="Hyperlink 10" xfId="12868" hidden="1"/>
    <cellStyle name="Hyperlink 10" xfId="44743" hidden="1"/>
    <cellStyle name="Hyperlink 10" xfId="21810" hidden="1"/>
    <cellStyle name="Hyperlink 10" xfId="21350" hidden="1"/>
    <cellStyle name="Hyperlink 10" xfId="36894" hidden="1"/>
    <cellStyle name="Hyperlink 10" xfId="37189" hidden="1"/>
    <cellStyle name="Hyperlink 10" xfId="21123" hidden="1"/>
    <cellStyle name="Hyperlink 10" xfId="44727" hidden="1"/>
    <cellStyle name="Hyperlink 10" xfId="30676" hidden="1"/>
    <cellStyle name="Hyperlink 10" xfId="20903" hidden="1"/>
    <cellStyle name="Hyperlink 10" xfId="44682" hidden="1"/>
    <cellStyle name="Hyperlink 10" xfId="37597" hidden="1"/>
    <cellStyle name="Hyperlink 10" xfId="21546" hidden="1"/>
    <cellStyle name="Hyperlink 10" xfId="37289" hidden="1"/>
    <cellStyle name="Hyperlink 10" xfId="22834" hidden="1"/>
    <cellStyle name="Hyperlink 10" xfId="37293" hidden="1"/>
    <cellStyle name="Hyperlink 10" xfId="19176" hidden="1"/>
    <cellStyle name="Hyperlink 10" xfId="44528" hidden="1"/>
    <cellStyle name="Hyperlink 10" xfId="5412" hidden="1"/>
    <cellStyle name="Hyperlink 10" xfId="40734" hidden="1"/>
    <cellStyle name="Hyperlink 10" xfId="20090" hidden="1"/>
    <cellStyle name="Hyperlink 10" xfId="42027" hidden="1"/>
    <cellStyle name="Hyperlink 10" xfId="37403" hidden="1"/>
    <cellStyle name="Hyperlink 10" xfId="43768" hidden="1"/>
    <cellStyle name="Hyperlink 10" xfId="30651" hidden="1"/>
    <cellStyle name="Hyperlink 10" xfId="44245" hidden="1"/>
    <cellStyle name="Hyperlink 10" xfId="46263" hidden="1"/>
    <cellStyle name="Hyperlink 10" xfId="20497" hidden="1"/>
    <cellStyle name="Hyperlink 10" xfId="20495" hidden="1"/>
    <cellStyle name="Hyperlink 10" xfId="19641" hidden="1"/>
    <cellStyle name="Hyperlink 10" xfId="21785" hidden="1"/>
    <cellStyle name="Hyperlink 10" xfId="53648" hidden="1"/>
    <cellStyle name="Hyperlink 10" xfId="46729" hidden="1"/>
    <cellStyle name="Hyperlink 10" xfId="31161" hidden="1"/>
    <cellStyle name="Hyperlink 10" xfId="12854" hidden="1"/>
    <cellStyle name="Hyperlink 10" xfId="20837" hidden="1"/>
    <cellStyle name="Hyperlink 10" xfId="22200" hidden="1"/>
    <cellStyle name="Hyperlink 10" xfId="43244" hidden="1"/>
    <cellStyle name="Hyperlink 10" xfId="5464" hidden="1"/>
    <cellStyle name="Hyperlink 10" xfId="5504" hidden="1"/>
    <cellStyle name="Hyperlink 10" xfId="7528" hidden="1"/>
    <cellStyle name="Hyperlink 10" xfId="6786" hidden="1"/>
    <cellStyle name="Hyperlink 10" xfId="7583" hidden="1"/>
    <cellStyle name="Hyperlink 10" xfId="7617" hidden="1"/>
    <cellStyle name="Hyperlink 10" xfId="31309" hidden="1"/>
    <cellStyle name="Hyperlink 10" xfId="36930" hidden="1"/>
    <cellStyle name="Hyperlink 10" xfId="46755" hidden="1"/>
    <cellStyle name="Hyperlink 10" xfId="36950" hidden="1"/>
    <cellStyle name="Hyperlink 10" xfId="22386" hidden="1"/>
    <cellStyle name="Hyperlink 10" xfId="47132" hidden="1"/>
    <cellStyle name="Hyperlink 10" xfId="54479"/>
    <cellStyle name="Hyperlink 11" xfId="31570" hidden="1"/>
    <cellStyle name="Hyperlink 11" xfId="5414" hidden="1"/>
    <cellStyle name="Hyperlink 11" xfId="45385" hidden="1"/>
    <cellStyle name="Hyperlink 11" xfId="22300" hidden="1"/>
    <cellStyle name="Hyperlink 11" xfId="52368" hidden="1"/>
    <cellStyle name="Hyperlink 11" xfId="20952" hidden="1"/>
    <cellStyle name="Hyperlink 11" xfId="26650" hidden="1"/>
    <cellStyle name="Hyperlink 11" xfId="44962" hidden="1"/>
    <cellStyle name="Hyperlink 11" xfId="5506" hidden="1"/>
    <cellStyle name="Hyperlink 11" xfId="29862" hidden="1"/>
    <cellStyle name="Hyperlink 11" xfId="44058" hidden="1"/>
    <cellStyle name="Hyperlink 11" xfId="21958" hidden="1"/>
    <cellStyle name="Hyperlink 11" xfId="36845" hidden="1"/>
    <cellStyle name="Hyperlink 11" xfId="13135" hidden="1"/>
    <cellStyle name="Hyperlink 11" xfId="43608" hidden="1"/>
    <cellStyle name="Hyperlink 11" xfId="46203" hidden="1"/>
    <cellStyle name="Hyperlink 11" xfId="30993" hidden="1"/>
    <cellStyle name="Hyperlink 11" xfId="13013" hidden="1"/>
    <cellStyle name="Hyperlink 11" xfId="21604" hidden="1"/>
    <cellStyle name="Hyperlink 11" xfId="21146" hidden="1"/>
    <cellStyle name="Hyperlink 11" xfId="19298" hidden="1"/>
    <cellStyle name="Hyperlink 11" xfId="23085" hidden="1"/>
    <cellStyle name="Hyperlink 11" xfId="19608" hidden="1"/>
    <cellStyle name="Hyperlink 11" xfId="43526" hidden="1"/>
    <cellStyle name="Hyperlink 11" xfId="13141" hidden="1"/>
    <cellStyle name="Hyperlink 11" xfId="20883" hidden="1"/>
    <cellStyle name="Hyperlink 11" xfId="19372" hidden="1"/>
    <cellStyle name="Hyperlink 11" xfId="43766" hidden="1"/>
    <cellStyle name="Hyperlink 11" xfId="19749" hidden="1"/>
    <cellStyle name="Hyperlink 11" xfId="21024" hidden="1"/>
    <cellStyle name="Hyperlink 11" xfId="31665" hidden="1"/>
    <cellStyle name="Hyperlink 11" xfId="21000" hidden="1"/>
    <cellStyle name="Hyperlink 11" xfId="21318" hidden="1"/>
    <cellStyle name="Hyperlink 11" xfId="21311" hidden="1"/>
    <cellStyle name="Hyperlink 11" xfId="12740" hidden="1"/>
    <cellStyle name="Hyperlink 11" xfId="43866" hidden="1"/>
    <cellStyle name="Hyperlink 11" xfId="46276" hidden="1"/>
    <cellStyle name="Hyperlink 11" xfId="22934" hidden="1"/>
    <cellStyle name="Hyperlink 11" xfId="43759" hidden="1"/>
    <cellStyle name="Hyperlink 11" xfId="46714" hidden="1"/>
    <cellStyle name="Hyperlink 11" xfId="19598" hidden="1"/>
    <cellStyle name="Hyperlink 11" xfId="20938" hidden="1"/>
    <cellStyle name="Hyperlink 11" xfId="20671" hidden="1"/>
    <cellStyle name="Hyperlink 11" xfId="22016" hidden="1"/>
    <cellStyle name="Hyperlink 11" xfId="36031" hidden="1"/>
    <cellStyle name="Hyperlink 11" xfId="46462" hidden="1"/>
    <cellStyle name="Hyperlink 11" xfId="23026" hidden="1"/>
    <cellStyle name="Hyperlink 11" xfId="47048" hidden="1"/>
    <cellStyle name="Hyperlink 11" xfId="45647" hidden="1"/>
    <cellStyle name="Hyperlink 11" xfId="21430" hidden="1"/>
    <cellStyle name="Hyperlink 11" xfId="43153" hidden="1"/>
    <cellStyle name="Hyperlink 11" xfId="44607" hidden="1"/>
    <cellStyle name="Hyperlink 11" xfId="31317" hidden="1"/>
    <cellStyle name="Hyperlink 11" xfId="13040" hidden="1"/>
    <cellStyle name="Hyperlink 11" xfId="54392" hidden="1"/>
    <cellStyle name="Hyperlink 11" xfId="31375" hidden="1"/>
    <cellStyle name="Hyperlink 11" xfId="46374" hidden="1"/>
    <cellStyle name="Hyperlink 11" xfId="45764" hidden="1"/>
    <cellStyle name="Hyperlink 11" xfId="19377" hidden="1"/>
    <cellStyle name="Hyperlink 11" xfId="18752" hidden="1"/>
    <cellStyle name="Hyperlink 11" xfId="47159" hidden="1"/>
    <cellStyle name="Hyperlink 11" xfId="7619" hidden="1"/>
    <cellStyle name="Hyperlink 11" xfId="20584" hidden="1"/>
    <cellStyle name="Hyperlink 11" xfId="31631" hidden="1"/>
    <cellStyle name="Hyperlink 11" xfId="42960" hidden="1"/>
    <cellStyle name="Hyperlink 11" xfId="20173" hidden="1"/>
    <cellStyle name="Hyperlink 11" xfId="30654" hidden="1"/>
    <cellStyle name="Hyperlink 11" xfId="20217" hidden="1"/>
    <cellStyle name="Hyperlink 11" xfId="45938" hidden="1"/>
    <cellStyle name="Hyperlink 11" xfId="21898" hidden="1"/>
    <cellStyle name="Hyperlink 11" xfId="40667" hidden="1"/>
    <cellStyle name="Hyperlink 11" xfId="16593" hidden="1"/>
    <cellStyle name="Hyperlink 11" xfId="42860" hidden="1"/>
    <cellStyle name="Hyperlink 11" xfId="21656" hidden="1"/>
    <cellStyle name="Hyperlink 11" xfId="16610" hidden="1"/>
    <cellStyle name="Hyperlink 11" xfId="45216" hidden="1"/>
    <cellStyle name="Hyperlink 11" xfId="21755" hidden="1"/>
    <cellStyle name="Hyperlink 11" xfId="37449" hidden="1"/>
    <cellStyle name="Hyperlink 11" xfId="11884" hidden="1"/>
    <cellStyle name="Hyperlink 11" xfId="44343" hidden="1"/>
    <cellStyle name="Hyperlink 11" xfId="45448" hidden="1"/>
    <cellStyle name="Hyperlink 11" xfId="20998" hidden="1"/>
    <cellStyle name="Hyperlink 11" xfId="20968" hidden="1"/>
    <cellStyle name="Hyperlink 11" xfId="43933" hidden="1"/>
    <cellStyle name="Hyperlink 11" xfId="21063" hidden="1"/>
    <cellStyle name="Hyperlink 11" xfId="35977" hidden="1"/>
    <cellStyle name="Hyperlink 11" xfId="37042" hidden="1"/>
    <cellStyle name="Hyperlink 11" xfId="20932" hidden="1"/>
    <cellStyle name="Hyperlink 11" xfId="18886" hidden="1"/>
    <cellStyle name="Hyperlink 11" xfId="43438" hidden="1"/>
    <cellStyle name="Hyperlink 11" xfId="27204" hidden="1"/>
    <cellStyle name="Hyperlink 11" xfId="19374" hidden="1"/>
    <cellStyle name="Hyperlink 11" xfId="37087" hidden="1"/>
    <cellStyle name="Hyperlink 11" xfId="22792" hidden="1"/>
    <cellStyle name="Hyperlink 11" xfId="53893" hidden="1"/>
    <cellStyle name="Hyperlink 11" xfId="13112" hidden="1"/>
    <cellStyle name="Hyperlink 11" xfId="43078" hidden="1"/>
    <cellStyle name="Hyperlink 11" xfId="19004" hidden="1"/>
    <cellStyle name="Hyperlink 11" xfId="44124" hidden="1"/>
    <cellStyle name="Hyperlink 11" xfId="18956" hidden="1"/>
    <cellStyle name="Hyperlink 11" xfId="44658" hidden="1"/>
    <cellStyle name="Hyperlink 11" xfId="19629" hidden="1"/>
    <cellStyle name="Hyperlink 11" xfId="19079" hidden="1"/>
    <cellStyle name="Hyperlink 11" xfId="46514" hidden="1"/>
    <cellStyle name="Hyperlink 11" xfId="22440" hidden="1"/>
    <cellStyle name="Hyperlink 11" xfId="45012" hidden="1"/>
    <cellStyle name="Hyperlink 11" xfId="18859" hidden="1"/>
    <cellStyle name="Hyperlink 11" xfId="45098" hidden="1"/>
    <cellStyle name="Hyperlink 11" xfId="43770" hidden="1"/>
    <cellStyle name="Hyperlink 11" xfId="22255" hidden="1"/>
    <cellStyle name="Hyperlink 11" xfId="21506" hidden="1"/>
    <cellStyle name="Hyperlink 11" xfId="45343" hidden="1"/>
    <cellStyle name="Hyperlink 11" xfId="21573" hidden="1"/>
    <cellStyle name="Hyperlink 11" xfId="47134" hidden="1"/>
    <cellStyle name="Hyperlink 11" xfId="46070" hidden="1"/>
    <cellStyle name="Hyperlink 11" xfId="21996" hidden="1"/>
    <cellStyle name="Hyperlink 11" xfId="12932" hidden="1"/>
    <cellStyle name="Hyperlink 11" xfId="46974" hidden="1"/>
    <cellStyle name="Hyperlink 11" xfId="21378" hidden="1"/>
    <cellStyle name="Hyperlink 11" xfId="22388" hidden="1"/>
    <cellStyle name="Hyperlink 11" xfId="46386" hidden="1"/>
    <cellStyle name="Hyperlink 11" xfId="7530" hidden="1"/>
    <cellStyle name="Hyperlink 11" xfId="45198" hidden="1"/>
    <cellStyle name="Hyperlink 11" xfId="7031" hidden="1"/>
    <cellStyle name="Hyperlink 11" xfId="43969" hidden="1"/>
    <cellStyle name="Hyperlink 11" xfId="19895" hidden="1"/>
    <cellStyle name="Hyperlink 11" xfId="45283" hidden="1"/>
    <cellStyle name="Hyperlink 11" xfId="20944" hidden="1"/>
    <cellStyle name="Hyperlink 11" xfId="31382" hidden="1"/>
    <cellStyle name="Hyperlink 11" xfId="21264" hidden="1"/>
    <cellStyle name="Hyperlink 11" xfId="7585" hidden="1"/>
    <cellStyle name="Hyperlink 11" xfId="46143" hidden="1"/>
    <cellStyle name="Hyperlink 11" xfId="22758" hidden="1"/>
    <cellStyle name="Hyperlink 11" xfId="11901" hidden="1"/>
    <cellStyle name="Hyperlink 11" xfId="54447" hidden="1"/>
    <cellStyle name="Hyperlink 11" xfId="18916" hidden="1"/>
    <cellStyle name="Hyperlink 11" xfId="45342" hidden="1"/>
    <cellStyle name="Hyperlink 11" xfId="16566" hidden="1"/>
    <cellStyle name="Hyperlink 11" xfId="43292" hidden="1"/>
    <cellStyle name="Hyperlink 11" xfId="46177" hidden="1"/>
    <cellStyle name="Hyperlink 11" xfId="43682" hidden="1"/>
    <cellStyle name="Hyperlink 11" xfId="16702" hidden="1"/>
    <cellStyle name="Hyperlink 11" xfId="30948" hidden="1"/>
    <cellStyle name="Hyperlink 11" xfId="30878" hidden="1"/>
    <cellStyle name="Hyperlink 11" xfId="13478" hidden="1"/>
    <cellStyle name="Hyperlink 11" xfId="18786" hidden="1"/>
    <cellStyle name="Hyperlink 11" xfId="22202" hidden="1"/>
    <cellStyle name="Hyperlink 11" xfId="11955" hidden="1"/>
    <cellStyle name="Hyperlink 11" xfId="31203" hidden="1"/>
    <cellStyle name="Hyperlink 11" xfId="31067" hidden="1"/>
    <cellStyle name="Hyperlink 11" xfId="20200" hidden="1"/>
    <cellStyle name="Hyperlink 11" xfId="43823" hidden="1"/>
    <cellStyle name="Hyperlink 11" xfId="37249" hidden="1"/>
    <cellStyle name="Hyperlink 11" xfId="21374" hidden="1"/>
    <cellStyle name="Hyperlink 11" xfId="20309" hidden="1"/>
    <cellStyle name="Hyperlink 11" xfId="43460" hidden="1"/>
    <cellStyle name="Hyperlink 11" xfId="31538" hidden="1"/>
    <cellStyle name="Hyperlink 11" xfId="12167" hidden="1"/>
    <cellStyle name="Hyperlink 11" xfId="21243" hidden="1"/>
    <cellStyle name="Hyperlink 11" xfId="13076" hidden="1"/>
    <cellStyle name="Hyperlink 11" xfId="19559" hidden="1"/>
    <cellStyle name="Hyperlink 11" xfId="43653" hidden="1"/>
    <cellStyle name="Hyperlink 11" xfId="18993" hidden="1"/>
    <cellStyle name="Hyperlink 11" xfId="45843" hidden="1"/>
    <cellStyle name="Hyperlink 11" xfId="43361" hidden="1"/>
    <cellStyle name="Hyperlink 11" xfId="30416" hidden="1"/>
    <cellStyle name="Hyperlink 11" xfId="20458" hidden="1"/>
    <cellStyle name="Hyperlink 11" xfId="31504" hidden="1"/>
    <cellStyle name="Hyperlink 11" xfId="23137" hidden="1"/>
    <cellStyle name="Hyperlink 11" xfId="20704" hidden="1"/>
    <cellStyle name="Hyperlink 11" xfId="35965" hidden="1"/>
    <cellStyle name="Hyperlink 11" xfId="37424" hidden="1"/>
    <cellStyle name="Hyperlink 11" xfId="15015" hidden="1"/>
    <cellStyle name="Hyperlink 11" xfId="45538" hidden="1"/>
    <cellStyle name="Hyperlink 11" xfId="45886" hidden="1"/>
    <cellStyle name="Hyperlink 11" xfId="28245" hidden="1"/>
    <cellStyle name="Hyperlink 11" xfId="39089" hidden="1"/>
    <cellStyle name="Hyperlink 11" xfId="52259" hidden="1"/>
    <cellStyle name="Hyperlink 11" xfId="36816" hidden="1"/>
    <cellStyle name="Hyperlink 11" xfId="5466" hidden="1"/>
    <cellStyle name="Hyperlink 11" xfId="30602" hidden="1"/>
    <cellStyle name="Hyperlink 11" xfId="46628" hidden="1"/>
    <cellStyle name="Hyperlink 11" xfId="45229" hidden="1"/>
    <cellStyle name="Hyperlink 11" xfId="19036" hidden="1"/>
    <cellStyle name="Hyperlink 11" xfId="31163" hidden="1"/>
    <cellStyle name="Hyperlink 11" xfId="20912" hidden="1"/>
    <cellStyle name="Hyperlink 11" xfId="42771" hidden="1"/>
    <cellStyle name="Hyperlink 11" xfId="22334" hidden="1"/>
    <cellStyle name="Hyperlink 11" xfId="19505" hidden="1"/>
    <cellStyle name="Hyperlink 11" xfId="43484" hidden="1"/>
    <cellStyle name="Hyperlink 11" xfId="40776" hidden="1"/>
    <cellStyle name="Hyperlink 11" xfId="22974" hidden="1"/>
    <cellStyle name="Hyperlink 11" xfId="46596" hidden="1"/>
    <cellStyle name="Hyperlink 11" xfId="21269" hidden="1"/>
    <cellStyle name="Hyperlink 11" xfId="22554" hidden="1"/>
    <cellStyle name="Hyperlink 11" xfId="30821" hidden="1"/>
    <cellStyle name="Hyperlink 11" xfId="47008" hidden="1"/>
    <cellStyle name="Hyperlink 11" xfId="22312" hidden="1"/>
    <cellStyle name="Hyperlink 11" xfId="44219" hidden="1"/>
    <cellStyle name="Hyperlink 11" xfId="31111" hidden="1"/>
    <cellStyle name="Hyperlink 11" xfId="22848" hidden="1"/>
    <cellStyle name="Hyperlink 11" xfId="50681" hidden="1"/>
    <cellStyle name="Hyperlink 11" xfId="21124" hidden="1"/>
    <cellStyle name="Hyperlink 11" xfId="51235" hidden="1"/>
    <cellStyle name="Hyperlink 11" xfId="22522" hidden="1"/>
    <cellStyle name="Hyperlink 11" xfId="31401" hidden="1"/>
    <cellStyle name="Hyperlink 11" xfId="21209" hidden="1"/>
    <cellStyle name="Hyperlink 11" xfId="42989" hidden="1"/>
    <cellStyle name="Hyperlink 11" xfId="5397" hidden="1"/>
    <cellStyle name="Hyperlink 11" xfId="37290" hidden="1"/>
    <cellStyle name="Hyperlink 11" xfId="52232" hidden="1"/>
    <cellStyle name="Hyperlink 11" xfId="22069" hidden="1"/>
    <cellStyle name="Hyperlink 11" xfId="31566" hidden="1"/>
    <cellStyle name="Hyperlink 11" xfId="47100" hidden="1"/>
    <cellStyle name="Hyperlink 11" xfId="30361" hidden="1"/>
    <cellStyle name="Hyperlink 11" xfId="46602" hidden="1"/>
    <cellStyle name="Hyperlink 11" xfId="21268" hidden="1"/>
    <cellStyle name="Hyperlink 11" xfId="43030" hidden="1"/>
    <cellStyle name="Hyperlink 11" xfId="19218" hidden="1"/>
    <cellStyle name="Hyperlink 11" xfId="22103" hidden="1"/>
    <cellStyle name="Hyperlink 11" xfId="22640" hidden="1"/>
    <cellStyle name="Hyperlink 11" xfId="37286" hidden="1"/>
    <cellStyle name="Hyperlink 11" xfId="45678" hidden="1"/>
    <cellStyle name="Hyperlink 11" xfId="45220" hidden="1"/>
    <cellStyle name="Hyperlink 11" xfId="43576" hidden="1"/>
    <cellStyle name="Hyperlink 11" xfId="47211" hidden="1"/>
    <cellStyle name="Hyperlink 11" xfId="46032" hidden="1"/>
    <cellStyle name="Hyperlink 11" xfId="31452" hidden="1"/>
    <cellStyle name="Hyperlink 11" xfId="37217" hidden="1"/>
    <cellStyle name="Hyperlink 11" xfId="44957" hidden="1"/>
    <cellStyle name="Hyperlink 11" xfId="46408" hidden="1"/>
    <cellStyle name="Hyperlink 11" xfId="30450" hidden="1"/>
    <cellStyle name="Hyperlink 11" xfId="19386" hidden="1"/>
    <cellStyle name="Hyperlink 11" xfId="43579" hidden="1"/>
    <cellStyle name="Hyperlink 11" xfId="37387" hidden="1"/>
    <cellStyle name="Hyperlink 11" xfId="19410" hidden="1"/>
    <cellStyle name="Hyperlink 11" xfId="45074" hidden="1"/>
    <cellStyle name="Hyperlink 11" xfId="37227" hidden="1"/>
    <cellStyle name="Hyperlink 11" xfId="46922" hidden="1"/>
    <cellStyle name="Hyperlink 11" xfId="45026" hidden="1"/>
    <cellStyle name="Hyperlink 11" xfId="30896" hidden="1"/>
    <cellStyle name="Hyperlink 11" xfId="19579" hidden="1"/>
    <cellStyle name="Hyperlink 11" xfId="45580" hidden="1"/>
    <cellStyle name="Hyperlink 11" xfId="21769" hidden="1"/>
    <cellStyle name="Hyperlink 11" xfId="19232" hidden="1"/>
    <cellStyle name="Hyperlink 11" xfId="43672" hidden="1"/>
    <cellStyle name="Hyperlink 11" xfId="43686" hidden="1"/>
    <cellStyle name="Hyperlink 11" xfId="44745" hidden="1"/>
    <cellStyle name="Hyperlink 11" xfId="46090" hidden="1"/>
    <cellStyle name="Hyperlink 11" xfId="11889" hidden="1"/>
    <cellStyle name="Hyperlink 11" xfId="13348" hidden="1"/>
    <cellStyle name="Hyperlink 11" xfId="37211" hidden="1"/>
    <cellStyle name="Hyperlink 11" xfId="21464" hidden="1"/>
    <cellStyle name="Hyperlink 11" xfId="21812" hidden="1"/>
    <cellStyle name="Hyperlink 11" xfId="45504" hidden="1"/>
    <cellStyle name="Hyperlink 11" xfId="15569" hidden="1"/>
    <cellStyle name="Hyperlink 11" xfId="28201" hidden="1"/>
    <cellStyle name="Hyperlink 11" xfId="22129" hidden="1"/>
    <cellStyle name="Hyperlink 11" xfId="47245" hidden="1"/>
    <cellStyle name="Hyperlink 11" xfId="3818" hidden="1"/>
    <cellStyle name="Hyperlink 11" xfId="13214" hidden="1"/>
    <cellStyle name="Hyperlink 11" xfId="21155" hidden="1"/>
    <cellStyle name="Hyperlink 11" xfId="31094" hidden="1"/>
    <cellStyle name="Hyperlink 11" xfId="43451" hidden="1"/>
    <cellStyle name="Hyperlink 11" xfId="42272" hidden="1"/>
    <cellStyle name="Hyperlink 11" xfId="18198" hidden="1"/>
    <cellStyle name="Hyperlink 11" xfId="31741" hidden="1"/>
    <cellStyle name="Hyperlink 11" xfId="46832" hidden="1"/>
    <cellStyle name="Hyperlink 11" xfId="22528" hidden="1"/>
    <cellStyle name="Hyperlink 11" xfId="18697" hidden="1"/>
    <cellStyle name="Hyperlink 11" xfId="44247" hidden="1"/>
    <cellStyle name="Hyperlink 11" xfId="13173" hidden="1"/>
    <cellStyle name="Hyperlink 11" xfId="44291" hidden="1"/>
    <cellStyle name="Hyperlink 11" xfId="30566" hidden="1"/>
    <cellStyle name="Hyperlink 11" xfId="45972" hidden="1"/>
    <cellStyle name="Hyperlink 11" xfId="22900" hidden="1"/>
    <cellStyle name="Hyperlink 11" xfId="40684" hidden="1"/>
    <cellStyle name="Hyperlink 11" xfId="19612" hidden="1"/>
    <cellStyle name="Hyperlink 11" xfId="45730" hidden="1"/>
    <cellStyle name="Hyperlink 11" xfId="40640" hidden="1"/>
    <cellStyle name="Hyperlink 11" xfId="23171" hidden="1"/>
    <cellStyle name="Hyperlink 11" xfId="45829" hidden="1"/>
    <cellStyle name="Hyperlink 11" xfId="27149" hidden="1"/>
    <cellStyle name="Hyperlink 11" xfId="35960" hidden="1"/>
    <cellStyle name="Hyperlink 11" xfId="23060" hidden="1"/>
    <cellStyle name="Hyperlink 11" xfId="20533" hidden="1"/>
    <cellStyle name="Hyperlink 11" xfId="45072" hidden="1"/>
    <cellStyle name="Hyperlink 11" xfId="45042" hidden="1"/>
    <cellStyle name="Hyperlink 11" xfId="28297" hidden="1"/>
    <cellStyle name="Hyperlink 11" xfId="45137" hidden="1"/>
    <cellStyle name="Hyperlink 11" xfId="13311" hidden="1"/>
    <cellStyle name="Hyperlink 11" xfId="21690" hidden="1"/>
    <cellStyle name="Hyperlink 11" xfId="45006" hidden="1"/>
    <cellStyle name="Hyperlink 11" xfId="37116" hidden="1"/>
    <cellStyle name="Hyperlink 11" xfId="13210" hidden="1"/>
    <cellStyle name="Hyperlink 11" xfId="52276" hidden="1"/>
    <cellStyle name="Hyperlink 11" xfId="31328" hidden="1"/>
    <cellStyle name="Hyperlink 11" xfId="43448" hidden="1"/>
    <cellStyle name="Hyperlink 11" xfId="20050" hidden="1"/>
    <cellStyle name="Hyperlink 11" xfId="37188" hidden="1"/>
    <cellStyle name="Hyperlink 11" xfId="4372" hidden="1"/>
    <cellStyle name="Hyperlink 11" xfId="43446" hidden="1"/>
    <cellStyle name="Hyperlink 11" xfId="21864" hidden="1"/>
    <cellStyle name="Hyperlink 11" xfId="43633" hidden="1"/>
    <cellStyle name="Hyperlink 11" xfId="16662" hidden="1"/>
    <cellStyle name="Hyperlink 11" xfId="37089" hidden="1"/>
    <cellStyle name="Hyperlink 11" xfId="19696" hidden="1"/>
    <cellStyle name="Hyperlink 11" xfId="43703" hidden="1"/>
    <cellStyle name="Hyperlink 11" xfId="43247" hidden="1"/>
    <cellStyle name="Hyperlink 11" xfId="21142" hidden="1"/>
    <cellStyle name="Hyperlink 11" xfId="46548" hidden="1"/>
    <cellStyle name="Hyperlink 11" xfId="13373" hidden="1"/>
    <cellStyle name="Hyperlink 11" xfId="44986" hidden="1"/>
    <cellStyle name="Hyperlink 11" xfId="20269" hidden="1"/>
    <cellStyle name="Hyperlink 11" xfId="20145" hidden="1"/>
    <cellStyle name="Hyperlink 11" xfId="46363" hidden="1"/>
    <cellStyle name="Hyperlink 11" xfId="42933" hidden="1"/>
    <cellStyle name="Hyperlink 11" xfId="19859" hidden="1"/>
    <cellStyle name="Hyperlink 11" xfId="43667" hidden="1"/>
    <cellStyle name="Hyperlink 11" xfId="15514" hidden="1"/>
    <cellStyle name="Hyperlink 11" xfId="12966" hidden="1"/>
    <cellStyle name="Hyperlink 11" xfId="46680" hidden="1"/>
    <cellStyle name="Hyperlink 11" xfId="37008" hidden="1"/>
    <cellStyle name="Hyperlink 11" xfId="19364" hidden="1"/>
    <cellStyle name="Hyperlink 11" xfId="45452" hidden="1"/>
    <cellStyle name="Hyperlink 11" xfId="43110" hidden="1"/>
    <cellStyle name="Hyperlink 11" xfId="13011" hidden="1"/>
    <cellStyle name="Hyperlink 11" xfId="31305" hidden="1"/>
    <cellStyle name="Hyperlink 11" xfId="28337" hidden="1"/>
    <cellStyle name="Hyperlink 11" xfId="31689" hidden="1"/>
    <cellStyle name="Hyperlink 11" xfId="19593" hidden="1"/>
    <cellStyle name="Hyperlink 11" xfId="46779" hidden="1"/>
    <cellStyle name="Hyperlink 11" xfId="19173" hidden="1"/>
    <cellStyle name="Hyperlink 11" xfId="45018" hidden="1"/>
    <cellStyle name="Hyperlink 11" xfId="22705" hidden="1"/>
    <cellStyle name="Hyperlink 11" xfId="45338" hidden="1"/>
    <cellStyle name="Hyperlink 11" xfId="30873" hidden="1"/>
    <cellStyle name="Hyperlink 11" xfId="19692" hidden="1"/>
    <cellStyle name="Hyperlink 11" xfId="46866" hidden="1"/>
    <cellStyle name="Hyperlink 11" xfId="31775" hidden="1"/>
    <cellStyle name="Hyperlink 11" xfId="4317" hidden="1"/>
    <cellStyle name="Hyperlink 11" xfId="46329" hidden="1"/>
    <cellStyle name="Hyperlink 11" xfId="30833" hidden="1"/>
    <cellStyle name="Hyperlink 11" xfId="39643" hidden="1"/>
    <cellStyle name="Hyperlink 11" xfId="30607" hidden="1"/>
    <cellStyle name="Hyperlink 11" xfId="19792" hidden="1"/>
    <cellStyle name="Hyperlink 11" xfId="19287" hidden="1"/>
    <cellStyle name="Hyperlink 11" xfId="40736" hidden="1"/>
    <cellStyle name="Hyperlink 11" xfId="13151" hidden="1"/>
    <cellStyle name="Hyperlink 11" xfId="22606" hidden="1"/>
    <cellStyle name="Hyperlink 11" xfId="37554" hidden="1"/>
    <cellStyle name="Hyperlink 11" xfId="42826" hidden="1"/>
    <cellStyle name="Hyperlink 11" xfId="42990" hidden="1"/>
    <cellStyle name="Hyperlink 11" xfId="43372" hidden="1"/>
    <cellStyle name="Hyperlink 11" xfId="22474" hidden="1"/>
    <cellStyle name="Hyperlink 11" xfId="19685" hidden="1"/>
    <cellStyle name="Hyperlink 11" xfId="44274" hidden="1"/>
    <cellStyle name="Hyperlink 11" xfId="20549" hidden="1"/>
    <cellStyle name="Hyperlink 11" xfId="19534" hidden="1"/>
    <cellStyle name="Hyperlink 11" xfId="44623" hidden="1"/>
    <cellStyle name="Hyperlink 11" xfId="12769" hidden="1"/>
    <cellStyle name="Hyperlink 11" xfId="44383" hidden="1"/>
    <cellStyle name="Hyperlink 11" xfId="22289" hidden="1"/>
    <cellStyle name="Hyperlink 11" xfId="20888" hidden="1"/>
    <cellStyle name="Hyperlink 11" xfId="36243" hidden="1"/>
    <cellStyle name="Hyperlink 11" xfId="45317" hidden="1"/>
    <cellStyle name="Hyperlink 11" xfId="37152" hidden="1"/>
    <cellStyle name="Hyperlink 11" xfId="45392" hidden="1"/>
    <cellStyle name="Hyperlink 11" xfId="31387" hidden="1"/>
    <cellStyle name="Hyperlink 11" xfId="43067" hidden="1"/>
    <cellStyle name="Hyperlink 11" xfId="31579" hidden="1"/>
    <cellStyle name="Hyperlink 11" xfId="19452" hidden="1"/>
    <cellStyle name="Hyperlink 11" xfId="43306" hidden="1"/>
    <cellStyle name="Hyperlink 11" xfId="44532" hidden="1"/>
    <cellStyle name="Hyperlink 11" xfId="19502" hidden="1"/>
    <cellStyle name="Hyperlink 11" xfId="51180" hidden="1"/>
    <cellStyle name="Hyperlink 11" xfId="44778" hidden="1"/>
    <cellStyle name="Hyperlink 11" xfId="19984" hidden="1"/>
    <cellStyle name="Hyperlink 11" xfId="30708" hidden="1"/>
    <cellStyle name="Hyperlink 11" xfId="39588" hidden="1"/>
    <cellStyle name="Hyperlink 11" xfId="28228" hidden="1"/>
    <cellStyle name="Hyperlink 11" xfId="30882" hidden="1"/>
    <cellStyle name="Hyperlink 11" xfId="52328" hidden="1"/>
    <cellStyle name="Hyperlink 11" xfId="18915" hidden="1"/>
    <cellStyle name="Hyperlink 11" xfId="5369" hidden="1"/>
    <cellStyle name="Hyperlink 11" xfId="54481"/>
    <cellStyle name="Hyperlink 12" xfId="20511" hidden="1"/>
    <cellStyle name="Hyperlink 12" xfId="20202" hidden="1"/>
    <cellStyle name="Hyperlink 12" xfId="20175" hidden="1"/>
    <cellStyle name="Hyperlink 12" xfId="20804" hidden="1"/>
    <cellStyle name="Hyperlink 12" xfId="43135" hidden="1"/>
    <cellStyle name="Hyperlink 12" xfId="45863" hidden="1"/>
    <cellStyle name="Hyperlink 12" xfId="19669" hidden="1"/>
    <cellStyle name="Hyperlink 12" xfId="45680" hidden="1"/>
    <cellStyle name="Hyperlink 12" xfId="22556" hidden="1"/>
    <cellStyle name="Hyperlink 12" xfId="13408" hidden="1"/>
    <cellStyle name="Hyperlink 12" xfId="45393" hidden="1"/>
    <cellStyle name="Hyperlink 12" xfId="44926" hidden="1"/>
    <cellStyle name="Hyperlink 12" xfId="22071" hidden="1"/>
    <cellStyle name="Hyperlink 12" xfId="19836" hidden="1"/>
    <cellStyle name="Hyperlink 12" xfId="46278" hidden="1"/>
    <cellStyle name="Hyperlink 12" xfId="19040" hidden="1"/>
    <cellStyle name="Hyperlink 12" xfId="30523" hidden="1"/>
    <cellStyle name="Hyperlink 12" xfId="30717" hidden="1"/>
    <cellStyle name="Hyperlink 12" xfId="52261" hidden="1"/>
    <cellStyle name="Hyperlink 12" xfId="19949" hidden="1"/>
    <cellStyle name="Hyperlink 12" xfId="45506" hidden="1"/>
    <cellStyle name="Hyperlink 12" xfId="45059" hidden="1"/>
    <cellStyle name="Hyperlink 12" xfId="43364" hidden="1"/>
    <cellStyle name="Hyperlink 12" xfId="46924" hidden="1"/>
    <cellStyle name="Hyperlink 12" xfId="21332" hidden="1"/>
    <cellStyle name="Hyperlink 12" xfId="30811" hidden="1"/>
    <cellStyle name="Hyperlink 12" xfId="21692" hidden="1"/>
    <cellStyle name="Hyperlink 12" xfId="13332" hidden="1"/>
    <cellStyle name="Hyperlink 12" xfId="45635" hidden="1"/>
    <cellStyle name="Hyperlink 12" xfId="45766" hidden="1"/>
    <cellStyle name="Hyperlink 12" xfId="13463" hidden="1"/>
    <cellStyle name="Hyperlink 12" xfId="37408" hidden="1"/>
    <cellStyle name="Hyperlink 12" xfId="20011" hidden="1"/>
    <cellStyle name="Hyperlink 12" xfId="20751" hidden="1"/>
    <cellStyle name="Hyperlink 12" xfId="19882" hidden="1"/>
    <cellStyle name="Hyperlink 12" xfId="20471" hidden="1"/>
    <cellStyle name="Hyperlink 12" xfId="5508" hidden="1"/>
    <cellStyle name="Hyperlink 12" xfId="44545" hidden="1"/>
    <cellStyle name="Hyperlink 12" xfId="19698" hidden="1"/>
    <cellStyle name="Hyperlink 12" xfId="45888" hidden="1"/>
    <cellStyle name="Hyperlink 12" xfId="28247" hidden="1"/>
    <cellStyle name="Hyperlink 12" xfId="7532" hidden="1"/>
    <cellStyle name="Hyperlink 12" xfId="52330" hidden="1"/>
    <cellStyle name="Hyperlink 12" xfId="52370" hidden="1"/>
    <cellStyle name="Hyperlink 12" xfId="21273" hidden="1"/>
    <cellStyle name="Hyperlink 12" xfId="4319" hidden="1"/>
    <cellStyle name="Hyperlink 12" xfId="3821" hidden="1"/>
    <cellStyle name="Hyperlink 12" xfId="19290" hidden="1"/>
    <cellStyle name="Hyperlink 12" xfId="20810" hidden="1"/>
    <cellStyle name="Hyperlink 12" xfId="22390" hidden="1"/>
    <cellStyle name="Hyperlink 12" xfId="21658" hidden="1"/>
    <cellStyle name="Hyperlink 12" xfId="20219" hidden="1"/>
    <cellStyle name="Hyperlink 12" xfId="46682" hidden="1"/>
    <cellStyle name="Hyperlink 12" xfId="46716" hidden="1"/>
    <cellStyle name="Hyperlink 12" xfId="21368" hidden="1"/>
    <cellStyle name="Hyperlink 12" xfId="13145" hidden="1"/>
    <cellStyle name="Hyperlink 12" xfId="40778" hidden="1"/>
    <cellStyle name="Hyperlink 12" xfId="11964" hidden="1"/>
    <cellStyle name="Hyperlink 12" xfId="30898" hidden="1"/>
    <cellStyle name="Hyperlink 12" xfId="42773" hidden="1"/>
    <cellStyle name="Hyperlink 12" xfId="44197" hidden="1"/>
    <cellStyle name="Hyperlink 12" xfId="44072" hidden="1"/>
    <cellStyle name="Hyperlink 12" xfId="44878" hidden="1"/>
    <cellStyle name="Hyperlink 12" xfId="19144" hidden="1"/>
    <cellStyle name="Hyperlink 12" xfId="19269" hidden="1"/>
    <cellStyle name="Hyperlink 12" xfId="30754" hidden="1"/>
    <cellStyle name="Hyperlink 12" xfId="47161" hidden="1"/>
    <cellStyle name="Hyperlink 12" xfId="20858" hidden="1"/>
    <cellStyle name="Hyperlink 12" xfId="19289" hidden="1"/>
    <cellStyle name="Hyperlink 12" xfId="13461" hidden="1"/>
    <cellStyle name="Hyperlink 12" xfId="30950" hidden="1"/>
    <cellStyle name="Hyperlink 12" xfId="31069" hidden="1"/>
    <cellStyle name="Hyperlink 12" xfId="22476" hidden="1"/>
    <cellStyle name="Hyperlink 12" xfId="13324" hidden="1"/>
    <cellStyle name="Hyperlink 12" xfId="37539" hidden="1"/>
    <cellStyle name="Hyperlink 12" xfId="22442" hidden="1"/>
    <cellStyle name="Hyperlink 12" xfId="13154" hidden="1"/>
    <cellStyle name="Hyperlink 12" xfId="37537" hidden="1"/>
    <cellStyle name="Hyperlink 12" xfId="31454" hidden="1"/>
    <cellStyle name="Hyperlink 12" xfId="31389" hidden="1"/>
    <cellStyle name="Hyperlink 12" xfId="42275" hidden="1"/>
    <cellStyle name="Hyperlink 12" xfId="22315" hidden="1"/>
    <cellStyle name="Hyperlink 12" xfId="13044" hidden="1"/>
    <cellStyle name="Hyperlink 12" xfId="42828" hidden="1"/>
    <cellStyle name="Hyperlink 12" xfId="37063" hidden="1"/>
    <cellStyle name="Hyperlink 12" xfId="45732" hidden="1"/>
    <cellStyle name="Hyperlink 12" xfId="28230" hidden="1"/>
    <cellStyle name="Hyperlink 12" xfId="11648" hidden="1"/>
    <cellStyle name="Hyperlink 12" xfId="19975" hidden="1"/>
    <cellStyle name="Hyperlink 12" xfId="35703" hidden="1"/>
    <cellStyle name="Hyperlink 12" xfId="35724" hidden="1"/>
    <cellStyle name="Hyperlink 12" xfId="40642" hidden="1"/>
    <cellStyle name="Hyperlink 12" xfId="44049" hidden="1"/>
    <cellStyle name="Hyperlink 12" xfId="22383" hidden="1"/>
    <cellStyle name="Hyperlink 12" xfId="40686" hidden="1"/>
    <cellStyle name="Hyperlink 12" xfId="21466" hidden="1"/>
    <cellStyle name="Hyperlink 12" xfId="11960" hidden="1"/>
    <cellStyle name="Hyperlink 12" xfId="44825" hidden="1"/>
    <cellStyle name="Hyperlink 12" xfId="45406" hidden="1"/>
    <cellStyle name="Hyperlink 12" xfId="42949" hidden="1"/>
    <cellStyle name="Hyperlink 12" xfId="46877" hidden="1"/>
    <cellStyle name="Hyperlink 12" xfId="44085" hidden="1"/>
    <cellStyle name="Hyperlink 12" xfId="43907" hidden="1"/>
    <cellStyle name="Hyperlink 12" xfId="21157" hidden="1"/>
    <cellStyle name="Hyperlink 12" xfId="19061" hidden="1"/>
    <cellStyle name="Hyperlink 12" xfId="21789" hidden="1"/>
    <cellStyle name="Hyperlink 12" xfId="44762" hidden="1"/>
    <cellStyle name="Hyperlink 12" xfId="43565" hidden="1"/>
    <cellStyle name="Hyperlink 12" xfId="52278" hidden="1"/>
    <cellStyle name="Hyperlink 12" xfId="37591" hidden="1"/>
    <cellStyle name="Hyperlink 12" xfId="45940" hidden="1"/>
    <cellStyle name="Hyperlink 12" xfId="47102" hidden="1"/>
    <cellStyle name="Hyperlink 12" xfId="22902" hidden="1"/>
    <cellStyle name="Hyperlink 12" xfId="22936" hidden="1"/>
    <cellStyle name="Hyperlink 12" xfId="40669" hidden="1"/>
    <cellStyle name="Hyperlink 12" xfId="46410" hidden="1"/>
    <cellStyle name="Hyperlink 12" xfId="37012" hidden="1"/>
    <cellStyle name="Hyperlink 12" xfId="40738" hidden="1"/>
    <cellStyle name="Hyperlink 12" xfId="43743" hidden="1"/>
    <cellStyle name="Hyperlink 12" xfId="46331" hidden="1"/>
    <cellStyle name="Hyperlink 12" xfId="22707" hidden="1"/>
    <cellStyle name="Hyperlink 12" xfId="53896" hidden="1"/>
    <cellStyle name="Hyperlink 12" xfId="11644" hidden="1"/>
    <cellStyle name="Hyperlink 12" xfId="19587" hidden="1"/>
    <cellStyle name="Hyperlink 12" xfId="37426" hidden="1"/>
    <cellStyle name="Hyperlink 12" xfId="35720" hidden="1"/>
    <cellStyle name="Hyperlink 12" xfId="16664" hidden="1"/>
    <cellStyle name="Hyperlink 12" xfId="43661" hidden="1"/>
    <cellStyle name="Hyperlink 12" xfId="22204" hidden="1"/>
    <cellStyle name="Hyperlink 12" xfId="16704" hidden="1"/>
    <cellStyle name="Hyperlink 12" xfId="22105" hidden="1"/>
    <cellStyle name="Hyperlink 12" xfId="20641" hidden="1"/>
    <cellStyle name="Hyperlink 12" xfId="22803" hidden="1"/>
    <cellStyle name="Hyperlink 12" xfId="44112" hidden="1"/>
    <cellStyle name="Hyperlink 12" xfId="42948" hidden="1"/>
    <cellStyle name="Hyperlink 12" xfId="20311" hidden="1"/>
    <cellStyle name="Hyperlink 12" xfId="20882" hidden="1"/>
    <cellStyle name="Hyperlink 12" xfId="44385" hidden="1"/>
    <cellStyle name="Hyperlink 12" xfId="45231" hidden="1"/>
    <cellStyle name="Hyperlink 12" xfId="7034" hidden="1"/>
    <cellStyle name="Hyperlink 12" xfId="27206" hidden="1"/>
    <cellStyle name="Hyperlink 12" xfId="27151" hidden="1"/>
    <cellStyle name="Hyperlink 12" xfId="7587" hidden="1"/>
    <cellStyle name="Hyperlink 12" xfId="37230" hidden="1"/>
    <cellStyle name="Hyperlink 12" xfId="44634" hidden="1"/>
    <cellStyle name="Hyperlink 12" xfId="19833" hidden="1"/>
    <cellStyle name="Hyperlink 12" xfId="19392" hidden="1"/>
    <cellStyle name="Hyperlink 12" xfId="19062" hidden="1"/>
    <cellStyle name="Hyperlink 12" xfId="20140" hidden="1"/>
    <cellStyle name="Hyperlink 12" xfId="44522" hidden="1"/>
    <cellStyle name="Hyperlink 12" xfId="20794" hidden="1"/>
    <cellStyle name="Hyperlink 12" xfId="13387" hidden="1"/>
    <cellStyle name="Hyperlink 12" xfId="21606" hidden="1"/>
    <cellStyle name="Hyperlink 12" xfId="43910" hidden="1"/>
    <cellStyle name="Hyperlink 12" xfId="19469" hidden="1"/>
    <cellStyle name="Hyperlink 12" xfId="46976" hidden="1"/>
    <cellStyle name="Hyperlink 12" xfId="46765" hidden="1"/>
    <cellStyle name="Hyperlink 12" xfId="31691" hidden="1"/>
    <cellStyle name="Hyperlink 12" xfId="31321" hidden="1"/>
    <cellStyle name="Hyperlink 12" xfId="22330" hidden="1"/>
    <cellStyle name="Hyperlink 12" xfId="20430" hidden="1"/>
    <cellStyle name="Hyperlink 12" xfId="47050" hidden="1"/>
    <cellStyle name="Hyperlink 12" xfId="43760" hidden="1"/>
    <cellStyle name="Hyperlink 12" xfId="45454" hidden="1"/>
    <cellStyle name="Hyperlink 12" xfId="31506" hidden="1"/>
    <cellStyle name="Hyperlink 12" xfId="45347" hidden="1"/>
    <cellStyle name="Hyperlink 12" xfId="18788" hidden="1"/>
    <cellStyle name="Hyperlink 12" xfId="31581" hidden="1"/>
    <cellStyle name="Hyperlink 12" xfId="24180" hidden="1"/>
    <cellStyle name="Hyperlink 12" xfId="19998" hidden="1"/>
    <cellStyle name="Hyperlink 12" xfId="13072" hidden="1"/>
    <cellStyle name="Hyperlink 12" xfId="18754" hidden="1"/>
    <cellStyle name="Hyperlink 12" xfId="20123" hidden="1"/>
    <cellStyle name="Hyperlink 12" xfId="12987" hidden="1"/>
    <cellStyle name="Hyperlink 12" xfId="5468" hidden="1"/>
    <cellStyle name="Hyperlink 12" xfId="30887" hidden="1"/>
    <cellStyle name="Hyperlink 12" xfId="31323" hidden="1"/>
    <cellStyle name="Hyperlink 12" xfId="22336" hidden="1"/>
    <cellStyle name="Hyperlink 12" xfId="22794" hidden="1"/>
    <cellStyle name="Hyperlink 12" xfId="23087" hidden="1"/>
    <cellStyle name="Hyperlink 12" xfId="21554" hidden="1"/>
    <cellStyle name="Hyperlink 12" xfId="13218" hidden="1"/>
    <cellStyle name="Hyperlink 12" xfId="12936" hidden="1"/>
    <cellStyle name="Hyperlink 12" xfId="31449" hidden="1"/>
    <cellStyle name="Hyperlink 12" xfId="31743" hidden="1"/>
    <cellStyle name="Hyperlink 12" xfId="15516" hidden="1"/>
    <cellStyle name="Hyperlink 12" xfId="19491" hidden="1"/>
    <cellStyle name="Hyperlink 12" xfId="13515" hidden="1"/>
    <cellStyle name="Hyperlink 12" xfId="15018" hidden="1"/>
    <cellStyle name="Hyperlink 12" xfId="18874" hidden="1"/>
    <cellStyle name="Hyperlink 12" xfId="12898" hidden="1"/>
    <cellStyle name="Hyperlink 12" xfId="30815" hidden="1"/>
    <cellStyle name="Hyperlink 12" xfId="26653" hidden="1"/>
    <cellStyle name="Hyperlink 12" xfId="45433" hidden="1"/>
    <cellStyle name="Hyperlink 12" xfId="43092" hidden="1"/>
    <cellStyle name="Hyperlink 12" xfId="21057" hidden="1"/>
    <cellStyle name="Hyperlink 12" xfId="21900" hidden="1"/>
    <cellStyle name="Hyperlink 12" xfId="44956" hidden="1"/>
    <cellStyle name="Hyperlink 12" xfId="21478" hidden="1"/>
    <cellStyle name="Hyperlink 12" xfId="46630" hidden="1"/>
    <cellStyle name="Hyperlink 12" xfId="44585" hidden="1"/>
    <cellStyle name="Hyperlink 12" xfId="46550" hidden="1"/>
    <cellStyle name="Hyperlink 12" xfId="37484" hidden="1"/>
    <cellStyle name="Hyperlink 12" xfId="43825" hidden="1"/>
    <cellStyle name="Hyperlink 12" xfId="13350" hidden="1"/>
    <cellStyle name="Hyperlink 12" xfId="22018" hidden="1"/>
    <cellStyle name="Hyperlink 12" xfId="46457" hidden="1"/>
    <cellStyle name="Hyperlink 12" xfId="44249" hidden="1"/>
    <cellStyle name="Hyperlink 12" xfId="19507" hidden="1"/>
    <cellStyle name="Hyperlink 12" xfId="19751" hidden="1"/>
    <cellStyle name="Hyperlink 12" xfId="51237" hidden="1"/>
    <cellStyle name="Hyperlink 12" xfId="45319" hidden="1"/>
    <cellStyle name="Hyperlink 12" xfId="45020" hidden="1"/>
    <cellStyle name="Hyperlink 12" xfId="52234" hidden="1"/>
    <cellStyle name="Hyperlink 12" xfId="20946" hidden="1"/>
    <cellStyle name="Hyperlink 12" xfId="21211" hidden="1"/>
    <cellStyle name="Hyperlink 12" xfId="44539" hidden="1"/>
    <cellStyle name="Hyperlink 12" xfId="31540" hidden="1"/>
    <cellStyle name="Hyperlink 12" xfId="37148" hidden="1"/>
    <cellStyle name="Hyperlink 12" xfId="44868" hidden="1"/>
    <cellStyle name="Hyperlink 12" xfId="19018" hidden="1"/>
    <cellStyle name="Hyperlink 12" xfId="31165" hidden="1"/>
    <cellStyle name="Hyperlink 12" xfId="36040" hidden="1"/>
    <cellStyle name="Hyperlink 12" xfId="46092" hidden="1"/>
    <cellStyle name="Hyperlink 12" xfId="21814" hidden="1"/>
    <cellStyle name="Hyperlink 12" xfId="37400" hidden="1"/>
    <cellStyle name="Hyperlink 12" xfId="20401" hidden="1"/>
    <cellStyle name="Hyperlink 12" xfId="21319" hidden="1"/>
    <cellStyle name="Hyperlink 12" xfId="5371" hidden="1"/>
    <cellStyle name="Hyperlink 12" xfId="43184" hidden="1"/>
    <cellStyle name="Hyperlink 12" xfId="31777" hidden="1"/>
    <cellStyle name="Hyperlink 12" xfId="30835" hidden="1"/>
    <cellStyle name="Hyperlink 12" xfId="28203" hidden="1"/>
    <cellStyle name="Hyperlink 12" xfId="21432" hidden="1"/>
    <cellStyle name="Hyperlink 12" xfId="19993" hidden="1"/>
    <cellStyle name="Hyperlink 12" xfId="37261" hidden="1"/>
    <cellStyle name="Hyperlink 12" xfId="22850" hidden="1"/>
    <cellStyle name="Hyperlink 12" xfId="37463" hidden="1"/>
    <cellStyle name="Hyperlink 12" xfId="43956" hidden="1"/>
    <cellStyle name="Hyperlink 12" xfId="31015" hidden="1"/>
    <cellStyle name="Hyperlink 12" xfId="30761" hidden="1"/>
    <cellStyle name="Hyperlink 12" xfId="46919" hidden="1"/>
    <cellStyle name="Hyperlink 12" xfId="31272" hidden="1"/>
    <cellStyle name="Hyperlink 12" xfId="43543" hidden="1"/>
    <cellStyle name="Hyperlink 12" xfId="47247" hidden="1"/>
    <cellStyle name="Hyperlink 12" xfId="45552" hidden="1"/>
    <cellStyle name="Hyperlink 12" xfId="45131" hidden="1"/>
    <cellStyle name="Hyperlink 12" xfId="36261" hidden="1"/>
    <cellStyle name="Hyperlink 12" xfId="31633" hidden="1"/>
    <cellStyle name="Hyperlink 12" xfId="44345" hidden="1"/>
    <cellStyle name="Hyperlink 12" xfId="31667" hidden="1"/>
    <cellStyle name="Hyperlink 12" xfId="37221" hidden="1"/>
    <cellStyle name="Hyperlink 12" xfId="39590" hidden="1"/>
    <cellStyle name="Hyperlink 12" xfId="5416" hidden="1"/>
    <cellStyle name="Hyperlink 12" xfId="5399" hidden="1"/>
    <cellStyle name="Hyperlink 12" xfId="47136" hidden="1"/>
    <cellStyle name="Hyperlink 12" xfId="30658" hidden="1"/>
    <cellStyle name="Hyperlink 12" xfId="30541" hidden="1"/>
    <cellStyle name="Hyperlink 12" xfId="45841" hidden="1"/>
    <cellStyle name="Hyperlink 12" xfId="44504" hidden="1"/>
    <cellStyle name="Hyperlink 12" xfId="46023" hidden="1"/>
    <cellStyle name="Hyperlink 12" xfId="37294" hidden="1"/>
    <cellStyle name="Hyperlink 12" xfId="45285" hidden="1"/>
    <cellStyle name="Hyperlink 12" xfId="22257" hidden="1"/>
    <cellStyle name="Hyperlink 12" xfId="22291" hidden="1"/>
    <cellStyle name="Hyperlink 12" xfId="43343" hidden="1"/>
    <cellStyle name="Hyperlink 12" xfId="46365" hidden="1"/>
    <cellStyle name="Hyperlink 12" xfId="20688" hidden="1"/>
    <cellStyle name="Hyperlink 12" xfId="43218" hidden="1"/>
    <cellStyle name="Hyperlink 12" xfId="20448" hidden="1"/>
    <cellStyle name="Hyperlink 12" xfId="23028" hidden="1"/>
    <cellStyle name="Hyperlink 12" xfId="20465" hidden="1"/>
    <cellStyle name="Hyperlink 12" xfId="21359" hidden="1"/>
    <cellStyle name="Hyperlink 12" xfId="18699" hidden="1"/>
    <cellStyle name="Hyperlink 12" xfId="44884" hidden="1"/>
    <cellStyle name="Hyperlink 12" xfId="46464" hidden="1"/>
    <cellStyle name="Hyperlink 12" xfId="19230" hidden="1"/>
    <cellStyle name="Hyperlink 12" xfId="18201" hidden="1"/>
    <cellStyle name="Hyperlink 12" xfId="46781" hidden="1"/>
    <cellStyle name="Hyperlink 12" xfId="43929" hidden="1"/>
    <cellStyle name="Hyperlink 12" xfId="47213" hidden="1"/>
    <cellStyle name="Hyperlink 12" xfId="21949" hidden="1"/>
    <cellStyle name="Hyperlink 12" xfId="20936" hidden="1"/>
    <cellStyle name="Hyperlink 12" xfId="37120" hidden="1"/>
    <cellStyle name="Hyperlink 12" xfId="45010" hidden="1"/>
    <cellStyle name="Hyperlink 12" xfId="15571" hidden="1"/>
    <cellStyle name="Hyperlink 12" xfId="46389" hidden="1"/>
    <cellStyle name="Hyperlink 12" xfId="37535" hidden="1"/>
    <cellStyle name="Hyperlink 12" xfId="16568" hidden="1"/>
    <cellStyle name="Hyperlink 12" xfId="13446" hidden="1"/>
    <cellStyle name="Hyperlink 12" xfId="22608" hidden="1"/>
    <cellStyle name="Hyperlink 12" xfId="23062" hidden="1"/>
    <cellStyle name="Hyperlink 12" xfId="43466" hidden="1"/>
    <cellStyle name="Hyperlink 12" xfId="44932" hidden="1"/>
    <cellStyle name="Hyperlink 12" xfId="44023" hidden="1"/>
    <cellStyle name="Hyperlink 12" xfId="21767" hidden="1"/>
    <cellStyle name="Hyperlink 12" xfId="30575" hidden="1"/>
    <cellStyle name="Hyperlink 12" xfId="30798" hidden="1"/>
    <cellStyle name="Hyperlink 12" xfId="43772" hidden="1"/>
    <cellStyle name="Hyperlink 12" xfId="45540" hidden="1"/>
    <cellStyle name="Hyperlink 12" xfId="36036" hidden="1"/>
    <cellStyle name="Hyperlink 12" xfId="30418" hidden="1"/>
    <cellStyle name="Hyperlink 12" xfId="30363" hidden="1"/>
    <cellStyle name="Hyperlink 12" xfId="20774" hidden="1"/>
    <cellStyle name="Hyperlink 12" xfId="29865" hidden="1"/>
    <cellStyle name="Hyperlink 12" xfId="44948" hidden="1"/>
    <cellStyle name="Hyperlink 12" xfId="19175" hidden="1"/>
    <cellStyle name="Hyperlink 12" xfId="43155" hidden="1"/>
    <cellStyle name="Hyperlink 12" xfId="42984" hidden="1"/>
    <cellStyle name="Hyperlink 12" xfId="16612" hidden="1"/>
    <cellStyle name="Hyperlink 12" xfId="31113" hidden="1"/>
    <cellStyle name="Hyperlink 12" xfId="31096" hidden="1"/>
    <cellStyle name="Hyperlink 12" xfId="16595" hidden="1"/>
    <cellStyle name="Hyperlink 12" xfId="20852" hidden="1"/>
    <cellStyle name="Hyperlink 12" xfId="19686" hidden="1"/>
    <cellStyle name="Hyperlink 12" xfId="44067" hidden="1"/>
    <cellStyle name="Hyperlink 12" xfId="47010" hidden="1"/>
    <cellStyle name="Hyperlink 12" xfId="46404" hidden="1"/>
    <cellStyle name="Hyperlink 12" xfId="12941" hidden="1"/>
    <cellStyle name="Hyperlink 12" xfId="21245" hidden="1"/>
    <cellStyle name="Hyperlink 12" xfId="7621" hidden="1"/>
    <cellStyle name="Hyperlink 12" xfId="20985" hidden="1"/>
    <cellStyle name="Hyperlink 12" xfId="31368" hidden="1"/>
    <cellStyle name="Hyperlink 12" xfId="12185" hidden="1"/>
    <cellStyle name="Hyperlink 12" xfId="44848" hidden="1"/>
    <cellStyle name="Hyperlink 12" xfId="43249" hidden="1"/>
    <cellStyle name="Hyperlink 12" xfId="13081" hidden="1"/>
    <cellStyle name="Hyperlink 12" xfId="11627" hidden="1"/>
    <cellStyle name="Hyperlink 12" xfId="21380" hidden="1"/>
    <cellStyle name="Hyperlink 12" xfId="22976" hidden="1"/>
    <cellStyle name="Hyperlink 12" xfId="19110" hidden="1"/>
    <cellStyle name="Hyperlink 12" xfId="21866" hidden="1"/>
    <cellStyle name="Hyperlink 12" xfId="44475" hidden="1"/>
    <cellStyle name="Hyperlink 12" xfId="4374" hidden="1"/>
    <cellStyle name="Hyperlink 12" xfId="46179" hidden="1"/>
    <cellStyle name="Hyperlink 12" xfId="44715" hidden="1"/>
    <cellStyle name="Hyperlink 12" xfId="13185" hidden="1"/>
    <cellStyle name="Hyperlink 12" xfId="19081" hidden="1"/>
    <cellStyle name="Hyperlink 12" xfId="42862" hidden="1"/>
    <cellStyle name="Hyperlink 12" xfId="18910" hidden="1"/>
    <cellStyle name="Hyperlink 12" xfId="43136" hidden="1"/>
    <cellStyle name="Hyperlink 12" xfId="43581" hidden="1"/>
    <cellStyle name="Hyperlink 12" xfId="45442" hidden="1"/>
    <cellStyle name="Hyperlink 12" xfId="44214" hidden="1"/>
    <cellStyle name="Hyperlink 12" xfId="51182" hidden="1"/>
    <cellStyle name="Hyperlink 12" xfId="21561" hidden="1"/>
    <cellStyle name="Hyperlink 12" xfId="20801" hidden="1"/>
    <cellStyle name="Hyperlink 12" xfId="37017" hidden="1"/>
    <cellStyle name="Hyperlink 12" xfId="50684" hidden="1"/>
    <cellStyle name="Hyperlink 12" xfId="23139" hidden="1"/>
    <cellStyle name="Hyperlink 12" xfId="23173" hidden="1"/>
    <cellStyle name="Hyperlink 12" xfId="39092" hidden="1"/>
    <cellStyle name="Hyperlink 12" xfId="54449" hidden="1"/>
    <cellStyle name="Hyperlink 12" xfId="54394" hidden="1"/>
    <cellStyle name="Hyperlink 12" xfId="39645" hidden="1"/>
    <cellStyle name="Hyperlink 12" xfId="28299" hidden="1"/>
    <cellStyle name="Hyperlink 12" xfId="28339" hidden="1"/>
    <cellStyle name="Hyperlink 12" xfId="46145" hidden="1"/>
    <cellStyle name="Hyperlink 12" xfId="46868" hidden="1"/>
    <cellStyle name="Hyperlink 12" xfId="43304" hidden="1"/>
    <cellStyle name="Hyperlink 12" xfId="46516" hidden="1"/>
    <cellStyle name="Hyperlink 12" xfId="43114" hidden="1"/>
    <cellStyle name="Hyperlink 12" xfId="20038" hidden="1"/>
    <cellStyle name="Hyperlink 12" xfId="43363" hidden="1"/>
    <cellStyle name="Hyperlink 12" xfId="45974" hidden="1"/>
    <cellStyle name="Hyperlink 12" xfId="44875" hidden="1"/>
    <cellStyle name="Hyperlink 12" xfId="22845" hidden="1"/>
    <cellStyle name="Hyperlink 12" xfId="36974" hidden="1"/>
    <cellStyle name="Hyperlink 12" xfId="20560" hidden="1"/>
    <cellStyle name="Hyperlink 12" xfId="20271" hidden="1"/>
    <cellStyle name="Hyperlink 12" xfId="20874" hidden="1"/>
    <cellStyle name="Hyperlink 12" xfId="22691" hidden="1"/>
    <cellStyle name="Hyperlink 12" xfId="37157" hidden="1"/>
    <cellStyle name="Hyperlink 12" xfId="37522" hidden="1"/>
    <cellStyle name="Hyperlink 12" xfId="18875" hidden="1"/>
    <cellStyle name="Hyperlink 12" xfId="31205" hidden="1"/>
    <cellStyle name="Hyperlink 12" xfId="30452" hidden="1"/>
    <cellStyle name="Hyperlink 12" xfId="22642" hidden="1"/>
    <cellStyle name="Hyperlink 12" xfId="13459" hidden="1"/>
    <cellStyle name="Hyperlink 12" xfId="44276" hidden="1"/>
    <cellStyle name="Hyperlink 12" xfId="19855" hidden="1"/>
    <cellStyle name="Hyperlink 12" xfId="22760" hidden="1"/>
    <cellStyle name="Hyperlink 12" xfId="45628" hidden="1"/>
    <cellStyle name="Hyperlink 12" xfId="46834" hidden="1"/>
    <cellStyle name="Hyperlink 12" xfId="44293" hidden="1"/>
    <cellStyle name="Hyperlink 12" xfId="54483"/>
    <cellStyle name="Hyperlink 13" xfId="28301" hidden="1"/>
    <cellStyle name="Hyperlink 13" xfId="20715" hidden="1"/>
    <cellStyle name="Hyperlink 13" xfId="22107" hidden="1"/>
    <cellStyle name="Hyperlink 13" xfId="47052" hidden="1"/>
    <cellStyle name="Hyperlink 13" xfId="46466" hidden="1"/>
    <cellStyle name="Hyperlink 13" xfId="21760" hidden="1"/>
    <cellStyle name="Hyperlink 13" xfId="21382" hidden="1"/>
    <cellStyle name="Hyperlink 13" xfId="46684" hidden="1"/>
    <cellStyle name="Hyperlink 13" xfId="42945" hidden="1"/>
    <cellStyle name="Hyperlink 13" xfId="13520" hidden="1"/>
    <cellStyle name="Hyperlink 13" xfId="19271" hidden="1"/>
    <cellStyle name="Hyperlink 13" xfId="37081" hidden="1"/>
    <cellStyle name="Hyperlink 13" xfId="30952" hidden="1"/>
    <cellStyle name="Hyperlink 13" xfId="19527" hidden="1"/>
    <cellStyle name="Hyperlink 13" xfId="5396" hidden="1"/>
    <cellStyle name="Hyperlink 13" xfId="30704" hidden="1"/>
    <cellStyle name="Hyperlink 13" xfId="19779" hidden="1"/>
    <cellStyle name="Hyperlink 13" xfId="37206" hidden="1"/>
    <cellStyle name="Hyperlink 13" xfId="37563" hidden="1"/>
    <cellStyle name="Hyperlink 13" xfId="21085" hidden="1"/>
    <cellStyle name="Hyperlink 13" xfId="13523" hidden="1"/>
    <cellStyle name="Hyperlink 13" xfId="19468" hidden="1"/>
    <cellStyle name="Hyperlink 13" xfId="46017" hidden="1"/>
    <cellStyle name="Hyperlink 13" xfId="46333" hidden="1"/>
    <cellStyle name="Hyperlink 13" xfId="39075" hidden="1"/>
    <cellStyle name="Hyperlink 13" xfId="20980" hidden="1"/>
    <cellStyle name="Hyperlink 13" xfId="22444" hidden="1"/>
    <cellStyle name="Hyperlink 13" xfId="43008" hidden="1"/>
    <cellStyle name="Hyperlink 13" xfId="12939" hidden="1"/>
    <cellStyle name="Hyperlink 13" xfId="21694" hidden="1"/>
    <cellStyle name="Hyperlink 13" xfId="23089" hidden="1"/>
    <cellStyle name="Hyperlink 13" xfId="16706" hidden="1"/>
    <cellStyle name="Hyperlink 13" xfId="44497" hidden="1"/>
    <cellStyle name="Hyperlink 13" xfId="12709" hidden="1"/>
    <cellStyle name="Hyperlink 13" xfId="19700" hidden="1"/>
    <cellStyle name="Hyperlink 13" xfId="39592" hidden="1"/>
    <cellStyle name="Hyperlink 13" xfId="47249" hidden="1"/>
    <cellStyle name="Hyperlink 13" xfId="19496" hidden="1"/>
    <cellStyle name="Hyperlink 13" xfId="21902" hidden="1"/>
    <cellStyle name="Hyperlink 13" xfId="20158" hidden="1"/>
    <cellStyle name="Hyperlink 13" xfId="20273" hidden="1"/>
    <cellStyle name="Hyperlink 13" xfId="13130" hidden="1"/>
    <cellStyle name="Hyperlink 13" xfId="5418" hidden="1"/>
    <cellStyle name="Hyperlink 13" xfId="20313" hidden="1"/>
    <cellStyle name="Hyperlink 13" xfId="44090" hidden="1"/>
    <cellStyle name="Hyperlink 13" xfId="12975" hidden="1"/>
    <cellStyle name="Hyperlink 13" xfId="20583" hidden="1"/>
    <cellStyle name="Hyperlink 13" xfId="51184" hidden="1"/>
    <cellStyle name="Hyperlink 13" xfId="42258" hidden="1"/>
    <cellStyle name="Hyperlink 13" xfId="19552" hidden="1"/>
    <cellStyle name="Hyperlink 13" xfId="36770" hidden="1"/>
    <cellStyle name="Hyperlink 13" xfId="45287" hidden="1"/>
    <cellStyle name="Hyperlink 13" xfId="20829" hidden="1"/>
    <cellStyle name="Hyperlink 13" xfId="12988" hidden="1"/>
    <cellStyle name="Hyperlink 13" xfId="15001" hidden="1"/>
    <cellStyle name="Hyperlink 13" xfId="22259" hidden="1"/>
    <cellStyle name="Hyperlink 13" xfId="22293" hidden="1"/>
    <cellStyle name="Hyperlink 13" xfId="5470" hidden="1"/>
    <cellStyle name="Hyperlink 13" xfId="44428" hidden="1"/>
    <cellStyle name="Hyperlink 13" xfId="19544" hidden="1"/>
    <cellStyle name="Hyperlink 13" xfId="18903" hidden="1"/>
    <cellStyle name="Hyperlink 13" xfId="44936" hidden="1"/>
    <cellStyle name="Hyperlink 13" xfId="22852" hidden="1"/>
    <cellStyle name="Hyperlink 13" xfId="22131" hidden="1"/>
    <cellStyle name="Hyperlink 13" xfId="19357" hidden="1"/>
    <cellStyle name="Hyperlink 13" xfId="22978" hidden="1"/>
    <cellStyle name="Hyperlink 13" xfId="46367" hidden="1"/>
    <cellStyle name="Hyperlink 13" xfId="20452" hidden="1"/>
    <cellStyle name="Hyperlink 13" xfId="22392" hidden="1"/>
    <cellStyle name="Hyperlink 13" xfId="46926" hidden="1"/>
    <cellStyle name="Hyperlink 13" xfId="45734" hidden="1"/>
    <cellStyle name="Hyperlink 13" xfId="20772" hidden="1"/>
    <cellStyle name="Hyperlink 13" xfId="12888" hidden="1"/>
    <cellStyle name="Hyperlink 13" xfId="45942" hidden="1"/>
    <cellStyle name="Hyperlink 13" xfId="43431" hidden="1"/>
    <cellStyle name="Hyperlink 13" xfId="12984" hidden="1"/>
    <cellStyle name="Hyperlink 13" xfId="31386" hidden="1"/>
    <cellStyle name="Hyperlink 13" xfId="46886" hidden="1"/>
    <cellStyle name="Hyperlink 13" xfId="43827" hidden="1"/>
    <cellStyle name="Hyperlink 13" xfId="44251" hidden="1"/>
    <cellStyle name="Hyperlink 13" xfId="43596" hidden="1"/>
    <cellStyle name="Hyperlink 13" xfId="36964" hidden="1"/>
    <cellStyle name="Hyperlink 13" xfId="44273" hidden="1"/>
    <cellStyle name="Hyperlink 13" xfId="20939" hidden="1"/>
    <cellStyle name="Hyperlink 13" xfId="30841" hidden="1"/>
    <cellStyle name="Hyperlink 13" xfId="47138" hidden="1"/>
    <cellStyle name="Hyperlink 13" xfId="45619" hidden="1"/>
    <cellStyle name="Hyperlink 13" xfId="36988" hidden="1"/>
    <cellStyle name="Hyperlink 13" xfId="46632" hidden="1"/>
    <cellStyle name="Hyperlink 13" xfId="37527" hidden="1"/>
    <cellStyle name="Hyperlink 13" xfId="19689" hidden="1"/>
    <cellStyle name="Hyperlink 13" xfId="13487" hidden="1"/>
    <cellStyle name="Hyperlink 13" xfId="31669" hidden="1"/>
    <cellStyle name="Hyperlink 13" xfId="30728" hidden="1"/>
    <cellStyle name="Hyperlink 13" xfId="42830" hidden="1"/>
    <cellStyle name="Hyperlink 13" xfId="44903" hidden="1"/>
    <cellStyle name="Hyperlink 13" xfId="30653" hidden="1"/>
    <cellStyle name="Hyperlink 13" xfId="44834" hidden="1"/>
    <cellStyle name="Hyperlink 13" xfId="22709" hidden="1"/>
    <cellStyle name="Hyperlink 13" xfId="21468" hidden="1"/>
    <cellStyle name="Hyperlink 13" xfId="13195" hidden="1"/>
    <cellStyle name="Hyperlink 13" xfId="42864" hidden="1"/>
    <cellStyle name="Hyperlink 13" xfId="28249" hidden="1"/>
    <cellStyle name="Hyperlink 13" xfId="19827" hidden="1"/>
    <cellStyle name="Hyperlink 13" xfId="46783" hidden="1"/>
    <cellStyle name="Hyperlink 13" xfId="45508" hidden="1"/>
    <cellStyle name="Hyperlink 13" xfId="19819" hidden="1"/>
    <cellStyle name="Hyperlink 13" xfId="19623" hidden="1"/>
    <cellStyle name="Hyperlink 13" xfId="52280" hidden="1"/>
    <cellStyle name="Hyperlink 13" xfId="16614" hidden="1"/>
    <cellStyle name="Hyperlink 13" xfId="21954" hidden="1"/>
    <cellStyle name="Hyperlink 13" xfId="29848" hidden="1"/>
    <cellStyle name="Hyperlink 13" xfId="43893" hidden="1"/>
    <cellStyle name="Hyperlink 13" xfId="44789" hidden="1"/>
    <cellStyle name="Hyperlink 13" xfId="43774" hidden="1"/>
    <cellStyle name="Hyperlink 13" xfId="46518" hidden="1"/>
    <cellStyle name="Hyperlink 13" xfId="20818" hidden="1"/>
    <cellStyle name="Hyperlink 13" xfId="20016" hidden="1"/>
    <cellStyle name="Hyperlink 13" xfId="7589" hidden="1"/>
    <cellStyle name="Hyperlink 13" xfId="19013" hidden="1"/>
    <cellStyle name="Hyperlink 13" xfId="43226" hidden="1"/>
    <cellStyle name="Hyperlink 13" xfId="20745" hidden="1"/>
    <cellStyle name="Hyperlink 13" xfId="22485" hidden="1"/>
    <cellStyle name="Hyperlink 13" xfId="53879" hidden="1"/>
    <cellStyle name="Hyperlink 13" xfId="31779" hidden="1"/>
    <cellStyle name="Hyperlink 13" xfId="20153" hidden="1"/>
    <cellStyle name="Hyperlink 13" xfId="19522" hidden="1"/>
    <cellStyle name="Hyperlink 13" xfId="45890" hidden="1"/>
    <cellStyle name="Hyperlink 13" xfId="22610" hidden="1"/>
    <cellStyle name="Hyperlink 13" xfId="7017" hidden="1"/>
    <cellStyle name="Hyperlink 13" xfId="21110" hidden="1"/>
    <cellStyle name="Hyperlink 13" xfId="22644" hidden="1"/>
    <cellStyle name="Hyperlink 13" xfId="45005" hidden="1"/>
    <cellStyle name="Hyperlink 13" xfId="45321" hidden="1"/>
    <cellStyle name="Hyperlink 13" xfId="18869" hidden="1"/>
    <cellStyle name="Hyperlink 13" xfId="35979" hidden="1"/>
    <cellStyle name="Hyperlink 13" xfId="52236" hidden="1"/>
    <cellStyle name="Hyperlink 13" xfId="21570" hidden="1"/>
    <cellStyle name="Hyperlink 13" xfId="44222" hidden="1"/>
    <cellStyle name="Hyperlink 13" xfId="43068" hidden="1"/>
    <cellStyle name="Hyperlink 13" xfId="22762" hidden="1"/>
    <cellStyle name="Hyperlink 13" xfId="18871" hidden="1"/>
    <cellStyle name="Hyperlink 13" xfId="19655" hidden="1"/>
    <cellStyle name="Hyperlink 13" xfId="22796" hidden="1"/>
    <cellStyle name="Hyperlink 13" xfId="30611" hidden="1"/>
    <cellStyle name="Hyperlink 13" xfId="45159" hidden="1"/>
    <cellStyle name="Hyperlink 13" xfId="45542" hidden="1"/>
    <cellStyle name="Hyperlink 13" xfId="37015" hidden="1"/>
    <cellStyle name="Hyperlink 13" xfId="22478" hidden="1"/>
    <cellStyle name="Hyperlink 13" xfId="43542" hidden="1"/>
    <cellStyle name="Hyperlink 13" xfId="46205" hidden="1"/>
    <cellStyle name="Hyperlink 13" xfId="52258" hidden="1"/>
    <cellStyle name="Hyperlink 13" xfId="19892" hidden="1"/>
    <cellStyle name="Hyperlink 13" xfId="20156" hidden="1"/>
    <cellStyle name="Hyperlink 13" xfId="45644" hidden="1"/>
    <cellStyle name="Hyperlink 13" xfId="30848" hidden="1"/>
    <cellStyle name="Hyperlink 13" xfId="19258" hidden="1"/>
    <cellStyle name="Hyperlink 13" xfId="37168" hidden="1"/>
    <cellStyle name="Hyperlink 13" xfId="42977" hidden="1"/>
    <cellStyle name="Hyperlink 13" xfId="19753" hidden="1"/>
    <cellStyle name="Hyperlink 13" xfId="31583" hidden="1"/>
    <cellStyle name="Hyperlink 13" xfId="37060" hidden="1"/>
    <cellStyle name="Hyperlink 13" xfId="45233" hidden="1"/>
    <cellStyle name="Hyperlink 13" xfId="20595" hidden="1"/>
    <cellStyle name="Hyperlink 13" xfId="13005" hidden="1"/>
    <cellStyle name="Hyperlink 13" xfId="16666" hidden="1"/>
    <cellStyle name="Hyperlink 13" xfId="46147" hidden="1"/>
    <cellStyle name="Hyperlink 13" xfId="45456" hidden="1"/>
    <cellStyle name="Hyperlink 13" xfId="37064" hidden="1"/>
    <cellStyle name="Hyperlink 13" xfId="30637" hidden="1"/>
    <cellStyle name="Hyperlink 13" xfId="13451" hidden="1"/>
    <cellStyle name="Hyperlink 13" xfId="44774" hidden="1"/>
    <cellStyle name="Hyperlink 13" xfId="30711" hidden="1"/>
    <cellStyle name="Hyperlink 13" xfId="45013" hidden="1"/>
    <cellStyle name="Hyperlink 13" xfId="13303" hidden="1"/>
    <cellStyle name="Hyperlink 13" xfId="18994" hidden="1"/>
    <cellStyle name="Hyperlink 13" xfId="15518" hidden="1"/>
    <cellStyle name="Hyperlink 13" xfId="21943" hidden="1"/>
    <cellStyle name="Hyperlink 13" xfId="37508" hidden="1"/>
    <cellStyle name="Hyperlink 13" xfId="42966" hidden="1"/>
    <cellStyle name="Hyperlink 13" xfId="51239" hidden="1"/>
    <cellStyle name="Hyperlink 13" xfId="30540" hidden="1"/>
    <cellStyle name="Hyperlink 13" xfId="18934" hidden="1"/>
    <cellStyle name="Hyperlink 13" xfId="46280" hidden="1"/>
    <cellStyle name="Hyperlink 13" xfId="30774" hidden="1"/>
    <cellStyle name="Hyperlink 13" xfId="20148" hidden="1"/>
    <cellStyle name="Hyperlink 13" xfId="4321" hidden="1"/>
    <cellStyle name="Hyperlink 13" xfId="28341" hidden="1"/>
    <cellStyle name="Hyperlink 13" xfId="43496" hidden="1"/>
    <cellStyle name="Hyperlink 13" xfId="21608" hidden="1"/>
    <cellStyle name="Hyperlink 13" xfId="30900" hidden="1"/>
    <cellStyle name="Hyperlink 13" xfId="50667" hidden="1"/>
    <cellStyle name="Hyperlink 13" xfId="40666" hidden="1"/>
    <cellStyle name="Hyperlink 13" xfId="30832" hidden="1"/>
    <cellStyle name="Hyperlink 13" xfId="13092" hidden="1"/>
    <cellStyle name="Hyperlink 13" xfId="18790" hidden="1"/>
    <cellStyle name="Hyperlink 13" xfId="31167" hidden="1"/>
    <cellStyle name="Hyperlink 13" xfId="3804" hidden="1"/>
    <cellStyle name="Hyperlink 13" xfId="20700" hidden="1"/>
    <cellStyle name="Hyperlink 13" xfId="31207" hidden="1"/>
    <cellStyle name="Hyperlink 13" xfId="22669" hidden="1"/>
    <cellStyle name="Hyperlink 13" xfId="20199" hidden="1"/>
    <cellStyle name="Hyperlink 13" xfId="31024" hidden="1"/>
    <cellStyle name="Hyperlink 13" xfId="40740" hidden="1"/>
    <cellStyle name="Hyperlink 13" xfId="44232" hidden="1"/>
    <cellStyle name="Hyperlink 13" xfId="30649" hidden="1"/>
    <cellStyle name="Hyperlink 13" xfId="37454" hidden="1"/>
    <cellStyle name="Hyperlink 13" xfId="22558" hidden="1"/>
    <cellStyle name="Hyperlink 13" xfId="21247" hidden="1"/>
    <cellStyle name="Hyperlink 13" xfId="19307" hidden="1"/>
    <cellStyle name="Hyperlink 13" xfId="26636" hidden="1"/>
    <cellStyle name="Hyperlink 13" xfId="18892" hidden="1"/>
    <cellStyle name="Hyperlink 13" xfId="20354" hidden="1"/>
    <cellStyle name="Hyperlink 13" xfId="22165" hidden="1"/>
    <cellStyle name="Hyperlink 13" xfId="46094" hidden="1"/>
    <cellStyle name="Hyperlink 13" xfId="30645" hidden="1"/>
    <cellStyle name="Hyperlink 13" xfId="19152" hidden="1"/>
    <cellStyle name="Hyperlink 13" xfId="44892" hidden="1"/>
    <cellStyle name="Hyperlink 13" xfId="44722" hidden="1"/>
    <cellStyle name="Hyperlink 13" xfId="20862" hidden="1"/>
    <cellStyle name="Hyperlink 13" xfId="20133" hidden="1"/>
    <cellStyle name="Hyperlink 13" xfId="37580" hidden="1"/>
    <cellStyle name="Hyperlink 13" xfId="45682" hidden="1"/>
    <cellStyle name="Hyperlink 13" xfId="19422" hidden="1"/>
    <cellStyle name="Hyperlink 13" xfId="18701" hidden="1"/>
    <cellStyle name="Hyperlink 13" xfId="37336" hidden="1"/>
    <cellStyle name="Hyperlink 13" xfId="46239" hidden="1"/>
    <cellStyle name="Hyperlink 13" xfId="21868" hidden="1"/>
    <cellStyle name="Hyperlink 13" xfId="21159" hidden="1"/>
    <cellStyle name="Hyperlink 13" xfId="12867" hidden="1"/>
    <cellStyle name="Hyperlink 13" xfId="44675" hidden="1"/>
    <cellStyle name="Hyperlink 13" xfId="40644" hidden="1"/>
    <cellStyle name="Hyperlink 13" xfId="22938" hidden="1"/>
    <cellStyle name="Hyperlink 13" xfId="43532" hidden="1"/>
    <cellStyle name="Hyperlink 13" xfId="18184" hidden="1"/>
    <cellStyle name="Hyperlink 13" xfId="31115" hidden="1"/>
    <cellStyle name="Hyperlink 13" xfId="46978" hidden="1"/>
    <cellStyle name="Hyperlink 13" xfId="46261" hidden="1"/>
    <cellStyle name="Hyperlink 13" xfId="44227" hidden="1"/>
    <cellStyle name="Hyperlink 13" xfId="19288" hidden="1"/>
    <cellStyle name="Hyperlink 13" xfId="12694" hidden="1"/>
    <cellStyle name="Hyperlink 13" xfId="21545" hidden="1"/>
    <cellStyle name="Hyperlink 13" xfId="36785" hidden="1"/>
    <cellStyle name="Hyperlink 13" xfId="46718" hidden="1"/>
    <cellStyle name="Hyperlink 13" xfId="20481" hidden="1"/>
    <cellStyle name="Hyperlink 13" xfId="37596" hidden="1"/>
    <cellStyle name="Hyperlink 13" xfId="45976" hidden="1"/>
    <cellStyle name="Hyperlink 13" xfId="54451" hidden="1"/>
    <cellStyle name="Hyperlink 13" xfId="44387" hidden="1"/>
    <cellStyle name="Hyperlink 13" xfId="13432" hidden="1"/>
    <cellStyle name="Hyperlink 13" xfId="43332" hidden="1"/>
    <cellStyle name="Hyperlink 13" xfId="44657" hidden="1"/>
    <cellStyle name="Hyperlink 13" xfId="23064" hidden="1"/>
    <cellStyle name="Hyperlink 13" xfId="5510" hidden="1"/>
    <cellStyle name="Hyperlink 13" xfId="43626" hidden="1"/>
    <cellStyle name="Hyperlink 13" xfId="46181" hidden="1"/>
    <cellStyle name="Hyperlink 13" xfId="47163" hidden="1"/>
    <cellStyle name="Hyperlink 13" xfId="43601" hidden="1"/>
    <cellStyle name="Hyperlink 13" xfId="54396" hidden="1"/>
    <cellStyle name="Hyperlink 13" xfId="39647" hidden="1"/>
    <cellStyle name="Hyperlink 13" xfId="43853" hidden="1"/>
    <cellStyle name="Hyperlink 13" xfId="30814" hidden="1"/>
    <cellStyle name="Hyperlink 13" xfId="46836" hidden="1"/>
    <cellStyle name="Hyperlink 13" xfId="37271" hidden="1"/>
    <cellStyle name="Hyperlink 13" xfId="7534" hidden="1"/>
    <cellStyle name="Hyperlink 13" xfId="19264" hidden="1"/>
    <cellStyle name="Hyperlink 13" xfId="43729" hidden="1"/>
    <cellStyle name="Hyperlink 13" xfId="20601" hidden="1"/>
    <cellStyle name="Hyperlink 13" xfId="30420" hidden="1"/>
    <cellStyle name="Hyperlink 13" xfId="43697" hidden="1"/>
    <cellStyle name="Hyperlink 13" xfId="43087" hidden="1"/>
    <cellStyle name="Hyperlink 13" xfId="43570" hidden="1"/>
    <cellStyle name="Hyperlink 13" xfId="46552" hidden="1"/>
    <cellStyle name="Hyperlink 13" xfId="44846" hidden="1"/>
    <cellStyle name="Hyperlink 13" xfId="40688" hidden="1"/>
    <cellStyle name="Hyperlink 13" xfId="21816" hidden="1"/>
    <cellStyle name="Hyperlink 13" xfId="43901" hidden="1"/>
    <cellStyle name="Hyperlink 13" xfId="37544" hidden="1"/>
    <cellStyle name="Hyperlink 13" xfId="30529" hidden="1"/>
    <cellStyle name="Hyperlink 13" xfId="47104" hidden="1"/>
    <cellStyle name="Hyperlink 13" xfId="45834" hidden="1"/>
    <cellStyle name="Hyperlink 13" xfId="36848" hidden="1"/>
    <cellStyle name="Hyperlink 13" xfId="47215" hidden="1"/>
    <cellStyle name="Hyperlink 13" xfId="20931" hidden="1"/>
    <cellStyle name="Hyperlink 13" xfId="37599" hidden="1"/>
    <cellStyle name="Hyperlink 13" xfId="37051" hidden="1"/>
    <cellStyle name="Hyperlink 13" xfId="20760" hidden="1"/>
    <cellStyle name="Hyperlink 13" xfId="31635" hidden="1"/>
    <cellStyle name="Hyperlink 13" xfId="43763" hidden="1"/>
    <cellStyle name="Hyperlink 13" xfId="37379" hidden="1"/>
    <cellStyle name="Hyperlink 13" xfId="31745" hidden="1"/>
    <cellStyle name="Hyperlink 13" xfId="22073" hidden="1"/>
    <cellStyle name="Hyperlink 13" xfId="31456" hidden="1"/>
    <cellStyle name="Hyperlink 13" xfId="42943" hidden="1"/>
    <cellStyle name="Hyperlink 13" xfId="13504" hidden="1"/>
    <cellStyle name="Hyperlink 13" xfId="21434" hidden="1"/>
    <cellStyle name="Hyperlink 13" xfId="27208" hidden="1"/>
    <cellStyle name="Hyperlink 13" xfId="28205" hidden="1"/>
    <cellStyle name="Hyperlink 13" xfId="21660" hidden="1"/>
    <cellStyle name="Hyperlink 13" xfId="20799" hidden="1"/>
    <cellStyle name="Hyperlink 13" xfId="28227" hidden="1"/>
    <cellStyle name="Hyperlink 13" xfId="43381" hidden="1"/>
    <cellStyle name="Hyperlink 13" xfId="19891" hidden="1"/>
    <cellStyle name="Hyperlink 13" xfId="15573" hidden="1"/>
    <cellStyle name="Hyperlink 13" xfId="16570" hidden="1"/>
    <cellStyle name="Hyperlink 13" xfId="13378" hidden="1"/>
    <cellStyle name="Hyperlink 13" xfId="20648" hidden="1"/>
    <cellStyle name="Hyperlink 13" xfId="16592" hidden="1"/>
    <cellStyle name="Hyperlink 13" xfId="43965" hidden="1"/>
    <cellStyle name="Hyperlink 13" xfId="45054" hidden="1"/>
    <cellStyle name="Hyperlink 13" xfId="21806" hidden="1"/>
    <cellStyle name="Hyperlink 13" xfId="22904" hidden="1"/>
    <cellStyle name="Hyperlink 13" xfId="23141" hidden="1"/>
    <cellStyle name="Hyperlink 13" xfId="19049" hidden="1"/>
    <cellStyle name="Hyperlink 13" xfId="22164" hidden="1"/>
    <cellStyle name="Hyperlink 13" xfId="31071" hidden="1"/>
    <cellStyle name="Hyperlink 13" xfId="45880" hidden="1"/>
    <cellStyle name="Hyperlink 13" xfId="45768" hidden="1"/>
    <cellStyle name="Hyperlink 13" xfId="43966" hidden="1"/>
    <cellStyle name="Hyperlink 13" xfId="23175" hidden="1"/>
    <cellStyle name="Hyperlink 13" xfId="13468" hidden="1"/>
    <cellStyle name="Hyperlink 13" xfId="45562" hidden="1"/>
    <cellStyle name="Hyperlink 13" xfId="20177" hidden="1"/>
    <cellStyle name="Hyperlink 13" xfId="31508" hidden="1"/>
    <cellStyle name="Hyperlink 13" xfId="46571" hidden="1"/>
    <cellStyle name="Hyperlink 13" xfId="46743" hidden="1"/>
    <cellStyle name="Hyperlink 13" xfId="11903" hidden="1"/>
    <cellStyle name="Hyperlink 13" xfId="44295" hidden="1"/>
    <cellStyle name="Hyperlink 13" xfId="46559" hidden="1"/>
    <cellStyle name="Hyperlink 13" xfId="12772" hidden="1"/>
    <cellStyle name="Hyperlink 13" xfId="21213" hidden="1"/>
    <cellStyle name="Hyperlink 13" xfId="31376" hidden="1"/>
    <cellStyle name="Hyperlink 13" xfId="27153" hidden="1"/>
    <cellStyle name="Hyperlink 13" xfId="12912" hidden="1"/>
    <cellStyle name="Hyperlink 13" xfId="43635" hidden="1"/>
    <cellStyle name="Hyperlink 13" xfId="44555" hidden="1"/>
    <cellStyle name="Hyperlink 13" xfId="42775" hidden="1"/>
    <cellStyle name="Hyperlink 13" xfId="45184" hidden="1"/>
    <cellStyle name="Hyperlink 13" xfId="22206" hidden="1"/>
    <cellStyle name="Hyperlink 13" xfId="44207" hidden="1"/>
    <cellStyle name="Hyperlink 13" xfId="43338" hidden="1"/>
    <cellStyle name="Hyperlink 13" xfId="4376" hidden="1"/>
    <cellStyle name="Hyperlink 13" xfId="22187" hidden="1"/>
    <cellStyle name="Hyperlink 13" xfId="44526" hidden="1"/>
    <cellStyle name="Hyperlink 13" xfId="44602" hidden="1"/>
    <cellStyle name="Hyperlink 13" xfId="31693" hidden="1"/>
    <cellStyle name="Hyperlink 13" xfId="46870" hidden="1"/>
    <cellStyle name="Hyperlink 13" xfId="40780" hidden="1"/>
    <cellStyle name="Hyperlink 13" xfId="52332" hidden="1"/>
    <cellStyle name="Hyperlink 13" xfId="44230" hidden="1"/>
    <cellStyle name="Hyperlink 13" xfId="19458" hidden="1"/>
    <cellStyle name="Hyperlink 13" xfId="30454" hidden="1"/>
    <cellStyle name="Hyperlink 13" xfId="46028" hidden="1"/>
    <cellStyle name="Hyperlink 13" xfId="23030" hidden="1"/>
    <cellStyle name="Hyperlink 13" xfId="7623" hidden="1"/>
    <cellStyle name="Hyperlink 13" xfId="44135" hidden="1"/>
    <cellStyle name="Hyperlink 13" xfId="21488" hidden="1"/>
    <cellStyle name="Hyperlink 13" xfId="18756" hidden="1"/>
    <cellStyle name="Hyperlink 13" xfId="31093" hidden="1"/>
    <cellStyle name="Hyperlink 13" xfId="47012" hidden="1"/>
    <cellStyle name="Hyperlink 13" xfId="52372" hidden="1"/>
    <cellStyle name="Hyperlink 13" xfId="44669" hidden="1"/>
    <cellStyle name="Hyperlink 13" xfId="46238" hidden="1"/>
    <cellStyle name="Hyperlink 13" xfId="22497" hidden="1"/>
    <cellStyle name="Hyperlink 13" xfId="20221" hidden="1"/>
    <cellStyle name="Hyperlink 13" xfId="31542" hidden="1"/>
    <cellStyle name="Hyperlink 13" xfId="30750" hidden="1"/>
    <cellStyle name="Hyperlink 13" xfId="36943" hidden="1"/>
    <cellStyle name="Hyperlink 13" xfId="22020" hidden="1"/>
    <cellStyle name="Hyperlink 13" xfId="13260" hidden="1"/>
    <cellStyle name="Hyperlink 13" xfId="5373" hidden="1"/>
    <cellStyle name="Hyperlink 13" xfId="44819" hidden="1"/>
    <cellStyle name="Hyperlink 13" xfId="43345" hidden="1"/>
    <cellStyle name="Hyperlink 13" xfId="20423" hidden="1"/>
    <cellStyle name="Hyperlink 13" xfId="22812" hidden="1"/>
    <cellStyle name="Hyperlink 13" xfId="44873" hidden="1"/>
    <cellStyle name="Hyperlink 13" xfId="31283" hidden="1"/>
    <cellStyle name="Hyperlink 13" xfId="19561" hidden="1"/>
    <cellStyle name="Hyperlink 13" xfId="43618" hidden="1"/>
    <cellStyle name="Hyperlink 13" xfId="20061" hidden="1"/>
    <cellStyle name="Hyperlink 13" xfId="20528" hidden="1"/>
    <cellStyle name="Hyperlink 13" xfId="30365" hidden="1"/>
    <cellStyle name="Hyperlink 13" xfId="43362" hidden="1"/>
    <cellStyle name="Hyperlink 13" xfId="43123" hidden="1"/>
    <cellStyle name="Hyperlink 13" xfId="44347" hidden="1"/>
    <cellStyle name="Hyperlink 13" xfId="54485"/>
    <cellStyle name="Hyperlink 14" xfId="43610" hidden="1"/>
    <cellStyle name="Hyperlink 14" xfId="40727" hidden="1"/>
    <cellStyle name="Hyperlink 14" xfId="40742" hidden="1"/>
    <cellStyle name="Hyperlink 14" xfId="20890" hidden="1"/>
    <cellStyle name="Hyperlink 14" xfId="23143" hidden="1"/>
    <cellStyle name="Hyperlink 14" xfId="43468" hidden="1"/>
    <cellStyle name="Hyperlink 14" xfId="22208" hidden="1"/>
    <cellStyle name="Hyperlink 14" xfId="45458" hidden="1"/>
    <cellStyle name="Hyperlink 14" xfId="43924" hidden="1"/>
    <cellStyle name="Hyperlink 14" xfId="43776" hidden="1"/>
    <cellStyle name="Hyperlink 14" xfId="31544" hidden="1"/>
    <cellStyle name="Hyperlink 14" xfId="13337" hidden="1"/>
    <cellStyle name="Hyperlink 14" xfId="44253" hidden="1"/>
    <cellStyle name="Hyperlink 14" xfId="16708" hidden="1"/>
    <cellStyle name="Hyperlink 14" xfId="11594" hidden="1"/>
    <cellStyle name="Hyperlink 14" xfId="18743" hidden="1"/>
    <cellStyle name="Hyperlink 14" xfId="7625" hidden="1"/>
    <cellStyle name="Hyperlink 14" xfId="18792" hidden="1"/>
    <cellStyle name="Hyperlink 14" xfId="21200" hidden="1"/>
    <cellStyle name="Hyperlink 14" xfId="19740" hidden="1"/>
    <cellStyle name="Hyperlink 14" xfId="44185" hidden="1"/>
    <cellStyle name="Hyperlink 14" xfId="20179" hidden="1"/>
    <cellStyle name="Hyperlink 14" xfId="43814" hidden="1"/>
    <cellStyle name="Hyperlink 14" xfId="46671" hidden="1"/>
    <cellStyle name="Hyperlink 14" xfId="43424" hidden="1"/>
    <cellStyle name="Hyperlink 14" xfId="19394" hidden="1"/>
    <cellStyle name="Hyperlink 14" xfId="31747" hidden="1"/>
    <cellStyle name="Hyperlink 14" xfId="37329" hidden="1"/>
    <cellStyle name="Hyperlink 14" xfId="28343" hidden="1"/>
    <cellStyle name="Hyperlink 14" xfId="43982" hidden="1"/>
    <cellStyle name="Hyperlink 14" xfId="21567" hidden="1"/>
    <cellStyle name="Hyperlink 14" xfId="22295" hidden="1"/>
    <cellStyle name="Hyperlink 14" xfId="45544" hidden="1"/>
    <cellStyle name="Hyperlink 14" xfId="30601" hidden="1"/>
    <cellStyle name="Hyperlink 14" xfId="22375" hidden="1"/>
    <cellStyle name="Hyperlink 14" xfId="45201" hidden="1"/>
    <cellStyle name="Hyperlink 14" xfId="18885" hidden="1"/>
    <cellStyle name="Hyperlink 14" xfId="19676" hidden="1"/>
    <cellStyle name="Hyperlink 14" xfId="20111" hidden="1"/>
    <cellStyle name="Hyperlink 14" xfId="45684" hidden="1"/>
    <cellStyle name="Hyperlink 14" xfId="45721" hidden="1"/>
    <cellStyle name="Hyperlink 14" xfId="22764" hidden="1"/>
    <cellStyle name="Hyperlink 14" xfId="45348" hidden="1"/>
    <cellStyle name="Hyperlink 14" xfId="31549" hidden="1"/>
    <cellStyle name="Hyperlink 14" xfId="22109" hidden="1"/>
    <cellStyle name="Hyperlink 14" xfId="46720" hidden="1"/>
    <cellStyle name="Hyperlink 14" xfId="43175" hidden="1"/>
    <cellStyle name="Hyperlink 14" xfId="30594" hidden="1"/>
    <cellStyle name="Hyperlink 14" xfId="37352" hidden="1"/>
    <cellStyle name="Hyperlink 14" xfId="31495" hidden="1"/>
    <cellStyle name="Hyperlink 14" xfId="31637" hidden="1"/>
    <cellStyle name="Hyperlink 14" xfId="45609" hidden="1"/>
    <cellStyle name="Hyperlink 14" xfId="37442" hidden="1"/>
    <cellStyle name="Hyperlink 14" xfId="16653" hidden="1"/>
    <cellStyle name="Hyperlink 14" xfId="42959" hidden="1"/>
    <cellStyle name="Hyperlink 14" xfId="23177" hidden="1"/>
    <cellStyle name="Hyperlink 14" xfId="31458" hidden="1"/>
    <cellStyle name="Hyperlink 14" xfId="43917" hidden="1"/>
    <cellStyle name="Hyperlink 14" xfId="43005" hidden="1"/>
    <cellStyle name="Hyperlink 14" xfId="47140" hidden="1"/>
    <cellStyle name="Hyperlink 14" xfId="23032" hidden="1"/>
    <cellStyle name="Hyperlink 14" xfId="37304" hidden="1"/>
    <cellStyle name="Hyperlink 14" xfId="45274" hidden="1"/>
    <cellStyle name="Hyperlink 14" xfId="5420" hidden="1"/>
    <cellStyle name="Hyperlink 14" xfId="23017" hidden="1"/>
    <cellStyle name="Hyperlink 14" xfId="18931" hidden="1"/>
    <cellStyle name="Hyperlink 14" xfId="28303" hidden="1"/>
    <cellStyle name="Hyperlink 14" xfId="5375" hidden="1"/>
    <cellStyle name="Hyperlink 14" xfId="15560" hidden="1"/>
    <cellStyle name="Hyperlink 14" xfId="46928" hidden="1"/>
    <cellStyle name="Hyperlink 14" xfId="30954" hidden="1"/>
    <cellStyle name="Hyperlink 14" xfId="28251" hidden="1"/>
    <cellStyle name="Hyperlink 14" xfId="31117" hidden="1"/>
    <cellStyle name="Hyperlink 14" xfId="36842" hidden="1"/>
    <cellStyle name="Hyperlink 14" xfId="37162" hidden="1"/>
    <cellStyle name="Hyperlink 14" xfId="43312" hidden="1"/>
    <cellStyle name="Hyperlink 14" xfId="37312" hidden="1"/>
    <cellStyle name="Hyperlink 14" xfId="21584" hidden="1"/>
    <cellStyle name="Hyperlink 14" xfId="45929" hidden="1"/>
    <cellStyle name="Hyperlink 14" xfId="45736" hidden="1"/>
    <cellStyle name="Hyperlink 14" xfId="45978" hidden="1"/>
    <cellStyle name="Hyperlink 14" xfId="21855" hidden="1"/>
    <cellStyle name="Hyperlink 14" xfId="43116" hidden="1"/>
    <cellStyle name="Hyperlink 14" xfId="21490" hidden="1"/>
    <cellStyle name="Hyperlink 14" xfId="37372" hidden="1"/>
    <cellStyle name="Hyperlink 14" xfId="19536" hidden="1"/>
    <cellStyle name="Hyperlink 14" xfId="44979" hidden="1"/>
    <cellStyle name="Hyperlink 14" xfId="4323" hidden="1"/>
    <cellStyle name="Hyperlink 14" xfId="44047" hidden="1"/>
    <cellStyle name="Hyperlink 14" xfId="19973" hidden="1"/>
    <cellStyle name="Hyperlink 14" xfId="36010" hidden="1"/>
    <cellStyle name="Hyperlink 14" xfId="27195" hidden="1"/>
    <cellStyle name="Hyperlink 14" xfId="46096" hidden="1"/>
    <cellStyle name="Hyperlink 14" xfId="22060" hidden="1"/>
    <cellStyle name="Hyperlink 14" xfId="46134" hidden="1"/>
    <cellStyle name="Hyperlink 14" xfId="44022" hidden="1"/>
    <cellStyle name="Hyperlink 14" xfId="46183" hidden="1"/>
    <cellStyle name="Hyperlink 14" xfId="13146" hidden="1"/>
    <cellStyle name="Hyperlink 14" xfId="37222" hidden="1"/>
    <cellStyle name="Hyperlink 14" xfId="44479" hidden="1"/>
    <cellStyle name="Hyperlink 14" xfId="44693" hidden="1"/>
    <cellStyle name="Hyperlink 14" xfId="12870" hidden="1"/>
    <cellStyle name="Hyperlink 14" xfId="36946" hidden="1"/>
    <cellStyle name="Hyperlink 14" xfId="23066" hidden="1"/>
    <cellStyle name="Hyperlink 14" xfId="43445" hidden="1"/>
    <cellStyle name="Hyperlink 14" xfId="22246" hidden="1"/>
    <cellStyle name="Hyperlink 14" xfId="46320" hidden="1"/>
    <cellStyle name="Hyperlink 14" xfId="5457" hidden="1"/>
    <cellStyle name="Hyperlink 14" xfId="46369" hidden="1"/>
    <cellStyle name="Hyperlink 14" xfId="13253" hidden="1"/>
    <cellStyle name="Hyperlink 14" xfId="19371" hidden="1"/>
    <cellStyle name="Hyperlink 14" xfId="43321" hidden="1"/>
    <cellStyle name="Hyperlink 14" xfId="18758" hidden="1"/>
    <cellStyle name="Hyperlink 14" xfId="42866" hidden="1"/>
    <cellStyle name="Hyperlink 14" xfId="46838" hidden="1"/>
    <cellStyle name="Hyperlink 14" xfId="45289" hidden="1"/>
    <cellStyle name="Hyperlink 14" xfId="43829" hidden="1"/>
    <cellStyle name="Hyperlink 14" xfId="11953" hidden="1"/>
    <cellStyle name="Hyperlink 14" xfId="44861" hidden="1"/>
    <cellStyle name="Hyperlink 14" xfId="37314" hidden="1"/>
    <cellStyle name="Hyperlink 14" xfId="44349" hidden="1"/>
    <cellStyle name="Hyperlink 14" xfId="28288" hidden="1"/>
    <cellStyle name="Hyperlink 14" xfId="21215" hidden="1"/>
    <cellStyle name="Hyperlink 14" xfId="13294" hidden="1"/>
    <cellStyle name="Hyperlink 14" xfId="37216" hidden="1"/>
    <cellStyle name="Hyperlink 14" xfId="47165" hidden="1"/>
    <cellStyle name="Hyperlink 14" xfId="20223" hidden="1"/>
    <cellStyle name="Hyperlink 14" xfId="47014" hidden="1"/>
    <cellStyle name="Hyperlink 14" xfId="16668" hidden="1"/>
    <cellStyle name="Hyperlink 14" xfId="20315" hidden="1"/>
    <cellStyle name="Hyperlink 14" xfId="44859" hidden="1"/>
    <cellStyle name="Hyperlink 14" xfId="13238" hidden="1"/>
    <cellStyle name="Hyperlink 14" xfId="27155" hidden="1"/>
    <cellStyle name="Hyperlink 14" xfId="21274" hidden="1"/>
    <cellStyle name="Hyperlink 14" xfId="22711" hidden="1"/>
    <cellStyle name="Hyperlink 14" xfId="22891" hidden="1"/>
    <cellStyle name="Hyperlink 14" xfId="13236" hidden="1"/>
    <cellStyle name="Hyperlink 14" xfId="22940" hidden="1"/>
    <cellStyle name="Hyperlink 14" xfId="19774" hidden="1"/>
    <cellStyle name="Hyperlink 14" xfId="22525" hidden="1"/>
    <cellStyle name="Hyperlink 14" xfId="46001" hidden="1"/>
    <cellStyle name="Hyperlink 14" xfId="22446" hidden="1"/>
    <cellStyle name="Hyperlink 14" xfId="51186" hidden="1"/>
    <cellStyle name="Hyperlink 14" xfId="45638" hidden="1"/>
    <cellStyle name="Hyperlink 14" xfId="46785" hidden="1"/>
    <cellStyle name="Hyperlink 14" xfId="21307" hidden="1"/>
    <cellStyle name="Hyperlink 14" xfId="19337" hidden="1"/>
    <cellStyle name="Hyperlink 14" xfId="19584" hidden="1"/>
    <cellStyle name="Hyperlink 14" xfId="37435" hidden="1"/>
    <cellStyle name="Hyperlink 14" xfId="46686" hidden="1"/>
    <cellStyle name="Hyperlink 14" xfId="47251" hidden="1"/>
    <cellStyle name="Hyperlink 14" xfId="18703" hidden="1"/>
    <cellStyle name="Hyperlink 14" xfId="43838" hidden="1"/>
    <cellStyle name="Hyperlink 14" xfId="51241" hidden="1"/>
    <cellStyle name="Hyperlink 14" xfId="45235" hidden="1"/>
    <cellStyle name="Hyperlink 14" xfId="45428" hidden="1"/>
    <cellStyle name="Hyperlink 14" xfId="45381" hidden="1"/>
    <cellStyle name="Hyperlink 14" xfId="54398" hidden="1"/>
    <cellStyle name="Hyperlink 14" xfId="54438" hidden="1"/>
    <cellStyle name="Hyperlink 14" xfId="45944" hidden="1"/>
    <cellStyle name="Hyperlink 14" xfId="31695" hidden="1"/>
    <cellStyle name="Hyperlink 14" xfId="12164" hidden="1"/>
    <cellStyle name="Hyperlink 14" xfId="45892" hidden="1"/>
    <cellStyle name="Hyperlink 14" xfId="46520" hidden="1"/>
    <cellStyle name="Hyperlink 14" xfId="19467" hidden="1"/>
    <cellStyle name="Hyperlink 14" xfId="37066" hidden="1"/>
    <cellStyle name="Hyperlink 14" xfId="5472" hidden="1"/>
    <cellStyle name="Hyperlink 14" xfId="20643" hidden="1"/>
    <cellStyle name="Hyperlink 14" xfId="16616" hidden="1"/>
    <cellStyle name="Hyperlink 14" xfId="7576" hidden="1"/>
    <cellStyle name="Hyperlink 14" xfId="35951" hidden="1"/>
    <cellStyle name="Hyperlink 14" xfId="22597" hidden="1"/>
    <cellStyle name="Hyperlink 14" xfId="22612" hidden="1"/>
    <cellStyle name="Hyperlink 14" xfId="15520" hidden="1"/>
    <cellStyle name="Hyperlink 14" xfId="42777" hidden="1"/>
    <cellStyle name="Hyperlink 14" xfId="44964" hidden="1"/>
    <cellStyle name="Hyperlink 14" xfId="46335" hidden="1"/>
    <cellStyle name="Hyperlink 14" xfId="12981" hidden="1"/>
    <cellStyle name="Hyperlink 14" xfId="21927" hidden="1"/>
    <cellStyle name="Hyperlink 14" xfId="43750" hidden="1"/>
    <cellStyle name="Hyperlink 14" xfId="13359" hidden="1"/>
    <cellStyle name="Hyperlink 14" xfId="45564" hidden="1"/>
    <cellStyle name="Hyperlink 14" xfId="46823" hidden="1"/>
    <cellStyle name="Hyperlink 14" xfId="19247" hidden="1"/>
    <cellStyle name="Hyperlink 14" xfId="31510" hidden="1"/>
    <cellStyle name="Hyperlink 14" xfId="40646" hidden="1"/>
    <cellStyle name="Hyperlink 14" xfId="30853" hidden="1"/>
    <cellStyle name="Hyperlink 14" xfId="30939" hidden="1"/>
    <cellStyle name="Hyperlink 14" xfId="31404" hidden="1"/>
    <cellStyle name="Hyperlink 14" xfId="23684" hidden="1"/>
    <cellStyle name="Hyperlink 14" xfId="30734" hidden="1"/>
    <cellStyle name="Hyperlink 14" xfId="23128" hidden="1"/>
    <cellStyle name="Hyperlink 14" xfId="31396" hidden="1"/>
    <cellStyle name="Hyperlink 14" xfId="22186" hidden="1"/>
    <cellStyle name="Hyperlink 14" xfId="45371" hidden="1"/>
    <cellStyle name="Hyperlink 14" xfId="21535" hidden="1"/>
    <cellStyle name="Hyperlink 14" xfId="22261" hidden="1"/>
    <cellStyle name="Hyperlink 14" xfId="20963" hidden="1"/>
    <cellStyle name="Hyperlink 14" xfId="45641" hidden="1"/>
    <cellStyle name="Hyperlink 14" xfId="46965" hidden="1"/>
    <cellStyle name="Hyperlink 14" xfId="43315" hidden="1"/>
    <cellStyle name="Hyperlink 14" xfId="22431" hidden="1"/>
    <cellStyle name="Hyperlink 14" xfId="19908" hidden="1"/>
    <cellStyle name="Hyperlink 14" xfId="22652" hidden="1"/>
    <cellStyle name="Hyperlink 14" xfId="45658" hidden="1"/>
    <cellStyle name="Hyperlink 14" xfId="21384" hidden="1"/>
    <cellStyle name="Hyperlink 14" xfId="13098" hidden="1"/>
    <cellStyle name="Hyperlink 14" xfId="15575" hidden="1"/>
    <cellStyle name="Hyperlink 14" xfId="21470" hidden="1"/>
    <cellStyle name="Hyperlink 14" xfId="21012" hidden="1"/>
    <cellStyle name="Hyperlink 14" xfId="18907" hidden="1"/>
    <cellStyle name="Hyperlink 14" xfId="21259" hidden="1"/>
    <cellStyle name="Hyperlink 14" xfId="19651" hidden="1"/>
    <cellStyle name="Hyperlink 14" xfId="45770" hidden="1"/>
    <cellStyle name="Hyperlink 14" xfId="52282" hidden="1"/>
    <cellStyle name="Hyperlink 14" xfId="20619" hidden="1"/>
    <cellStyle name="Hyperlink 14" xfId="46449" hidden="1"/>
    <cellStyle name="Hyperlink 14" xfId="22906" hidden="1"/>
    <cellStyle name="Hyperlink 14" xfId="47217" hidden="1"/>
    <cellStyle name="Hyperlink 14" xfId="23091" hidden="1"/>
    <cellStyle name="Hyperlink 14" xfId="42981" hidden="1"/>
    <cellStyle name="Hyperlink 14" xfId="51226" hidden="1"/>
    <cellStyle name="Hyperlink 14" xfId="21662" hidden="1"/>
    <cellStyle name="Hyperlink 14" xfId="27210" hidden="1"/>
    <cellStyle name="Hyperlink 14" xfId="28207" hidden="1"/>
    <cellStyle name="Hyperlink 14" xfId="47054" hidden="1"/>
    <cellStyle name="Hyperlink 14" xfId="20917" hidden="1"/>
    <cellStyle name="Hyperlink 14" xfId="21564" hidden="1"/>
    <cellStyle name="Hyperlink 14" xfId="20905" hidden="1"/>
    <cellStyle name="Hyperlink 14" xfId="44717" hidden="1"/>
    <cellStyle name="Hyperlink 14" xfId="30596" hidden="1"/>
    <cellStyle name="Hyperlink 14" xfId="22480" hidden="1"/>
    <cellStyle name="Hyperlink 14" xfId="30407" hidden="1"/>
    <cellStyle name="Hyperlink 14" xfId="19238" hidden="1"/>
    <cellStyle name="Hyperlink 14" xfId="22308" hidden="1"/>
    <cellStyle name="Hyperlink 14" xfId="30902" hidden="1"/>
    <cellStyle name="Hyperlink 14" xfId="43428" hidden="1"/>
    <cellStyle name="Hyperlink 14" xfId="45086" hidden="1"/>
    <cellStyle name="Hyperlink 14" xfId="44450" hidden="1"/>
    <cellStyle name="Hyperlink 14" xfId="44297" hidden="1"/>
    <cellStyle name="Hyperlink 14" xfId="43413" hidden="1"/>
    <cellStyle name="Hyperlink 14" xfId="35972" hidden="1"/>
    <cellStyle name="Hyperlink 14" xfId="43411" hidden="1"/>
    <cellStyle name="Hyperlink 14" xfId="39594" hidden="1"/>
    <cellStyle name="Hyperlink 14" xfId="45495" hidden="1"/>
    <cellStyle name="Hyperlink 14" xfId="30422" hidden="1"/>
    <cellStyle name="Hyperlink 14" xfId="19591" hidden="1"/>
    <cellStyle name="Hyperlink 14" xfId="31622" hidden="1"/>
    <cellStyle name="Hyperlink 14" xfId="45037" hidden="1"/>
    <cellStyle name="Hyperlink 14" xfId="12990" hidden="1"/>
    <cellStyle name="Hyperlink 14" xfId="22075" hidden="1"/>
    <cellStyle name="Hyperlink 14" xfId="19850" hidden="1"/>
    <cellStyle name="Hyperlink 14" xfId="19265" hidden="1"/>
    <cellStyle name="Hyperlink 14" xfId="45845" hidden="1"/>
    <cellStyle name="Hyperlink 14" xfId="44145" hidden="1"/>
    <cellStyle name="Hyperlink 14" xfId="31585" hidden="1"/>
    <cellStyle name="Hyperlink 14" xfId="22854" hidden="1"/>
    <cellStyle name="Hyperlink 14" xfId="46980" hidden="1"/>
    <cellStyle name="Hyperlink 14" xfId="31671" hidden="1"/>
    <cellStyle name="Hyperlink 14" xfId="47106" hidden="1"/>
    <cellStyle name="Hyperlink 14" xfId="46599" hidden="1"/>
    <cellStyle name="Hyperlink 14" xfId="46149" hidden="1"/>
    <cellStyle name="Hyperlink 14" xfId="31266" hidden="1"/>
    <cellStyle name="Hyperlink 14" xfId="26143" hidden="1"/>
    <cellStyle name="Hyperlink 14" xfId="37174" hidden="1"/>
    <cellStyle name="Hyperlink 14" xfId="19339" hidden="1"/>
    <cellStyle name="Hyperlink 14" xfId="22980" hidden="1"/>
    <cellStyle name="Hyperlink 14" xfId="43665" hidden="1"/>
    <cellStyle name="Hyperlink 14" xfId="22394" hidden="1"/>
    <cellStyle name="Hyperlink 14" xfId="30973" hidden="1"/>
    <cellStyle name="Hyperlink 14" xfId="20785" hidden="1"/>
    <cellStyle name="Hyperlink 14" xfId="36240" hidden="1"/>
    <cellStyle name="Hyperlink 14" xfId="20787" hidden="1"/>
    <cellStyle name="Hyperlink 14" xfId="13086" hidden="1"/>
    <cellStyle name="Hyperlink 14" xfId="21127" hidden="1"/>
    <cellStyle name="Hyperlink 14" xfId="39649" hidden="1"/>
    <cellStyle name="Hyperlink 14" xfId="45323" hidden="1"/>
    <cellStyle name="Hyperlink 14" xfId="12992" hidden="1"/>
    <cellStyle name="Hyperlink 14" xfId="20071" hidden="1"/>
    <cellStyle name="Hyperlink 14" xfId="19948" hidden="1"/>
    <cellStyle name="Hyperlink 14" xfId="30680" hidden="1"/>
    <cellStyle name="Hyperlink 14" xfId="21249" hidden="1"/>
    <cellStyle name="Hyperlink 14" xfId="16572" hidden="1"/>
    <cellStyle name="Hyperlink 14" xfId="52334" hidden="1"/>
    <cellStyle name="Hyperlink 14" xfId="30758" hidden="1"/>
    <cellStyle name="Hyperlink 14" xfId="31169" hidden="1"/>
    <cellStyle name="Hyperlink 14" xfId="42817" hidden="1"/>
    <cellStyle name="Hyperlink 14" xfId="52319" hidden="1"/>
    <cellStyle name="Hyperlink 14" xfId="47091" hidden="1"/>
    <cellStyle name="Hyperlink 14" xfId="21297" hidden="1"/>
    <cellStyle name="Hyperlink 14" xfId="44334" hidden="1"/>
    <cellStyle name="Hyperlink 14" xfId="40782" hidden="1"/>
    <cellStyle name="Hyperlink 14" xfId="44389" hidden="1"/>
    <cellStyle name="Hyperlink 14" xfId="19101" hidden="1"/>
    <cellStyle name="Hyperlink 14" xfId="22749" hidden="1"/>
    <cellStyle name="Hyperlink 14" xfId="22646" hidden="1"/>
    <cellStyle name="Hyperlink 14" xfId="22798" hidden="1"/>
    <cellStyle name="Hyperlink 14" xfId="31732" hidden="1"/>
    <cellStyle name="Hyperlink 14" xfId="11896" hidden="1"/>
    <cellStyle name="Hyperlink 14" xfId="19875" hidden="1"/>
    <cellStyle name="Hyperlink 14" xfId="13228" hidden="1"/>
    <cellStyle name="Hyperlink 14" xfId="43339" hidden="1"/>
    <cellStyle name="Hyperlink 14" xfId="19843" hidden="1"/>
    <cellStyle name="Hyperlink 14" xfId="23198" hidden="1"/>
    <cellStyle name="Hyperlink 14" xfId="21610" hidden="1"/>
    <cellStyle name="Hyperlink 14" xfId="43658" hidden="1"/>
    <cellStyle name="Hyperlink 14" xfId="21647" hidden="1"/>
    <cellStyle name="Hyperlink 14" xfId="54453" hidden="1"/>
    <cellStyle name="Hyperlink 14" xfId="21696" hidden="1"/>
    <cellStyle name="Hyperlink 14" xfId="46282" hidden="1"/>
    <cellStyle name="Hyperlink 14" xfId="12766" hidden="1"/>
    <cellStyle name="Hyperlink 14" xfId="40690" hidden="1"/>
    <cellStyle name="Hyperlink 14" xfId="19764" hidden="1"/>
    <cellStyle name="Hyperlink 14" xfId="37057" hidden="1"/>
    <cellStyle name="Hyperlink 14" xfId="13276" hidden="1"/>
    <cellStyle name="Hyperlink 14" xfId="22560" hidden="1"/>
    <cellStyle name="Hyperlink 14" xfId="21354" hidden="1"/>
    <cellStyle name="Hyperlink 14" xfId="45643" hidden="1"/>
    <cellStyle name="Hyperlink 14" xfId="13366" hidden="1"/>
    <cellStyle name="Hyperlink 14" xfId="19354" hidden="1"/>
    <cellStyle name="Hyperlink 14" xfId="21818" hidden="1"/>
    <cellStyle name="Hyperlink 14" xfId="46468" hidden="1"/>
    <cellStyle name="Hyperlink 14" xfId="21870" hidden="1"/>
    <cellStyle name="Hyperlink 14" xfId="30588" hidden="1"/>
    <cellStyle name="Hyperlink 14" xfId="19042" hidden="1"/>
    <cellStyle name="Hyperlink 14" xfId="43541" hidden="1"/>
    <cellStyle name="Hyperlink 14" xfId="13296" hidden="1"/>
    <cellStyle name="Hyperlink 14" xfId="52374" hidden="1"/>
    <cellStyle name="Hyperlink 14" xfId="11875" hidden="1"/>
    <cellStyle name="Hyperlink 14" xfId="43848" hidden="1"/>
    <cellStyle name="Hyperlink 14" xfId="11934" hidden="1"/>
    <cellStyle name="Hyperlink 14" xfId="42832" hidden="1"/>
    <cellStyle name="Hyperlink 14" xfId="22022" hidden="1"/>
    <cellStyle name="Hyperlink 14" xfId="46634" hidden="1"/>
    <cellStyle name="Hyperlink 14" xfId="46382" hidden="1"/>
    <cellStyle name="Hyperlink 14" xfId="20260" hidden="1"/>
    <cellStyle name="Hyperlink 14" xfId="43949" hidden="1"/>
    <cellStyle name="Hyperlink 14" xfId="30367" hidden="1"/>
    <cellStyle name="Hyperlink 14" xfId="21161" hidden="1"/>
    <cellStyle name="Hyperlink 14" xfId="31209" hidden="1"/>
    <cellStyle name="Hyperlink 14" xfId="30456" hidden="1"/>
    <cellStyle name="Hyperlink 14" xfId="37370" hidden="1"/>
    <cellStyle name="Hyperlink 14" xfId="19121" hidden="1"/>
    <cellStyle name="Hyperlink 14" xfId="20376" hidden="1"/>
    <cellStyle name="Hyperlink 14" xfId="31073" hidden="1"/>
    <cellStyle name="Hyperlink 14" xfId="21771" hidden="1"/>
    <cellStyle name="Hyperlink 14" xfId="43725" hidden="1"/>
    <cellStyle name="Hyperlink 14" xfId="43421" hidden="1"/>
    <cellStyle name="Hyperlink 14" xfId="21569" hidden="1"/>
    <cellStyle name="Hyperlink 14" xfId="19702" hidden="1"/>
    <cellStyle name="Hyperlink 14" xfId="45510" hidden="1"/>
    <cellStyle name="Hyperlink 14" xfId="21421" hidden="1"/>
    <cellStyle name="Hyperlink 14" xfId="37068" hidden="1"/>
    <cellStyle name="Hyperlink 14" xfId="35670" hidden="1"/>
    <cellStyle name="Hyperlink 14" xfId="22651" hidden="1"/>
    <cellStyle name="Hyperlink 14" xfId="19350" hidden="1"/>
    <cellStyle name="Hyperlink 14" xfId="45333" hidden="1"/>
    <cellStyle name="Hyperlink 14" xfId="13140" hidden="1"/>
    <cellStyle name="Hyperlink 14" xfId="46725" hidden="1"/>
    <cellStyle name="Hyperlink 14" xfId="46726" hidden="1"/>
    <cellStyle name="Hyperlink 14" xfId="44991" hidden="1"/>
    <cellStyle name="Hyperlink 14" xfId="52238" hidden="1"/>
    <cellStyle name="Hyperlink 14" xfId="37413" hidden="1"/>
    <cellStyle name="Hyperlink 14" xfId="46872" hidden="1"/>
    <cellStyle name="Hyperlink 14" xfId="47202" hidden="1"/>
    <cellStyle name="Hyperlink 14" xfId="21436" hidden="1"/>
    <cellStyle name="Hyperlink 14" xfId="46260" hidden="1"/>
    <cellStyle name="Hyperlink 14" xfId="7536" hidden="1"/>
    <cellStyle name="Hyperlink 14" xfId="19347" hidden="1"/>
    <cellStyle name="Hyperlink 14" xfId="20275" hidden="1"/>
    <cellStyle name="Hyperlink 14" xfId="46505" hidden="1"/>
    <cellStyle name="Hyperlink 14" xfId="36029" hidden="1"/>
    <cellStyle name="Hyperlink 14" xfId="46554" hidden="1"/>
    <cellStyle name="Hyperlink 14" xfId="19755" hidden="1"/>
    <cellStyle name="Hyperlink 14" xfId="19241" hidden="1"/>
    <cellStyle name="Hyperlink 14" xfId="5512" hidden="1"/>
    <cellStyle name="Hyperlink 14" xfId="43195" hidden="1"/>
    <cellStyle name="Hyperlink 14" xfId="31781" hidden="1"/>
    <cellStyle name="Hyperlink 14" xfId="7591" hidden="1"/>
    <cellStyle name="Hyperlink 14" xfId="31154" hidden="1"/>
    <cellStyle name="Hyperlink 14" xfId="39634" hidden="1"/>
    <cellStyle name="Hyperlink 14" xfId="21904" hidden="1"/>
    <cellStyle name="Hyperlink 14" xfId="4363" hidden="1"/>
    <cellStyle name="Hyperlink 14" xfId="4378" hidden="1"/>
    <cellStyle name="Hyperlink 14" xfId="20405" hidden="1"/>
    <cellStyle name="Hyperlink 14" xfId="54487"/>
    <cellStyle name="Hyperlink 15" xfId="21310" hidden="1"/>
    <cellStyle name="Hyperlink 15" xfId="44650" hidden="1"/>
    <cellStyle name="Hyperlink 15" xfId="30850" hidden="1"/>
    <cellStyle name="Hyperlink 15" xfId="43831" hidden="1"/>
    <cellStyle name="Hyperlink 15" xfId="44255" hidden="1"/>
    <cellStyle name="Hyperlink 15" xfId="44299" hidden="1"/>
    <cellStyle name="Hyperlink 15" xfId="44336" hidden="1"/>
    <cellStyle name="Hyperlink 15" xfId="20317" hidden="1"/>
    <cellStyle name="Hyperlink 15" xfId="30458" hidden="1"/>
    <cellStyle name="Hyperlink 15" xfId="20769" hidden="1"/>
    <cellStyle name="Hyperlink 15" xfId="54455" hidden="1"/>
    <cellStyle name="Hyperlink 15" xfId="43976" hidden="1"/>
    <cellStyle name="Hyperlink 15" xfId="22498" hidden="1"/>
    <cellStyle name="Hyperlink 15" xfId="37528" hidden="1"/>
    <cellStyle name="Hyperlink 15" xfId="13008" hidden="1"/>
    <cellStyle name="Hyperlink 15" xfId="18942" hidden="1"/>
    <cellStyle name="Hyperlink 15" xfId="16710" hidden="1"/>
    <cellStyle name="Hyperlink 15" xfId="18705" hidden="1"/>
    <cellStyle name="Hyperlink 15" xfId="19478" hidden="1"/>
    <cellStyle name="Hyperlink 15" xfId="19310" hidden="1"/>
    <cellStyle name="Hyperlink 15" xfId="51243" hidden="1"/>
    <cellStyle name="Hyperlink 15" xfId="19742" hidden="1"/>
    <cellStyle name="Hyperlink 15" xfId="19757" hidden="1"/>
    <cellStyle name="Hyperlink 15" xfId="42834" hidden="1"/>
    <cellStyle name="Hyperlink 15" xfId="22671" hidden="1"/>
    <cellStyle name="Hyperlink 15" xfId="22766" hidden="1"/>
    <cellStyle name="Hyperlink 15" xfId="20262" hidden="1"/>
    <cellStyle name="Hyperlink 15" xfId="20277" hidden="1"/>
    <cellStyle name="Hyperlink 15" xfId="22680" hidden="1"/>
    <cellStyle name="Hyperlink 15" xfId="30741" hidden="1"/>
    <cellStyle name="Hyperlink 15" xfId="22378" hidden="1"/>
    <cellStyle name="Hyperlink 15" xfId="21251" hidden="1"/>
    <cellStyle name="Hyperlink 15" xfId="19901" hidden="1"/>
    <cellStyle name="Hyperlink 15" xfId="20749" hidden="1"/>
    <cellStyle name="Hyperlink 15" xfId="31299" hidden="1"/>
    <cellStyle name="Hyperlink 15" xfId="19462" hidden="1"/>
    <cellStyle name="Hyperlink 15" xfId="11867" hidden="1"/>
    <cellStyle name="Hyperlink 15" xfId="21550" hidden="1"/>
    <cellStyle name="Hyperlink 15" xfId="19618" hidden="1"/>
    <cellStyle name="Hyperlink 15" xfId="46636" hidden="1"/>
    <cellStyle name="Hyperlink 15" xfId="28253" hidden="1"/>
    <cellStyle name="Hyperlink 15" xfId="22893" hidden="1"/>
    <cellStyle name="Hyperlink 15" xfId="22024" hidden="1"/>
    <cellStyle name="Hyperlink 15" xfId="45894" hidden="1"/>
    <cellStyle name="Hyperlink 15" xfId="21820" hidden="1"/>
    <cellStyle name="Hyperlink 15" xfId="20816" hidden="1"/>
    <cellStyle name="Hyperlink 15" xfId="43310" hidden="1"/>
    <cellStyle name="Hyperlink 15" xfId="21306" hidden="1"/>
    <cellStyle name="Hyperlink 15" xfId="19037" hidden="1"/>
    <cellStyle name="Hyperlink 15" xfId="19902" hidden="1"/>
    <cellStyle name="Hyperlink 15" xfId="19160" hidden="1"/>
    <cellStyle name="Hyperlink 15" xfId="51228" hidden="1"/>
    <cellStyle name="Hyperlink 15" xfId="45991" hidden="1"/>
    <cellStyle name="Hyperlink 15" xfId="16574" hidden="1"/>
    <cellStyle name="Hyperlink 15" xfId="16618" hidden="1"/>
    <cellStyle name="Hyperlink 15" xfId="30617" hidden="1"/>
    <cellStyle name="Hyperlink 15" xfId="46136" hidden="1"/>
    <cellStyle name="Hyperlink 15" xfId="22077" hidden="1"/>
    <cellStyle name="Hyperlink 15" xfId="13318" hidden="1"/>
    <cellStyle name="Hyperlink 15" xfId="45384" hidden="1"/>
    <cellStyle name="Hyperlink 15" xfId="13493" hidden="1"/>
    <cellStyle name="Hyperlink 15" xfId="19090" hidden="1"/>
    <cellStyle name="Hyperlink 15" xfId="18893" hidden="1"/>
    <cellStyle name="Hyperlink 15" xfId="13452" hidden="1"/>
    <cellStyle name="Hyperlink 15" xfId="45291" hidden="1"/>
    <cellStyle name="Hyperlink 15" xfId="43164" hidden="1"/>
    <cellStyle name="Hyperlink 15" xfId="31639" hidden="1"/>
    <cellStyle name="Hyperlink 15" xfId="31673" hidden="1"/>
    <cellStyle name="Hyperlink 15" xfId="46039" hidden="1"/>
    <cellStyle name="Hyperlink 15" xfId="46371" hidden="1"/>
    <cellStyle name="Hyperlink 15" xfId="21333" hidden="1"/>
    <cellStyle name="Hyperlink 15" xfId="22396" hidden="1"/>
    <cellStyle name="Hyperlink 15" xfId="39651" hidden="1"/>
    <cellStyle name="Hyperlink 15" xfId="30956" hidden="1"/>
    <cellStyle name="Hyperlink 15" xfId="13134" hidden="1"/>
    <cellStyle name="Hyperlink 15" xfId="21260" hidden="1"/>
    <cellStyle name="Hyperlink 15" xfId="21612" hidden="1"/>
    <cellStyle name="Hyperlink 15" xfId="42779" hidden="1"/>
    <cellStyle name="Hyperlink 15" xfId="23034" hidden="1"/>
    <cellStyle name="Hyperlink 15" xfId="22562" hidden="1"/>
    <cellStyle name="Hyperlink 15" xfId="22599" hidden="1"/>
    <cellStyle name="Hyperlink 15" xfId="22614" hidden="1"/>
    <cellStyle name="Hyperlink 15" xfId="43692" hidden="1"/>
    <cellStyle name="Hyperlink 15" xfId="43234" hidden="1"/>
    <cellStyle name="Hyperlink 15" xfId="21566" hidden="1"/>
    <cellStyle name="Hyperlink 15" xfId="21202" hidden="1"/>
    <cellStyle name="Hyperlink 15" xfId="19914" hidden="1"/>
    <cellStyle name="Hyperlink 15" xfId="47204" hidden="1"/>
    <cellStyle name="Hyperlink 15" xfId="22210" hidden="1"/>
    <cellStyle name="Hyperlink 15" xfId="22248" hidden="1"/>
    <cellStyle name="Hyperlink 15" xfId="21857" hidden="1"/>
    <cellStyle name="Hyperlink 15" xfId="22856" hidden="1"/>
    <cellStyle name="Hyperlink 15" xfId="21906" hidden="1"/>
    <cellStyle name="Hyperlink 15" xfId="21423" hidden="1"/>
    <cellStyle name="Hyperlink 15" xfId="21438" hidden="1"/>
    <cellStyle name="Hyperlink 15" xfId="21472" hidden="1"/>
    <cellStyle name="Hyperlink 15" xfId="43031" hidden="1"/>
    <cellStyle name="Hyperlink 15" xfId="46572" hidden="1"/>
    <cellStyle name="Hyperlink 15" xfId="12897" hidden="1"/>
    <cellStyle name="Hyperlink 15" xfId="40648" hidden="1"/>
    <cellStyle name="Hyperlink 15" xfId="18760" hidden="1"/>
    <cellStyle name="Hyperlink 15" xfId="44351" hidden="1"/>
    <cellStyle name="Hyperlink 15" xfId="22448" hidden="1"/>
    <cellStyle name="Hyperlink 15" xfId="22482" hidden="1"/>
    <cellStyle name="Hyperlink 15" xfId="22111" hidden="1"/>
    <cellStyle name="Hyperlink 15" xfId="7538" hidden="1"/>
    <cellStyle name="Hyperlink 15" xfId="19274" hidden="1"/>
    <cellStyle name="Hyperlink 15" xfId="21664" hidden="1"/>
    <cellStyle name="Hyperlink 15" xfId="21698" hidden="1"/>
    <cellStyle name="Hyperlink 15" xfId="12692" hidden="1"/>
    <cellStyle name="Hyperlink 15" xfId="44180" hidden="1"/>
    <cellStyle name="Hyperlink 15" xfId="45380" hidden="1"/>
    <cellStyle name="Hyperlink 15" xfId="42819" hidden="1"/>
    <cellStyle name="Hyperlink 15" xfId="13038" hidden="1"/>
    <cellStyle name="Hyperlink 15" xfId="46930" hidden="1"/>
    <cellStyle name="Hyperlink 15" xfId="12799" hidden="1"/>
    <cellStyle name="Hyperlink 15" xfId="13500" hidden="1"/>
    <cellStyle name="Hyperlink 15" xfId="46722" hidden="1"/>
    <cellStyle name="Hyperlink 15" xfId="19985" hidden="1"/>
    <cellStyle name="Hyperlink 15" xfId="12938" hidden="1"/>
    <cellStyle name="Hyperlink 15" xfId="31587" hidden="1"/>
    <cellStyle name="Hyperlink 15" xfId="22297" hidden="1"/>
    <cellStyle name="Hyperlink 15" xfId="23068" hidden="1"/>
    <cellStyle name="Hyperlink 15" xfId="20534" hidden="1"/>
    <cellStyle name="Hyperlink 15" xfId="22713" hidden="1"/>
    <cellStyle name="Hyperlink 15" xfId="7593" hidden="1"/>
    <cellStyle name="Hyperlink 15" xfId="31340" hidden="1"/>
    <cellStyle name="Hyperlink 15" xfId="30791" hidden="1"/>
    <cellStyle name="Hyperlink 15" xfId="22800" hidden="1"/>
    <cellStyle name="Hyperlink 15" xfId="21572" hidden="1"/>
    <cellStyle name="Hyperlink 15" xfId="31353" hidden="1"/>
    <cellStyle name="Hyperlink 15" xfId="20848" hidden="1"/>
    <cellStyle name="Hyperlink 15" xfId="31211" hidden="1"/>
    <cellStyle name="Hyperlink 15" xfId="21917" hidden="1"/>
    <cellStyle name="Hyperlink 15" xfId="12783" hidden="1"/>
    <cellStyle name="Hyperlink 15" xfId="19428" hidden="1"/>
    <cellStyle name="Hyperlink 15" xfId="43816" hidden="1"/>
    <cellStyle name="Hyperlink 15" xfId="31783" hidden="1"/>
    <cellStyle name="Hyperlink 15" xfId="13199" hidden="1"/>
    <cellStyle name="Hyperlink 15" xfId="13101" hidden="1"/>
    <cellStyle name="Hyperlink 15" xfId="20106" hidden="1"/>
    <cellStyle name="Hyperlink 15" xfId="45738" hidden="1"/>
    <cellStyle name="Hyperlink 15" xfId="42969" hidden="1"/>
    <cellStyle name="Hyperlink 15" xfId="30788" hidden="1"/>
    <cellStyle name="Hyperlink 15" xfId="37275" hidden="1"/>
    <cellStyle name="Hyperlink 15" xfId="30705" hidden="1"/>
    <cellStyle name="Hyperlink 15" xfId="47056" hidden="1"/>
    <cellStyle name="Hyperlink 15" xfId="52284" hidden="1"/>
    <cellStyle name="Hyperlink 15" xfId="52321" hidden="1"/>
    <cellStyle name="Hyperlink 15" xfId="52336" hidden="1"/>
    <cellStyle name="Hyperlink 15" xfId="52376" hidden="1"/>
    <cellStyle name="Hyperlink 15" xfId="30369" hidden="1"/>
    <cellStyle name="Hyperlink 15" xfId="19704" hidden="1"/>
    <cellStyle name="Hyperlink 15" xfId="20487" hidden="1"/>
    <cellStyle name="Hyperlink 15" xfId="31171" hidden="1"/>
    <cellStyle name="Hyperlink 15" xfId="21163" hidden="1"/>
    <cellStyle name="Hyperlink 15" xfId="35998" hidden="1"/>
    <cellStyle name="Hyperlink 15" xfId="19852" hidden="1"/>
    <cellStyle name="Hyperlink 15" xfId="37114" hidden="1"/>
    <cellStyle name="Hyperlink 15" xfId="45624" hidden="1"/>
    <cellStyle name="Hyperlink 15" xfId="22263" hidden="1"/>
    <cellStyle name="Hyperlink 15" xfId="23093" hidden="1"/>
    <cellStyle name="Hyperlink 15" xfId="23130" hidden="1"/>
    <cellStyle name="Hyperlink 15" xfId="42980" hidden="1"/>
    <cellStyle name="Hyperlink 15" xfId="46522" hidden="1"/>
    <cellStyle name="Hyperlink 15" xfId="31292" hidden="1"/>
    <cellStyle name="Hyperlink 15" xfId="27212" hidden="1"/>
    <cellStyle name="Hyperlink 15" xfId="28209" hidden="1"/>
    <cellStyle name="Hyperlink 15" xfId="51188" hidden="1"/>
    <cellStyle name="Hyperlink 15" xfId="43975" hidden="1"/>
    <cellStyle name="Hyperlink 15" xfId="37215" hidden="1"/>
    <cellStyle name="Hyperlink 15" xfId="28305" hidden="1"/>
    <cellStyle name="Hyperlink 15" xfId="28345" hidden="1"/>
    <cellStyle name="Hyperlink 15" xfId="45546" hidden="1"/>
    <cellStyle name="Hyperlink 15" xfId="46452" hidden="1"/>
    <cellStyle name="Hyperlink 15" xfId="43778" hidden="1"/>
    <cellStyle name="Hyperlink 15" xfId="30904" hidden="1"/>
    <cellStyle name="Hyperlink 15" xfId="30941" hidden="1"/>
    <cellStyle name="Hyperlink 15" xfId="43476" hidden="1"/>
    <cellStyle name="Hyperlink 15" xfId="4380" hidden="1"/>
    <cellStyle name="Hyperlink 15" xfId="43111" hidden="1"/>
    <cellStyle name="Hyperlink 15" xfId="43408" hidden="1"/>
    <cellStyle name="Hyperlink 15" xfId="44918" hidden="1"/>
    <cellStyle name="Hyperlink 15" xfId="37084" hidden="1"/>
    <cellStyle name="Hyperlink 15" xfId="21217" hidden="1"/>
    <cellStyle name="Hyperlink 15" xfId="16655" hidden="1"/>
    <cellStyle name="Hyperlink 15" xfId="45237" hidden="1"/>
    <cellStyle name="Hyperlink 15" xfId="20590" hidden="1"/>
    <cellStyle name="Hyperlink 15" xfId="45497" hidden="1"/>
    <cellStyle name="Hyperlink 15" xfId="12831" hidden="1"/>
    <cellStyle name="Hyperlink 15" xfId="21965" hidden="1"/>
    <cellStyle name="Hyperlink 15" xfId="13205" hidden="1"/>
    <cellStyle name="Hyperlink 15" xfId="18944" hidden="1"/>
    <cellStyle name="Hyperlink 15" xfId="22549" hidden="1"/>
    <cellStyle name="Hyperlink 15" xfId="39636" hidden="1"/>
    <cellStyle name="Hyperlink 15" xfId="44843" hidden="1"/>
    <cellStyle name="Hyperlink 15" xfId="44704" hidden="1"/>
    <cellStyle name="Hyperlink 15" xfId="42868" hidden="1"/>
    <cellStyle name="Hyperlink 15" xfId="46787" hidden="1"/>
    <cellStyle name="Hyperlink 15" xfId="20876" hidden="1"/>
    <cellStyle name="Hyperlink 15" xfId="13037" hidden="1"/>
    <cellStyle name="Hyperlink 15" xfId="13139" hidden="1"/>
    <cellStyle name="Hyperlink 15" xfId="13114" hidden="1"/>
    <cellStyle name="Hyperlink 15" xfId="24918" hidden="1"/>
    <cellStyle name="Hyperlink 15" xfId="26154" hidden="1"/>
    <cellStyle name="Hyperlink 15" xfId="15562" hidden="1"/>
    <cellStyle name="Hyperlink 15" xfId="22062" hidden="1"/>
    <cellStyle name="Hyperlink 15" xfId="45325" hidden="1"/>
    <cellStyle name="Hyperlink 15" xfId="31697" hidden="1"/>
    <cellStyle name="Hyperlink 15" xfId="31734" hidden="1"/>
    <cellStyle name="Hyperlink 15" xfId="22908" hidden="1"/>
    <cellStyle name="Hyperlink 15" xfId="15522" hidden="1"/>
    <cellStyle name="Hyperlink 15" xfId="16670" hidden="1"/>
    <cellStyle name="Hyperlink 15" xfId="35981" hidden="1"/>
    <cellStyle name="Hyperlink 15" xfId="39596" hidden="1"/>
    <cellStyle name="Hyperlink 15" xfId="18794" hidden="1"/>
    <cellStyle name="Hyperlink 15" xfId="13188" hidden="1"/>
    <cellStyle name="Hyperlink 15" xfId="4365" hidden="1"/>
    <cellStyle name="Hyperlink 15" xfId="40729" hidden="1"/>
    <cellStyle name="Hyperlink 15" xfId="40744" hidden="1"/>
    <cellStyle name="Hyperlink 15" xfId="19334" hidden="1"/>
    <cellStyle name="Hyperlink 15" xfId="54440" hidden="1"/>
    <cellStyle name="Hyperlink 15" xfId="20225" hidden="1"/>
    <cellStyle name="Hyperlink 15" xfId="19869" hidden="1"/>
    <cellStyle name="Hyperlink 15" xfId="13119" hidden="1"/>
    <cellStyle name="Hyperlink 15" xfId="18957" hidden="1"/>
    <cellStyle name="Hyperlink 15" xfId="46840" hidden="1"/>
    <cellStyle name="Hyperlink 15" xfId="47142" hidden="1"/>
    <cellStyle name="Hyperlink 15" xfId="7578" hidden="1"/>
    <cellStyle name="Hyperlink 15" xfId="43943" hidden="1"/>
    <cellStyle name="Hyperlink 15" xfId="18745" hidden="1"/>
    <cellStyle name="Hyperlink 15" xfId="27197" hidden="1"/>
    <cellStyle name="Hyperlink 15" xfId="31497" hidden="1"/>
    <cellStyle name="Hyperlink 15" xfId="31512" hidden="1"/>
    <cellStyle name="Hyperlink 15" xfId="31546" hidden="1"/>
    <cellStyle name="Hyperlink 15" xfId="30744" hidden="1"/>
    <cellStyle name="Hyperlink 15" xfId="36875" hidden="1"/>
    <cellStyle name="Hyperlink 15" xfId="19402" hidden="1"/>
    <cellStyle name="Hyperlink 15" xfId="22648" hidden="1"/>
    <cellStyle name="Hyperlink 15" xfId="4325" hidden="1"/>
    <cellStyle name="Hyperlink 15" xfId="19078" hidden="1"/>
    <cellStyle name="Hyperlink 15" xfId="46623" hidden="1"/>
    <cellStyle name="Hyperlink 15" xfId="31624" hidden="1"/>
    <cellStyle name="Hyperlink 15" xfId="36859" hidden="1"/>
    <cellStyle name="Hyperlink 15" xfId="46745" hidden="1"/>
    <cellStyle name="Hyperlink 15" xfId="42967" hidden="1"/>
    <cellStyle name="Hyperlink 15" xfId="45460" hidden="1"/>
    <cellStyle name="Hyperlink 15" xfId="44867" hidden="1"/>
    <cellStyle name="Hyperlink 15" xfId="46284" hidden="1"/>
    <cellStyle name="Hyperlink 15" xfId="11905" hidden="1"/>
    <cellStyle name="Hyperlink 15" xfId="37190" hidden="1"/>
    <cellStyle name="Hyperlink 15" xfId="37598" hidden="1"/>
    <cellStyle name="Hyperlink 15" xfId="31156" hidden="1"/>
    <cellStyle name="Hyperlink 15" xfId="52240" hidden="1"/>
    <cellStyle name="Hyperlink 15" xfId="46615" hidden="1"/>
    <cellStyle name="Hyperlink 15" xfId="44950" hidden="1"/>
    <cellStyle name="Hyperlink 15" xfId="44922" hidden="1"/>
    <cellStyle name="Hyperlink 15" xfId="36005" hidden="1"/>
    <cellStyle name="Hyperlink 15" xfId="23179" hidden="1"/>
    <cellStyle name="Hyperlink 15" xfId="54400" hidden="1"/>
    <cellStyle name="Hyperlink 15" xfId="45772" hidden="1"/>
    <cellStyle name="Hyperlink 15" xfId="36768" hidden="1"/>
    <cellStyle name="Hyperlink 15" xfId="37014" hidden="1"/>
    <cellStyle name="Hyperlink 15" xfId="20793" hidden="1"/>
    <cellStyle name="Hyperlink 15" xfId="37264" hidden="1"/>
    <cellStyle name="Hyperlink 15" xfId="44823" hidden="1"/>
    <cellStyle name="Hyperlink 15" xfId="44547" hidden="1"/>
    <cellStyle name="Hyperlink 15" xfId="43536" hidden="1"/>
    <cellStyle name="Hyperlink 15" xfId="22433" hidden="1"/>
    <cellStyle name="Hyperlink 15" xfId="22751" hidden="1"/>
    <cellStyle name="Hyperlink 15" xfId="47253" hidden="1"/>
    <cellStyle name="Hyperlink 15" xfId="46507" hidden="1"/>
    <cellStyle name="Hyperlink 15" xfId="21649" hidden="1"/>
    <cellStyle name="Hyperlink 15" xfId="46322" hidden="1"/>
    <cellStyle name="Hyperlink 15" xfId="37177" hidden="1"/>
    <cellStyle name="Hyperlink 15" xfId="18906" hidden="1"/>
    <cellStyle name="Hyperlink 15" xfId="44664" hidden="1"/>
    <cellStyle name="Hyperlink 15" xfId="44890" hidden="1"/>
    <cellStyle name="Hyperlink 15" xfId="43277" hidden="1"/>
    <cellStyle name="Hyperlink 15" xfId="43988" hidden="1"/>
    <cellStyle name="Hyperlink 15" xfId="7627" hidden="1"/>
    <cellStyle name="Hyperlink 15" xfId="18895" hidden="1"/>
    <cellStyle name="Hyperlink 15" xfId="36973" hidden="1"/>
    <cellStyle name="Hyperlink 15" xfId="43502" hidden="1"/>
    <cellStyle name="Hyperlink 15" xfId="23019" hidden="1"/>
    <cellStyle name="Hyperlink 15" xfId="21872" hidden="1"/>
    <cellStyle name="Hyperlink 15" xfId="46556" hidden="1"/>
    <cellStyle name="Hyperlink 15" xfId="43926" hidden="1"/>
    <cellStyle name="Hyperlink 15" xfId="45686" hidden="1"/>
    <cellStyle name="Hyperlink 15" xfId="40784" hidden="1"/>
    <cellStyle name="Hyperlink 15" xfId="45175" hidden="1"/>
    <cellStyle name="Hyperlink 15" xfId="37394" hidden="1"/>
    <cellStyle name="Hyperlink 15" xfId="43384" hidden="1"/>
    <cellStyle name="Hyperlink 15" xfId="37576" hidden="1"/>
    <cellStyle name="Hyperlink 15" xfId="31342" hidden="1"/>
    <cellStyle name="Hyperlink 15" xfId="20576" hidden="1"/>
    <cellStyle name="Hyperlink 15" xfId="19270" hidden="1"/>
    <cellStyle name="Hyperlink 15" xfId="11929" hidden="1"/>
    <cellStyle name="Hyperlink 15" xfId="13522" hidden="1"/>
    <cellStyle name="Hyperlink 15" xfId="12900" hidden="1"/>
    <cellStyle name="Hyperlink 15" xfId="44059" hidden="1"/>
    <cellStyle name="Hyperlink 15" xfId="46825" hidden="1"/>
    <cellStyle name="Hyperlink 15" xfId="30409" hidden="1"/>
    <cellStyle name="Hyperlink 15" xfId="19203" hidden="1"/>
    <cellStyle name="Hyperlink 15" xfId="43152" hidden="1"/>
    <cellStyle name="Hyperlink 15" xfId="46470" hidden="1"/>
    <cellStyle name="Hyperlink 15" xfId="46098" hidden="1"/>
    <cellStyle name="Hyperlink 15" xfId="31075" hidden="1"/>
    <cellStyle name="Hyperlink 15" xfId="46151" hidden="1"/>
    <cellStyle name="Hyperlink 15" xfId="46967" hidden="1"/>
    <cellStyle name="Hyperlink 15" xfId="46982" hidden="1"/>
    <cellStyle name="Hyperlink 15" xfId="47016" hidden="1"/>
    <cellStyle name="Hyperlink 15" xfId="21542" hidden="1"/>
    <cellStyle name="Hyperlink 15" xfId="20473" hidden="1"/>
    <cellStyle name="Hyperlink 15" xfId="46754" hidden="1"/>
    <cellStyle name="Hyperlink 15" xfId="45723" hidden="1"/>
    <cellStyle name="Hyperlink 15" xfId="43344" hidden="1"/>
    <cellStyle name="Hyperlink 15" xfId="5514" hidden="1"/>
    <cellStyle name="Hyperlink 15" xfId="46673" hidden="1"/>
    <cellStyle name="Hyperlink 15" xfId="46688" hidden="1"/>
    <cellStyle name="Hyperlink 15" xfId="46337" hidden="1"/>
    <cellStyle name="Hyperlink 15" xfId="47219" hidden="1"/>
    <cellStyle name="Hyperlink 15" xfId="45407" hidden="1"/>
    <cellStyle name="Hyperlink 15" xfId="45931" hidden="1"/>
    <cellStyle name="Hyperlink 15" xfId="45946" hidden="1"/>
    <cellStyle name="Hyperlink 15" xfId="45980" hidden="1"/>
    <cellStyle name="Hyperlink 15" xfId="11922" hidden="1"/>
    <cellStyle name="Hyperlink 15" xfId="20181" hidden="1"/>
    <cellStyle name="Hyperlink 15" xfId="45616" hidden="1"/>
    <cellStyle name="Hyperlink 15" xfId="30424" hidden="1"/>
    <cellStyle name="Hyperlink 15" xfId="45512" hidden="1"/>
    <cellStyle name="Hyperlink 15" xfId="31349" hidden="1"/>
    <cellStyle name="Hyperlink 15" xfId="46874" hidden="1"/>
    <cellStyle name="Hyperlink 15" xfId="45646" hidden="1"/>
    <cellStyle name="Hyperlink 15" xfId="45101" hidden="1"/>
    <cellStyle name="Hyperlink 15" xfId="44391" hidden="1"/>
    <cellStyle name="Hyperlink 15" xfId="45640" hidden="1"/>
    <cellStyle name="Hyperlink 15" xfId="46185" hidden="1"/>
    <cellStyle name="Hyperlink 15" xfId="36976" hidden="1"/>
    <cellStyle name="Hyperlink 15" xfId="43348" hidden="1"/>
    <cellStyle name="Hyperlink 15" xfId="21565" hidden="1"/>
    <cellStyle name="Hyperlink 15" xfId="31749" hidden="1"/>
    <cellStyle name="Hyperlink 15" xfId="31119" hidden="1"/>
    <cellStyle name="Hyperlink 15" xfId="45639" hidden="1"/>
    <cellStyle name="Hyperlink 15" xfId="21386" hidden="1"/>
    <cellStyle name="Hyperlink 15" xfId="45334" hidden="1"/>
    <cellStyle name="Hyperlink 15" xfId="37195" hidden="1"/>
    <cellStyle name="Hyperlink 15" xfId="21027" hidden="1"/>
    <cellStyle name="Hyperlink 15" xfId="37281" hidden="1"/>
    <cellStyle name="Hyperlink 15" xfId="43018" hidden="1"/>
    <cellStyle name="Hyperlink 15" xfId="21487" hidden="1"/>
    <cellStyle name="Hyperlink 15" xfId="43016" hidden="1"/>
    <cellStyle name="Hyperlink 15" xfId="22942" hidden="1"/>
    <cellStyle name="Hyperlink 15" xfId="20844" hidden="1"/>
    <cellStyle name="Hyperlink 15" xfId="47093" hidden="1"/>
    <cellStyle name="Hyperlink 15" xfId="47108" hidden="1"/>
    <cellStyle name="Hyperlink 15" xfId="45276" hidden="1"/>
    <cellStyle name="Hyperlink 15" xfId="22541" hidden="1"/>
    <cellStyle name="Hyperlink 15" xfId="20637" hidden="1"/>
    <cellStyle name="Hyperlink 15" xfId="45561" hidden="1"/>
    <cellStyle name="Hyperlink 15" xfId="37113" hidden="1"/>
    <cellStyle name="Hyperlink 15" xfId="27157" hidden="1"/>
    <cellStyle name="Hyperlink 15" xfId="37210" hidden="1"/>
    <cellStyle name="Hyperlink 15" xfId="20630" hidden="1"/>
    <cellStyle name="Hyperlink 15" xfId="44711" hidden="1"/>
    <cellStyle name="Hyperlink 15" xfId="47167" hidden="1"/>
    <cellStyle name="Hyperlink 15" xfId="37569" hidden="1"/>
    <cellStyle name="Hyperlink 15" xfId="31460" hidden="1"/>
    <cellStyle name="Hyperlink 15" xfId="28290" hidden="1"/>
    <cellStyle name="Hyperlink 15" xfId="43552" hidden="1"/>
    <cellStyle name="Hyperlink 15" xfId="36907" hidden="1"/>
    <cellStyle name="Hyperlink 15" xfId="44608" hidden="1"/>
    <cellStyle name="Hyperlink 15" xfId="40692" hidden="1"/>
    <cellStyle name="Hyperlink 15" xfId="30685" hidden="1"/>
    <cellStyle name="Hyperlink 15" xfId="22982" hidden="1"/>
    <cellStyle name="Hyperlink 15" xfId="21101" hidden="1"/>
    <cellStyle name="Hyperlink 15" xfId="23145" hidden="1"/>
    <cellStyle name="Hyperlink 15" xfId="15577" hidden="1"/>
    <cellStyle name="Hyperlink 15" xfId="5377" hidden="1"/>
    <cellStyle name="Hyperlink 15" xfId="5422" hidden="1"/>
    <cellStyle name="Hyperlink 15" xfId="5459" hidden="1"/>
    <cellStyle name="Hyperlink 15" xfId="5474" hidden="1"/>
    <cellStyle name="Hyperlink 15" xfId="19236" hidden="1"/>
    <cellStyle name="Hyperlink 15" xfId="44561" hidden="1"/>
    <cellStyle name="Hyperlink 15" xfId="35943" hidden="1"/>
    <cellStyle name="Hyperlink 15" xfId="54489"/>
    <cellStyle name="Hyperlink 16" xfId="43442" hidden="1"/>
    <cellStyle name="Hyperlink 16" xfId="20986" hidden="1"/>
    <cellStyle name="Hyperlink 16" xfId="43115" hidden="1"/>
    <cellStyle name="Hyperlink 16" xfId="19808" hidden="1"/>
    <cellStyle name="Hyperlink 16" xfId="21316" hidden="1"/>
    <cellStyle name="Hyperlink 16" xfId="20614" hidden="1"/>
    <cellStyle name="Hyperlink 16" xfId="20482" hidden="1"/>
    <cellStyle name="Hyperlink 16" xfId="31213" hidden="1"/>
    <cellStyle name="Hyperlink 16" xfId="13312" hidden="1"/>
    <cellStyle name="Hyperlink 16" xfId="19041" hidden="1"/>
    <cellStyle name="Hyperlink 16" xfId="13317" hidden="1"/>
    <cellStyle name="Hyperlink 16" xfId="19368" hidden="1"/>
    <cellStyle name="Hyperlink 16" xfId="13187" hidden="1"/>
    <cellStyle name="Hyperlink 16" xfId="19988" hidden="1"/>
    <cellStyle name="Hyperlink 16" xfId="45390" hidden="1"/>
    <cellStyle name="Hyperlink 16" xfId="20324" hidden="1"/>
    <cellStyle name="Hyperlink 16" xfId="44398" hidden="1"/>
    <cellStyle name="Hyperlink 16" xfId="37263" hidden="1"/>
    <cellStyle name="Hyperlink 16" xfId="44062" hidden="1"/>
    <cellStyle name="Hyperlink 16" xfId="43882" hidden="1"/>
    <cellStyle name="Hyperlink 16" xfId="37393" hidden="1"/>
    <cellStyle name="Hyperlink 16" xfId="44688" hidden="1"/>
    <cellStyle name="Hyperlink 16" xfId="44556" hidden="1"/>
    <cellStyle name="Hyperlink 16" xfId="45060" hidden="1"/>
    <cellStyle name="Hyperlink 16" xfId="37388" hidden="1"/>
    <cellStyle name="Hyperlink 16" xfId="30840" hidden="1"/>
    <cellStyle name="Hyperlink 16" xfId="30730" hidden="1"/>
    <cellStyle name="Hyperlink 16" xfId="28359" hidden="1"/>
    <cellStyle name="Hyperlink 16" xfId="5528" hidden="1"/>
    <cellStyle name="Hyperlink 16" xfId="52390"/>
    <cellStyle name="Hyperlink 17" xfId="43366" hidden="1"/>
    <cellStyle name="Hyperlink 17" xfId="30733" hidden="1"/>
    <cellStyle name="Hyperlink 17" xfId="30769" hidden="1"/>
    <cellStyle name="Hyperlink 17" xfId="44400" hidden="1"/>
    <cellStyle name="Hyperlink 17" xfId="43948" hidden="1"/>
    <cellStyle name="Hyperlink 17" xfId="45177" hidden="1"/>
    <cellStyle name="Hyperlink 17" xfId="43685" hidden="1"/>
    <cellStyle name="Hyperlink 17" xfId="44541" hidden="1"/>
    <cellStyle name="Hyperlink 17" xfId="43370" hidden="1"/>
    <cellStyle name="Hyperlink 17" xfId="45862" hidden="1"/>
    <cellStyle name="Hyperlink 17" xfId="37475" hidden="1"/>
    <cellStyle name="Hyperlink 17" xfId="36864" hidden="1"/>
    <cellStyle name="Hyperlink 17" xfId="44111" hidden="1"/>
    <cellStyle name="Hyperlink 17" xfId="44826" hidden="1"/>
    <cellStyle name="Hyperlink 17" xfId="5530" hidden="1"/>
    <cellStyle name="Hyperlink 17" xfId="21788" hidden="1"/>
    <cellStyle name="Hyperlink 17" xfId="13399" hidden="1"/>
    <cellStyle name="Hyperlink 17" xfId="12788" hidden="1"/>
    <cellStyle name="Hyperlink 17" xfId="20037" hidden="1"/>
    <cellStyle name="Hyperlink 17" xfId="20752" hidden="1"/>
    <cellStyle name="Hyperlink 17" xfId="19292" hidden="1"/>
    <cellStyle name="Hyperlink 17" xfId="28361" hidden="1"/>
    <cellStyle name="Hyperlink 17" xfId="21103" hidden="1"/>
    <cellStyle name="Hyperlink 17" xfId="19611" hidden="1"/>
    <cellStyle name="Hyperlink 17" xfId="20467" hidden="1"/>
    <cellStyle name="Hyperlink 17" xfId="19296" hidden="1"/>
    <cellStyle name="Hyperlink 17" xfId="20326" hidden="1"/>
    <cellStyle name="Hyperlink 17" xfId="19874" hidden="1"/>
    <cellStyle name="Hyperlink 17" xfId="31215" hidden="1"/>
    <cellStyle name="Hyperlink 17" xfId="52392"/>
    <cellStyle name="Hyperlink 18" xfId="37273" hidden="1"/>
    <cellStyle name="Hyperlink 18" xfId="30616" hidden="1"/>
    <cellStyle name="Hyperlink 18" xfId="31265" hidden="1"/>
    <cellStyle name="Hyperlink 18" xfId="44402" hidden="1"/>
    <cellStyle name="Hyperlink 18" xfId="43501" hidden="1"/>
    <cellStyle name="Hyperlink 18" xfId="44573" hidden="1"/>
    <cellStyle name="Hyperlink 18" xfId="44508" hidden="1"/>
    <cellStyle name="Hyperlink 18" xfId="36740" hidden="1"/>
    <cellStyle name="Hyperlink 18" xfId="44557" hidden="1"/>
    <cellStyle name="Hyperlink 18" xfId="43006" hidden="1"/>
    <cellStyle name="Hyperlink 18" xfId="36912" hidden="1"/>
    <cellStyle name="Hyperlink 18" xfId="43922" hidden="1"/>
    <cellStyle name="Hyperlink 18" xfId="45664" hidden="1"/>
    <cellStyle name="Hyperlink 18" xfId="44610" hidden="1"/>
    <cellStyle name="Hyperlink 18" xfId="5532" hidden="1"/>
    <cellStyle name="Hyperlink 18" xfId="18932" hidden="1"/>
    <cellStyle name="Hyperlink 18" xfId="12836" hidden="1"/>
    <cellStyle name="Hyperlink 18" xfId="19848" hidden="1"/>
    <cellStyle name="Hyperlink 18" xfId="21590" hidden="1"/>
    <cellStyle name="Hyperlink 18" xfId="20536" hidden="1"/>
    <cellStyle name="Hyperlink 18" xfId="13197" hidden="1"/>
    <cellStyle name="Hyperlink 18" xfId="28363" hidden="1"/>
    <cellStyle name="Hyperlink 18" xfId="20499" hidden="1"/>
    <cellStyle name="Hyperlink 18" xfId="20434" hidden="1"/>
    <cellStyle name="Hyperlink 18" xfId="12664" hidden="1"/>
    <cellStyle name="Hyperlink 18" xfId="20483" hidden="1"/>
    <cellStyle name="Hyperlink 18" xfId="20328" hidden="1"/>
    <cellStyle name="Hyperlink 18" xfId="19427" hidden="1"/>
    <cellStyle name="Hyperlink 18" xfId="31217" hidden="1"/>
    <cellStyle name="Hyperlink 18" xfId="52394"/>
    <cellStyle name="Hyperlink 19" xfId="44870" hidden="1"/>
    <cellStyle name="Hyperlink 19" xfId="31371" hidden="1"/>
    <cellStyle name="Hyperlink 19" xfId="30759" hidden="1"/>
    <cellStyle name="Hyperlink 19" xfId="44404" hidden="1"/>
    <cellStyle name="Hyperlink 19" xfId="43063" hidden="1"/>
    <cellStyle name="Hyperlink 19" xfId="43035" hidden="1"/>
    <cellStyle name="Hyperlink 19" xfId="44449" hidden="1"/>
    <cellStyle name="Hyperlink 19" xfId="44564" hidden="1"/>
    <cellStyle name="Hyperlink 19" xfId="36791" hidden="1"/>
    <cellStyle name="Hyperlink 19" xfId="43533" hidden="1"/>
    <cellStyle name="Hyperlink 19" xfId="37509" hidden="1"/>
    <cellStyle name="Hyperlink 19" xfId="46066" hidden="1"/>
    <cellStyle name="Hyperlink 19" xfId="43036" hidden="1"/>
    <cellStyle name="Hyperlink 19" xfId="44026" hidden="1"/>
    <cellStyle name="Hyperlink 19" xfId="5534" hidden="1"/>
    <cellStyle name="Hyperlink 19" xfId="19459" hidden="1"/>
    <cellStyle name="Hyperlink 19" xfId="13433" hidden="1"/>
    <cellStyle name="Hyperlink 19" xfId="21992" hidden="1"/>
    <cellStyle name="Hyperlink 19" xfId="18962" hidden="1"/>
    <cellStyle name="Hyperlink 19" xfId="19952" hidden="1"/>
    <cellStyle name="Hyperlink 19" xfId="20796" hidden="1"/>
    <cellStyle name="Hyperlink 19" xfId="28365" hidden="1"/>
    <cellStyle name="Hyperlink 19" xfId="18961" hidden="1"/>
    <cellStyle name="Hyperlink 19" xfId="20375" hidden="1"/>
    <cellStyle name="Hyperlink 19" xfId="20490" hidden="1"/>
    <cellStyle name="Hyperlink 19" xfId="12715" hidden="1"/>
    <cellStyle name="Hyperlink 19" xfId="20330" hidden="1"/>
    <cellStyle name="Hyperlink 19" xfId="18989" hidden="1"/>
    <cellStyle name="Hyperlink 19" xfId="31219" hidden="1"/>
    <cellStyle name="Hyperlink 19" xfId="52396"/>
    <cellStyle name="Hyperlink 2" xfId="22406" hidden="1"/>
    <cellStyle name="Hyperlink 2" xfId="12823" hidden="1"/>
    <cellStyle name="Hyperlink 2" xfId="21981" hidden="1"/>
    <cellStyle name="Hyperlink 2" xfId="21953" hidden="1"/>
    <cellStyle name="Hyperlink 2" xfId="30382" hidden="1"/>
    <cellStyle name="Hyperlink 2" xfId="19109" hidden="1"/>
    <cellStyle name="Hyperlink 2" xfId="20940" hidden="1"/>
    <cellStyle name="Hyperlink 2" xfId="20447" hidden="1"/>
    <cellStyle name="Hyperlink 2" xfId="37112" hidden="1"/>
    <cellStyle name="Hyperlink 2" xfId="22151" hidden="1"/>
    <cellStyle name="Hyperlink 2" xfId="20427" hidden="1"/>
    <cellStyle name="Hyperlink 2" xfId="46852" hidden="1"/>
    <cellStyle name="Hyperlink 2" xfId="21847" hidden="1"/>
    <cellStyle name="Hyperlink 2" xfId="22589" hidden="1"/>
    <cellStyle name="Hyperlink 2" xfId="23150" hidden="1"/>
    <cellStyle name="Hyperlink 2" xfId="20678" hidden="1"/>
    <cellStyle name="Hyperlink 2" xfId="27247" hidden="1"/>
    <cellStyle name="Hyperlink 2" xfId="44889" hidden="1"/>
    <cellStyle name="Hyperlink 2" xfId="43389" hidden="1"/>
    <cellStyle name="Hyperlink 2" xfId="19093" hidden="1"/>
    <cellStyle name="Hyperlink 2" xfId="46447" hidden="1"/>
    <cellStyle name="Hyperlink 2" xfId="30854" hidden="1"/>
    <cellStyle name="Hyperlink 2" xfId="35722" hidden="1"/>
    <cellStyle name="Hyperlink 2" xfId="43753" hidden="1"/>
    <cellStyle name="Hyperlink 2" xfId="44994" hidden="1"/>
    <cellStyle name="Hyperlink 2" xfId="44668" hidden="1"/>
    <cellStyle name="Hyperlink 2" xfId="25161" hidden="1"/>
    <cellStyle name="Hyperlink 2" xfId="30931" hidden="1"/>
    <cellStyle name="Hyperlink 2" xfId="26189" hidden="1"/>
    <cellStyle name="Hyperlink 2" xfId="43417" hidden="1"/>
    <cellStyle name="Hyperlink 2" xfId="18865" hidden="1"/>
    <cellStyle name="Hyperlink 2" xfId="21758" hidden="1"/>
    <cellStyle name="Hyperlink 2" xfId="23039" hidden="1"/>
    <cellStyle name="Hyperlink 2" xfId="12739" hidden="1"/>
    <cellStyle name="Hyperlink 2" xfId="30643" hidden="1"/>
    <cellStyle name="Hyperlink 2" xfId="40659" hidden="1"/>
    <cellStyle name="Hyperlink 2" xfId="45249" hidden="1"/>
    <cellStyle name="Hyperlink 2" xfId="21305" hidden="1"/>
    <cellStyle name="Hyperlink 2" xfId="46527" hidden="1"/>
    <cellStyle name="Hyperlink 2" xfId="30824" hidden="1"/>
    <cellStyle name="Hyperlink 2" xfId="31081" hidden="1"/>
    <cellStyle name="Hyperlink 2" xfId="31327" hidden="1"/>
    <cellStyle name="Hyperlink 2" xfId="40383" hidden="1"/>
    <cellStyle name="Hyperlink 2" xfId="19455" hidden="1"/>
    <cellStyle name="Hyperlink 2" xfId="44600" hidden="1"/>
    <cellStyle name="Hyperlink 2" xfId="19136" hidden="1"/>
    <cellStyle name="Hyperlink 2" xfId="12923" hidden="1"/>
    <cellStyle name="Hyperlink 2" xfId="23103" hidden="1"/>
    <cellStyle name="Hyperlink 2" xfId="19931" hidden="1"/>
    <cellStyle name="Hyperlink 2" xfId="31077" hidden="1"/>
    <cellStyle name="Hyperlink 2" xfId="21055" hidden="1"/>
    <cellStyle name="Hyperlink 2" xfId="21271" hidden="1"/>
    <cellStyle name="Hyperlink 2" xfId="18977" hidden="1"/>
    <cellStyle name="Hyperlink 2" xfId="43748" hidden="1"/>
    <cellStyle name="Hyperlink 2" xfId="22238" hidden="1"/>
    <cellStyle name="Hyperlink 2" xfId="19281" hidden="1"/>
    <cellStyle name="Hyperlink 2" xfId="19503" hidden="1"/>
    <cellStyle name="Hyperlink 2" xfId="21010" hidden="1"/>
    <cellStyle name="Hyperlink 2" xfId="43701" hidden="1"/>
    <cellStyle name="Hyperlink 2" xfId="44603" hidden="1"/>
    <cellStyle name="Hyperlink 2" xfId="45422" hidden="1"/>
    <cellStyle name="Hyperlink 2" xfId="43089" hidden="1"/>
    <cellStyle name="Hyperlink 2" xfId="22155" hidden="1"/>
    <cellStyle name="Hyperlink 2" xfId="43444" hidden="1"/>
    <cellStyle name="Hyperlink 2" xfId="45904" hidden="1"/>
    <cellStyle name="Hyperlink 2" xfId="12930" hidden="1"/>
    <cellStyle name="Hyperlink 2" xfId="31597" hidden="1"/>
    <cellStyle name="Hyperlink 2" xfId="30556" hidden="1"/>
    <cellStyle name="Hyperlink 2" xfId="20632" hidden="1"/>
    <cellStyle name="Hyperlink 2" xfId="23120" hidden="1"/>
    <cellStyle name="Hyperlink 2" xfId="20192" hidden="1"/>
    <cellStyle name="Hyperlink 2" xfId="47113" hidden="1"/>
    <cellStyle name="Hyperlink 2" xfId="46101" hidden="1"/>
    <cellStyle name="Hyperlink 2" xfId="44747" hidden="1"/>
    <cellStyle name="Hyperlink 2" xfId="43355" hidden="1"/>
    <cellStyle name="Hyperlink 2" xfId="46798" hidden="1"/>
    <cellStyle name="Hyperlink 2" xfId="18898" hidden="1"/>
    <cellStyle name="Hyperlink 2" xfId="44005" hidden="1"/>
    <cellStyle name="Hyperlink 2" xfId="31524" hidden="1"/>
    <cellStyle name="Hyperlink 2" xfId="36977" hidden="1"/>
    <cellStyle name="Hyperlink 2" xfId="18929" hidden="1"/>
    <cellStyle name="Hyperlink 2" xfId="44496" hidden="1"/>
    <cellStyle name="Hyperlink 2" xfId="19684" hidden="1"/>
    <cellStyle name="Hyperlink 2" xfId="44231" hidden="1"/>
    <cellStyle name="Hyperlink 2" xfId="38628" hidden="1"/>
    <cellStyle name="Hyperlink 2" xfId="42809" hidden="1"/>
    <cellStyle name="Hyperlink 2" xfId="31176" hidden="1"/>
    <cellStyle name="Hyperlink 2" xfId="12927" hidden="1"/>
    <cellStyle name="Hyperlink 2" xfId="19249" hidden="1"/>
    <cellStyle name="Hyperlink 2" xfId="46059" hidden="1"/>
    <cellStyle name="Hyperlink 2" xfId="45107" hidden="1"/>
    <cellStyle name="Hyperlink 2" xfId="46753" hidden="1"/>
    <cellStyle name="Hyperlink 2" xfId="44683" hidden="1"/>
    <cellStyle name="Hyperlink 2" xfId="28215" hidden="1"/>
    <cellStyle name="Hyperlink 2" xfId="20815" hidden="1"/>
    <cellStyle name="Hyperlink 2" xfId="37132" hidden="1"/>
    <cellStyle name="Hyperlink 2" xfId="36914" hidden="1"/>
    <cellStyle name="Hyperlink 2" xfId="21786" hidden="1"/>
    <cellStyle name="Hyperlink 2" xfId="37416" hidden="1"/>
    <cellStyle name="Hyperlink 2" xfId="11925" hidden="1"/>
    <cellStyle name="Hyperlink 2" xfId="43144" hidden="1"/>
    <cellStyle name="Hyperlink 2" xfId="42979" hidden="1"/>
    <cellStyle name="Hyperlink 2" xfId="31146" hidden="1"/>
    <cellStyle name="Hyperlink 2" xfId="40702" hidden="1"/>
    <cellStyle name="Hyperlink 2" xfId="20446" hidden="1"/>
    <cellStyle name="Hyperlink 2" xfId="31444" hidden="1"/>
    <cellStyle name="Hyperlink 2" xfId="44429" hidden="1"/>
    <cellStyle name="Hyperlink 2" xfId="45780" hidden="1"/>
    <cellStyle name="Hyperlink 2" xfId="43167" hidden="1"/>
    <cellStyle name="Hyperlink 2" xfId="43679" hidden="1"/>
    <cellStyle name="Hyperlink 2" xfId="19436" hidden="1"/>
    <cellStyle name="Hyperlink 2" xfId="19605" hidden="1"/>
    <cellStyle name="Hyperlink 2" xfId="44648" hidden="1"/>
    <cellStyle name="Hyperlink 2" xfId="45517" hidden="1"/>
    <cellStyle name="Hyperlink 2" xfId="46608" hidden="1"/>
    <cellStyle name="Hyperlink 2" xfId="47194" hidden="1"/>
    <cellStyle name="Hyperlink 2" xfId="21791" hidden="1"/>
    <cellStyle name="Hyperlink 2" xfId="6538" hidden="1"/>
    <cellStyle name="Hyperlink 2" xfId="20422" hidden="1"/>
    <cellStyle name="Hyperlink 2" xfId="19362" hidden="1"/>
    <cellStyle name="Hyperlink 2" xfId="45011" hidden="1"/>
    <cellStyle name="Hyperlink 2" xfId="44432" hidden="1"/>
    <cellStyle name="Hyperlink 2" xfId="43183" hidden="1"/>
    <cellStyle name="Hyperlink 2" xfId="43659" hidden="1"/>
    <cellStyle name="Hyperlink 2" xfId="11940" hidden="1"/>
    <cellStyle name="Hyperlink 2" xfId="31347" hidden="1"/>
    <cellStyle name="Hyperlink 2" xfId="45362" hidden="1"/>
    <cellStyle name="Hyperlink 2" xfId="20006" hidden="1"/>
    <cellStyle name="Hyperlink 2" xfId="21706" hidden="1"/>
    <cellStyle name="Hyperlink 2" xfId="22532" hidden="1"/>
    <cellStyle name="Hyperlink 2" xfId="21985" hidden="1"/>
    <cellStyle name="Hyperlink 2" xfId="13058" hidden="1"/>
    <cellStyle name="Hyperlink 2" xfId="53512" hidden="1"/>
    <cellStyle name="Hyperlink 2" xfId="19795" hidden="1"/>
    <cellStyle name="Hyperlink 2" xfId="45023" hidden="1"/>
    <cellStyle name="Hyperlink 2" xfId="44707" hidden="1"/>
    <cellStyle name="Hyperlink 2" xfId="45921" hidden="1"/>
    <cellStyle name="Hyperlink 2" xfId="45951" hidden="1"/>
    <cellStyle name="Hyperlink 2" xfId="45958" hidden="1"/>
    <cellStyle name="Hyperlink 2" xfId="14522" hidden="1"/>
    <cellStyle name="Hyperlink 2" xfId="45696" hidden="1"/>
    <cellStyle name="Hyperlink 2" xfId="20992" hidden="1"/>
    <cellStyle name="Hyperlink 2" xfId="46262" hidden="1"/>
    <cellStyle name="Hyperlink 2" xfId="20289" hidden="1"/>
    <cellStyle name="Hyperlink 2" xfId="31279" hidden="1"/>
    <cellStyle name="Hyperlink 2" xfId="13041" hidden="1"/>
    <cellStyle name="Hyperlink 2" xfId="30724" hidden="1"/>
    <cellStyle name="Hyperlink 2" xfId="20701" hidden="1"/>
    <cellStyle name="Hyperlink 2" xfId="28220" hidden="1"/>
    <cellStyle name="Hyperlink 2" xfId="22741" hidden="1"/>
    <cellStyle name="Hyperlink 2" xfId="19578" hidden="1"/>
    <cellStyle name="Hyperlink 2" xfId="44598" hidden="1"/>
    <cellStyle name="Hyperlink 2" xfId="45345" hidden="1"/>
    <cellStyle name="Hyperlink 2" xfId="44492" hidden="1"/>
    <cellStyle name="Hyperlink 2" xfId="45663" hidden="1"/>
    <cellStyle name="Hyperlink 2" xfId="43744" hidden="1"/>
    <cellStyle name="Hyperlink 2" xfId="37338" hidden="1"/>
    <cellStyle name="Hyperlink 2" xfId="45984" hidden="1"/>
    <cellStyle name="Hyperlink 2" xfId="20856" hidden="1"/>
    <cellStyle name="Hyperlink 2" xfId="43004" hidden="1"/>
    <cellStyle name="Hyperlink 2" xfId="20503" hidden="1"/>
    <cellStyle name="Hyperlink 2" xfId="22992" hidden="1"/>
    <cellStyle name="Hyperlink 2" xfId="43719" hidden="1"/>
    <cellStyle name="Hyperlink 2" xfId="20550" hidden="1"/>
    <cellStyle name="Hyperlink 2" xfId="45713" hidden="1"/>
    <cellStyle name="Hyperlink 2" xfId="31352" hidden="1"/>
    <cellStyle name="Hyperlink 2" xfId="44930" hidden="1"/>
    <cellStyle name="Hyperlink 2" xfId="19614" hidden="1"/>
    <cellStyle name="Hyperlink 2" xfId="23223" hidden="1"/>
    <cellStyle name="Hyperlink 2" xfId="13479" hidden="1"/>
    <cellStyle name="Hyperlink 2" xfId="22702" hidden="1"/>
    <cellStyle name="Hyperlink 2" xfId="44910" hidden="1"/>
    <cellStyle name="Hyperlink 2" xfId="43003" hidden="1"/>
    <cellStyle name="Hyperlink 2" xfId="44820" hidden="1"/>
    <cellStyle name="Hyperlink 2" xfId="45092" hidden="1"/>
    <cellStyle name="Hyperlink 2" xfId="21877" hidden="1"/>
    <cellStyle name="Hyperlink 2" xfId="43012" hidden="1"/>
    <cellStyle name="Hyperlink 2" xfId="43272" hidden="1"/>
    <cellStyle name="Hyperlink 2" xfId="30619" hidden="1"/>
    <cellStyle name="Hyperlink 2" xfId="44624" hidden="1"/>
    <cellStyle name="Hyperlink 2" xfId="37117" hidden="1"/>
    <cellStyle name="Hyperlink 2" xfId="19201" hidden="1"/>
    <cellStyle name="Hyperlink 2" xfId="37612" hidden="1"/>
    <cellStyle name="Hyperlink 2" xfId="19267" hidden="1"/>
    <cellStyle name="Hyperlink 2" xfId="20355" hidden="1"/>
    <cellStyle name="Hyperlink 2" xfId="46312" hidden="1"/>
    <cellStyle name="Hyperlink 2" xfId="46342" hidden="1"/>
    <cellStyle name="Hyperlink 2" xfId="46349" hidden="1"/>
    <cellStyle name="Hyperlink 2" xfId="45860" hidden="1"/>
    <cellStyle name="Hyperlink 2" xfId="19670" hidden="1"/>
    <cellStyle name="Hyperlink 2" xfId="22373" hidden="1"/>
    <cellStyle name="Hyperlink 2" xfId="45211" hidden="1"/>
    <cellStyle name="Hyperlink 2" xfId="20689" hidden="1"/>
    <cellStyle name="Hyperlink 2" xfId="47120" hidden="1"/>
    <cellStyle name="Hyperlink 2" xfId="21030" hidden="1"/>
    <cellStyle name="Hyperlink 2" xfId="37030" hidden="1"/>
    <cellStyle name="Hyperlink 2" xfId="5449" hidden="1"/>
    <cellStyle name="Hyperlink 2" xfId="15552" hidden="1"/>
    <cellStyle name="Hyperlink 2" xfId="45303" hidden="1"/>
    <cellStyle name="Hyperlink 2" xfId="13496" hidden="1"/>
    <cellStyle name="Hyperlink 2" xfId="31576" hidden="1"/>
    <cellStyle name="Hyperlink 2" xfId="46027" hidden="1"/>
    <cellStyle name="Hyperlink 2" xfId="44642" hidden="1"/>
    <cellStyle name="Hyperlink 2" xfId="43351" hidden="1"/>
    <cellStyle name="Hyperlink 2" xfId="46229" hidden="1"/>
    <cellStyle name="Hyperlink 2" xfId="41779" hidden="1"/>
    <cellStyle name="Hyperlink 2" xfId="30521" hidden="1"/>
    <cellStyle name="Hyperlink 2" xfId="5389" hidden="1"/>
    <cellStyle name="Hyperlink 2" xfId="45097" hidden="1"/>
    <cellStyle name="Hyperlink 2" xfId="20358" hidden="1"/>
    <cellStyle name="Hyperlink 2" xfId="22172" hidden="1"/>
    <cellStyle name="Hyperlink 2" xfId="19687" hidden="1"/>
    <cellStyle name="Hyperlink 2" xfId="20526" hidden="1"/>
    <cellStyle name="Hyperlink 2" xfId="52294" hidden="1"/>
    <cellStyle name="Hyperlink 2" xfId="45296" hidden="1"/>
    <cellStyle name="Hyperlink 2" xfId="7605" hidden="1"/>
    <cellStyle name="Hyperlink 2" xfId="20910" hidden="1"/>
    <cellStyle name="Hyperlink 2" xfId="44763" hidden="1"/>
    <cellStyle name="Hyperlink 2" xfId="44080" hidden="1"/>
    <cellStyle name="Hyperlink 2" xfId="35990" hidden="1"/>
    <cellStyle name="Hyperlink 2" xfId="36862" hidden="1"/>
    <cellStyle name="Hyperlink 2" xfId="43912" hidden="1"/>
    <cellStyle name="Hyperlink 2" xfId="31614" hidden="1"/>
    <cellStyle name="Hyperlink 2" xfId="45102" hidden="1"/>
    <cellStyle name="Hyperlink 2" xfId="49202" hidden="1"/>
    <cellStyle name="Hyperlink 2" xfId="46663" hidden="1"/>
    <cellStyle name="Hyperlink 2" xfId="12929" hidden="1"/>
    <cellStyle name="Hyperlink 2" xfId="21884" hidden="1"/>
    <cellStyle name="Hyperlink 2" xfId="45365" hidden="1"/>
    <cellStyle name="Hyperlink 2" xfId="30560" hidden="1"/>
    <cellStyle name="Hyperlink 2" xfId="22052" hidden="1"/>
    <cellStyle name="Hyperlink 2" xfId="31052" hidden="1"/>
    <cellStyle name="Hyperlink 2" xfId="21365" hidden="1"/>
    <cellStyle name="Hyperlink 2" xfId="45743" hidden="1"/>
    <cellStyle name="Hyperlink 2" xfId="7598" hidden="1"/>
    <cellStyle name="Hyperlink 2" xfId="54430" hidden="1"/>
    <cellStyle name="Hyperlink 2" xfId="19679" hidden="1"/>
    <cellStyle name="Hyperlink 2" xfId="44559" hidden="1"/>
    <cellStyle name="Hyperlink 2" xfId="43178" hidden="1"/>
    <cellStyle name="Hyperlink 2" xfId="44857" hidden="1"/>
    <cellStyle name="Hyperlink 2" xfId="44960" hidden="1"/>
    <cellStyle name="Hyperlink 2" xfId="7551" hidden="1"/>
    <cellStyle name="Hyperlink 2" xfId="13181" hidden="1"/>
    <cellStyle name="Hyperlink 2" xfId="45839" hidden="1"/>
    <cellStyle name="Hyperlink 2" xfId="37138" hidden="1"/>
    <cellStyle name="Hyperlink 2" xfId="30631" hidden="1"/>
    <cellStyle name="Hyperlink 2" xfId="39686" hidden="1"/>
    <cellStyle name="Hyperlink 2" xfId="31761" hidden="1"/>
    <cellStyle name="Hyperlink 2" xfId="45266" hidden="1"/>
    <cellStyle name="Hyperlink 2" xfId="20920" hidden="1"/>
    <cellStyle name="Hyperlink 2" xfId="22913" hidden="1"/>
    <cellStyle name="Hyperlink 2" xfId="31334" hidden="1"/>
    <cellStyle name="Hyperlink 2" xfId="19449" hidden="1"/>
    <cellStyle name="Hyperlink 2" xfId="31129" hidden="1"/>
    <cellStyle name="Hyperlink 2" xfId="30787" hidden="1"/>
    <cellStyle name="Hyperlink 2" xfId="31399" hidden="1"/>
    <cellStyle name="Hyperlink 2" xfId="40654" hidden="1"/>
    <cellStyle name="Hyperlink 2" xfId="19370" hidden="1"/>
    <cellStyle name="Hyperlink 2" xfId="41811" hidden="1"/>
    <cellStyle name="Hyperlink 2" xfId="46700" hidden="1"/>
    <cellStyle name="Hyperlink 2" xfId="36841" hidden="1"/>
    <cellStyle name="Hyperlink 2" xfId="30591" hidden="1"/>
    <cellStyle name="Hyperlink 2" xfId="44871" hidden="1"/>
    <cellStyle name="Hyperlink 2" xfId="45099" hidden="1"/>
    <cellStyle name="Hyperlink 2" xfId="46480" hidden="1"/>
    <cellStyle name="Hyperlink 2" xfId="36928" hidden="1"/>
    <cellStyle name="Hyperlink 2" xfId="43257" hidden="1"/>
    <cellStyle name="Hyperlink 2" xfId="43523" hidden="1"/>
    <cellStyle name="Hyperlink 2" xfId="42792" hidden="1"/>
    <cellStyle name="Hyperlink 2" xfId="44356" hidden="1"/>
    <cellStyle name="Hyperlink 2" xfId="40650" hidden="1"/>
    <cellStyle name="Hyperlink 2" xfId="21288" hidden="1"/>
    <cellStyle name="Hyperlink 2" xfId="45094" hidden="1"/>
    <cellStyle name="Hyperlink 2" xfId="30855" hidden="1"/>
    <cellStyle name="Hyperlink 2" xfId="31754" hidden="1"/>
    <cellStyle name="Hyperlink 2" xfId="43758" hidden="1"/>
    <cellStyle name="Hyperlink 2" xfId="20880" hidden="1"/>
    <cellStyle name="Hyperlink 2" xfId="28310" hidden="1"/>
    <cellStyle name="Hyperlink 2" xfId="21830" hidden="1"/>
    <cellStyle name="Hyperlink 2" xfId="43806" hidden="1"/>
    <cellStyle name="Hyperlink 2" xfId="20292" hidden="1"/>
    <cellStyle name="Hyperlink 2" xfId="19715" hidden="1"/>
    <cellStyle name="Hyperlink 2" xfId="19865" hidden="1"/>
    <cellStyle name="Hyperlink 2" xfId="22035" hidden="1"/>
    <cellStyle name="Hyperlink 2" xfId="19009" hidden="1"/>
    <cellStyle name="Hyperlink 2" xfId="21028" hidden="1"/>
    <cellStyle name="Hyperlink 2" xfId="22275" hidden="1"/>
    <cellStyle name="Hyperlink 2" xfId="44577" hidden="1"/>
    <cellStyle name="Hyperlink 2" xfId="31358" hidden="1"/>
    <cellStyle name="Hyperlink 2" xfId="20783" hidden="1"/>
    <cellStyle name="Hyperlink 2" xfId="30974" hidden="1"/>
    <cellStyle name="Hyperlink 2" xfId="31651" hidden="1"/>
    <cellStyle name="Hyperlink 2" xfId="39609" hidden="1"/>
    <cellStyle name="Hyperlink 2" xfId="22866" hidden="1"/>
    <cellStyle name="Hyperlink 2" xfId="20886" hidden="1"/>
    <cellStyle name="Hyperlink 2" xfId="5489" hidden="1"/>
    <cellStyle name="Hyperlink 2" xfId="3357" hidden="1"/>
    <cellStyle name="Hyperlink 2" xfId="5432" hidden="1"/>
    <cellStyle name="Hyperlink 2" xfId="47231" hidden="1"/>
    <cellStyle name="Hyperlink 2" xfId="43639" hidden="1"/>
    <cellStyle name="Hyperlink 2" xfId="20418" hidden="1"/>
    <cellStyle name="Hyperlink 2" xfId="44954" hidden="1"/>
    <cellStyle name="Hyperlink 2" xfId="44309" hidden="1"/>
    <cellStyle name="Hyperlink 2" xfId="43702" hidden="1"/>
    <cellStyle name="Hyperlink 2" xfId="37590" hidden="1"/>
    <cellStyle name="Hyperlink 2" xfId="3325" hidden="1"/>
    <cellStyle name="Hyperlink 2" xfId="44436" hidden="1"/>
    <cellStyle name="Hyperlink 2" xfId="27944" hidden="1"/>
    <cellStyle name="Hyperlink 2" xfId="35731" hidden="1"/>
    <cellStyle name="Hyperlink 2" xfId="29481" hidden="1"/>
    <cellStyle name="Hyperlink 2" xfId="30633" hidden="1"/>
    <cellStyle name="Hyperlink 2" xfId="40749" hidden="1"/>
    <cellStyle name="Hyperlink 2" xfId="40719" hidden="1"/>
    <cellStyle name="Hyperlink 2" xfId="44443" hidden="1"/>
    <cellStyle name="Hyperlink 2" xfId="43323" hidden="1"/>
    <cellStyle name="Hyperlink 2" xfId="45524" hidden="1"/>
    <cellStyle name="Hyperlink 2" xfId="20763" hidden="1"/>
    <cellStyle name="Hyperlink 2" xfId="20252" hidden="1"/>
    <cellStyle name="Hyperlink 2" xfId="42846" hidden="1"/>
    <cellStyle name="Hyperlink 2" xfId="12901" hidden="1"/>
    <cellStyle name="Hyperlink 2" xfId="18718" hidden="1"/>
    <cellStyle name="Hyperlink 2" xfId="19183" hidden="1"/>
    <cellStyle name="Hyperlink 2" xfId="13334" hidden="1"/>
    <cellStyle name="Hyperlink 2" xfId="20742" hidden="1"/>
    <cellStyle name="Hyperlink 2" xfId="22188" hidden="1"/>
    <cellStyle name="Hyperlink 2" xfId="43275" hidden="1"/>
    <cellStyle name="Hyperlink 2" xfId="43140" hidden="1"/>
    <cellStyle name="Hyperlink 2" xfId="45129" hidden="1"/>
    <cellStyle name="Hyperlink 2" xfId="36001" hidden="1"/>
    <cellStyle name="Hyperlink 2" xfId="21450" hidden="1"/>
    <cellStyle name="Hyperlink 2" xfId="44127" hidden="1"/>
    <cellStyle name="Hyperlink 2" xfId="37003" hidden="1"/>
    <cellStyle name="Hyperlink 2" xfId="19533" hidden="1"/>
    <cellStyle name="Hyperlink 2" xfId="46617" hidden="1"/>
    <cellStyle name="Hyperlink 2" xfId="31644" hidden="1"/>
    <cellStyle name="Hyperlink 2" xfId="44829" hidden="1"/>
    <cellStyle name="Hyperlink 2" xfId="45379" hidden="1"/>
    <cellStyle name="Hyperlink 2" xfId="46040" hidden="1"/>
    <cellStyle name="Hyperlink 2" xfId="45820" hidden="1"/>
    <cellStyle name="Hyperlink 2" xfId="37134" hidden="1"/>
    <cellStyle name="Hyperlink 2" xfId="43341" hidden="1"/>
    <cellStyle name="Hyperlink 2" xfId="45429" hidden="1"/>
    <cellStyle name="Hyperlink 2" xfId="43388" hidden="1"/>
    <cellStyle name="Hyperlink 2" xfId="44912" hidden="1"/>
    <cellStyle name="Hyperlink 2" xfId="5479" hidden="1"/>
    <cellStyle name="Hyperlink 2" xfId="44816" hidden="1"/>
    <cellStyle name="Hyperlink 2" xfId="37561" hidden="1"/>
    <cellStyle name="Hyperlink 2" xfId="45750" hidden="1"/>
    <cellStyle name="Hyperlink 2" xfId="43436" hidden="1"/>
    <cellStyle name="Hyperlink 2" xfId="37410" hidden="1"/>
    <cellStyle name="Hyperlink 2" xfId="26157" hidden="1"/>
    <cellStyle name="Hyperlink 2" xfId="36892" hidden="1"/>
    <cellStyle name="Hyperlink 2" xfId="53400" hidden="1"/>
    <cellStyle name="Hyperlink 2" xfId="52311" hidden="1"/>
    <cellStyle name="Hyperlink 2" xfId="20673" hidden="1"/>
    <cellStyle name="Hyperlink 2" xfId="20235" hidden="1"/>
    <cellStyle name="Hyperlink 2" xfId="46163" hidden="1"/>
    <cellStyle name="Hyperlink 2" xfId="5380" hidden="1"/>
    <cellStyle name="Hyperlink 2" xfId="45014" hidden="1"/>
    <cellStyle name="Hyperlink 2" xfId="6650" hidden="1"/>
    <cellStyle name="Hyperlink 2" xfId="5112" hidden="1"/>
    <cellStyle name="Hyperlink 2" xfId="53432" hidden="1"/>
    <cellStyle name="Hyperlink 2" xfId="13132" hidden="1"/>
    <cellStyle name="Hyperlink 2" xfId="26147" hidden="1"/>
    <cellStyle name="Hyperlink 2" xfId="43531" hidden="1"/>
    <cellStyle name="Hyperlink 2" xfId="43869" hidden="1"/>
    <cellStyle name="Hyperlink 2" xfId="44798" hidden="1"/>
    <cellStyle name="Hyperlink 2" xfId="44521" hidden="1"/>
    <cellStyle name="Hyperlink 2" xfId="45470" hidden="1"/>
    <cellStyle name="Hyperlink 2" xfId="7568" hidden="1"/>
    <cellStyle name="Hyperlink 2" xfId="13380" hidden="1"/>
    <cellStyle name="Hyperlink 2" xfId="14554" hidden="1"/>
    <cellStyle name="Hyperlink 2" xfId="45553" hidden="1"/>
    <cellStyle name="Hyperlink 2" xfId="37464" hidden="1"/>
    <cellStyle name="Hyperlink 2" xfId="44627" hidden="1"/>
    <cellStyle name="Hyperlink 2" xfId="46126" hidden="1"/>
    <cellStyle name="Hyperlink 2" xfId="44501" hidden="1"/>
    <cellStyle name="Hyperlink 2" xfId="43761" hidden="1"/>
    <cellStyle name="Hyperlink 2" xfId="35666" hidden="1"/>
    <cellStyle name="Hyperlink 2" xfId="36799" hidden="1"/>
    <cellStyle name="Hyperlink 2" xfId="37115" hidden="1"/>
    <cellStyle name="Hyperlink 2" xfId="15535" hidden="1"/>
    <cellStyle name="Hyperlink 2" xfId="18735" hidden="1"/>
    <cellStyle name="Hyperlink 2" xfId="11655" hidden="1"/>
    <cellStyle name="Hyperlink 2" xfId="20449" hidden="1"/>
    <cellStyle name="Hyperlink 2" xfId="46940" hidden="1"/>
    <cellStyle name="Hyperlink 2" xfId="36899" hidden="1"/>
    <cellStyle name="Hyperlink 2" xfId="4415" hidden="1"/>
    <cellStyle name="Hyperlink 2" xfId="45615" hidden="1"/>
    <cellStyle name="Hyperlink 2" xfId="22268" hidden="1"/>
    <cellStyle name="Hyperlink 2" xfId="43396" hidden="1"/>
    <cellStyle name="Hyperlink 2" xfId="20896" hidden="1"/>
    <cellStyle name="Hyperlink 2" xfId="16576" hidden="1"/>
    <cellStyle name="Hyperlink 2" xfId="20746" hidden="1"/>
    <cellStyle name="Hyperlink 2" xfId="13388" hidden="1"/>
    <cellStyle name="Hyperlink 2" xfId="21355" hidden="1"/>
    <cellStyle name="Hyperlink 2" xfId="12931" hidden="1"/>
    <cellStyle name="Hyperlink 2" xfId="19104" hidden="1"/>
    <cellStyle name="Hyperlink 2" xfId="20282" hidden="1"/>
    <cellStyle name="Hyperlink 2" xfId="20937" hidden="1"/>
    <cellStyle name="Hyperlink 2" xfId="45430" hidden="1"/>
    <cellStyle name="Hyperlink 2" xfId="158" hidden="1"/>
    <cellStyle name="Hyperlink 2" xfId="19471" hidden="1"/>
    <cellStyle name="Hyperlink 2" xfId="12881" hidden="1"/>
    <cellStyle name="Hyperlink 2" xfId="44705" hidden="1"/>
    <cellStyle name="Hyperlink 2" xfId="5486" hidden="1"/>
    <cellStyle name="Hyperlink 2" xfId="30664" hidden="1"/>
    <cellStyle name="Hyperlink 2" xfId="13485" hidden="1"/>
    <cellStyle name="Hyperlink 2" xfId="22301" hidden="1"/>
    <cellStyle name="Hyperlink 2" xfId="22544" hidden="1"/>
    <cellStyle name="Hyperlink 2" xfId="13131" hidden="1"/>
    <cellStyle name="Hyperlink 2" xfId="37237" hidden="1"/>
    <cellStyle name="Hyperlink 2" xfId="21443" hidden="1"/>
    <cellStyle name="Hyperlink 2" xfId="52341" hidden="1"/>
    <cellStyle name="Hyperlink 2" xfId="47224" hidden="1"/>
    <cellStyle name="Hyperlink 2" xfId="52246" hidden="1"/>
    <cellStyle name="Hyperlink 2" xfId="22679" hidden="1"/>
    <cellStyle name="Hyperlink 2" xfId="43083" hidden="1"/>
    <cellStyle name="Hyperlink 2" xfId="41891" hidden="1"/>
    <cellStyle name="Hyperlink 2" xfId="2350" hidden="1"/>
    <cellStyle name="Hyperlink 2" xfId="19322" hidden="1"/>
    <cellStyle name="Hyperlink 2" xfId="4338" hidden="1"/>
    <cellStyle name="Hyperlink 2" xfId="13056" hidden="1"/>
    <cellStyle name="Hyperlink 2" xfId="11741" hidden="1"/>
    <cellStyle name="Hyperlink 2" xfId="50220" hidden="1"/>
    <cellStyle name="Hyperlink 2" xfId="42972" hidden="1"/>
    <cellStyle name="Hyperlink 2" xfId="46225" hidden="1"/>
    <cellStyle name="Hyperlink 2" xfId="18899" hidden="1"/>
    <cellStyle name="Hyperlink 2" xfId="12838" hidden="1"/>
    <cellStyle name="Hyperlink 2" xfId="16309" hidden="1"/>
    <cellStyle name="Hyperlink 2" xfId="21413" hidden="1"/>
    <cellStyle name="Hyperlink 2" xfId="19627" hidden="1"/>
    <cellStyle name="Hyperlink 2" xfId="19457" hidden="1"/>
    <cellStyle name="Hyperlink 2" xfId="20734" hidden="1"/>
    <cellStyle name="Hyperlink 2" xfId="21018" hidden="1"/>
    <cellStyle name="Hyperlink 2" xfId="13286" hidden="1"/>
    <cellStyle name="Hyperlink 2" xfId="46776" hidden="1"/>
    <cellStyle name="Hyperlink 2" xfId="36916" hidden="1"/>
    <cellStyle name="Hyperlink 2" xfId="50188" hidden="1"/>
    <cellStyle name="Hyperlink 2" xfId="45179" hidden="1"/>
    <cellStyle name="Hyperlink 2" xfId="19277" hidden="1"/>
    <cellStyle name="Hyperlink 2" xfId="16675" hidden="1"/>
    <cellStyle name="Hyperlink 2" xfId="54413" hidden="1"/>
    <cellStyle name="Hyperlink 2" xfId="20183" hidden="1"/>
    <cellStyle name="Hyperlink 2" xfId="43173" hidden="1"/>
    <cellStyle name="Hyperlink 2" xfId="36952" hidden="1"/>
    <cellStyle name="Hyperlink 2" xfId="43051" hidden="1"/>
    <cellStyle name="Hyperlink 2" xfId="37005" hidden="1"/>
    <cellStyle name="Hyperlink 2" xfId="37572" hidden="1"/>
    <cellStyle name="Hyperlink 2" xfId="22534" hidden="1"/>
    <cellStyle name="Hyperlink 2" xfId="46109" hidden="1"/>
    <cellStyle name="Hyperlink 2" xfId="46987" hidden="1"/>
    <cellStyle name="Hyperlink 2" xfId="45066" hidden="1"/>
    <cellStyle name="Hyperlink 2" xfId="45565" hidden="1"/>
    <cellStyle name="Hyperlink 2" xfId="36967" hidden="1"/>
    <cellStyle name="Hyperlink 2" xfId="21966" hidden="1"/>
    <cellStyle name="Hyperlink 2" xfId="54460" hidden="1"/>
    <cellStyle name="Hyperlink 2" xfId="46295" hidden="1"/>
    <cellStyle name="Hyperlink 2" xfId="43731" hidden="1"/>
    <cellStyle name="Hyperlink 2" xfId="16580" hidden="1"/>
    <cellStyle name="Hyperlink 2" xfId="47177" hidden="1"/>
    <cellStyle name="Hyperlink 2" xfId="40756" hidden="1"/>
    <cellStyle name="Hyperlink 2" xfId="23046" hidden="1"/>
    <cellStyle name="Hyperlink 2" xfId="23157" hidden="1"/>
    <cellStyle name="Hyperlink 2" xfId="21291" hidden="1"/>
    <cellStyle name="Hyperlink 2" xfId="31086" hidden="1"/>
    <cellStyle name="Hyperlink 2" xfId="21479" hidden="1"/>
    <cellStyle name="Hyperlink 2" xfId="43577" hidden="1"/>
    <cellStyle name="Hyperlink 2" xfId="21137" hidden="1"/>
    <cellStyle name="Hyperlink 2" xfId="22027" hidden="1"/>
    <cellStyle name="Hyperlink 2" xfId="13465" hidden="1"/>
    <cellStyle name="Hyperlink 2" xfId="12816" hidden="1"/>
    <cellStyle name="Hyperlink 2" xfId="13514" hidden="1"/>
    <cellStyle name="Hyperlink 2" xfId="36016" hidden="1"/>
    <cellStyle name="Hyperlink 2" xfId="52251" hidden="1"/>
    <cellStyle name="Hyperlink 2" xfId="43210" hidden="1"/>
    <cellStyle name="Hyperlink 2" xfId="52351" hidden="1"/>
    <cellStyle name="Hyperlink 2" xfId="51218" hidden="1"/>
    <cellStyle name="Hyperlink 2" xfId="22724" hidden="1"/>
    <cellStyle name="Hyperlink 2" xfId="12852" hidden="1"/>
    <cellStyle name="Hyperlink 2" xfId="12786" hidden="1"/>
    <cellStyle name="Hyperlink 2" xfId="46994" hidden="1"/>
    <cellStyle name="Hyperlink 2" xfId="45394" hidden="1"/>
    <cellStyle name="Hyperlink 2" xfId="47066" hidden="1"/>
    <cellStyle name="Hyperlink 2" xfId="45084" hidden="1"/>
    <cellStyle name="Hyperlink 2" xfId="22526" hidden="1"/>
    <cellStyle name="Hyperlink 2" xfId="46845" hidden="1"/>
    <cellStyle name="Hyperlink 2" xfId="44984" hidden="1"/>
    <cellStyle name="Hyperlink 2" xfId="43529" hidden="1"/>
    <cellStyle name="Hyperlink 2" xfId="44837" hidden="1"/>
    <cellStyle name="Hyperlink 2" xfId="21912" hidden="1"/>
    <cellStyle name="Hyperlink 2" xfId="21348" hidden="1"/>
    <cellStyle name="Hyperlink 2" xfId="22771" hidden="1"/>
    <cellStyle name="Hyperlink 2" xfId="18905" hidden="1"/>
    <cellStyle name="Hyperlink 2" xfId="46534" hidden="1"/>
    <cellStyle name="Hyperlink 2" xfId="37207" hidden="1"/>
    <cellStyle name="Hyperlink 2" xfId="20616" hidden="1"/>
    <cellStyle name="Hyperlink 2" xfId="43780" hidden="1"/>
    <cellStyle name="Hyperlink 2" xfId="22883" hidden="1"/>
    <cellStyle name="Hyperlink 2" xfId="13536" hidden="1"/>
    <cellStyle name="Hyperlink 2" xfId="20574" hidden="1"/>
    <cellStyle name="Hyperlink 2" xfId="22572" hidden="1"/>
    <cellStyle name="Hyperlink 2" xfId="19645" hidden="1"/>
    <cellStyle name="Hyperlink 2" xfId="30796" hidden="1"/>
    <cellStyle name="Hyperlink 2" xfId="21396" hidden="1"/>
    <cellStyle name="Hyperlink 2" xfId="20362" hidden="1"/>
    <cellStyle name="Hyperlink 2" xfId="12727" hidden="1"/>
    <cellStyle name="Hyperlink 2" xfId="20836" hidden="1"/>
    <cellStyle name="Hyperlink 2" xfId="22920" hidden="1"/>
    <cellStyle name="Hyperlink 2" xfId="23009" hidden="1"/>
    <cellStyle name="Hyperlink 2" xfId="13510" hidden="1"/>
    <cellStyle name="Hyperlink 2" xfId="21025" hidden="1"/>
    <cellStyle name="Hyperlink 2" xfId="13161" hidden="1"/>
    <cellStyle name="Hyperlink 2" xfId="47083" hidden="1"/>
    <cellStyle name="Hyperlink 2" xfId="12723" hidden="1"/>
    <cellStyle name="Hyperlink 2" xfId="45487" hidden="1"/>
    <cellStyle name="Hyperlink 2" xfId="31036" hidden="1"/>
    <cellStyle name="Hyperlink 2" xfId="30623" hidden="1"/>
    <cellStyle name="Hyperlink 2" xfId="31448" hidden="1"/>
    <cellStyle name="Hyperlink 2" xfId="30830" hidden="1"/>
    <cellStyle name="Hyperlink 2" xfId="43077" hidden="1"/>
    <cellStyle name="Hyperlink 2" xfId="20568" hidden="1"/>
    <cellStyle name="Hyperlink 2" xfId="21910" hidden="1"/>
    <cellStyle name="Hyperlink 2" xfId="18938" hidden="1"/>
    <cellStyle name="Hyperlink 2" xfId="19657" hidden="1"/>
    <cellStyle name="Hyperlink 2" xfId="30746" hidden="1"/>
    <cellStyle name="Hyperlink 2" xfId="46815" hidden="1"/>
    <cellStyle name="Hyperlink 2" xfId="14634" hidden="1"/>
    <cellStyle name="Hyperlink 2" xfId="13196" hidden="1"/>
    <cellStyle name="Hyperlink 2" xfId="19706" hidden="1"/>
    <cellStyle name="Hyperlink 2" xfId="21033" hidden="1"/>
    <cellStyle name="Hyperlink 2" xfId="22778" hidden="1"/>
    <cellStyle name="Hyperlink 2" xfId="20524" hidden="1"/>
    <cellStyle name="Hyperlink 2" xfId="45817" hidden="1"/>
    <cellStyle name="Hyperlink 2" xfId="45832" hidden="1"/>
    <cellStyle name="Hyperlink 2" xfId="51278" hidden="1"/>
    <cellStyle name="Hyperlink 2" xfId="17817" hidden="1"/>
    <cellStyle name="Hyperlink 2" xfId="45439" hidden="1"/>
    <cellStyle name="Hyperlink 2" xfId="47289" hidden="1"/>
    <cellStyle name="Hyperlink 2" xfId="46773" hidden="1"/>
    <cellStyle name="Hyperlink 2" xfId="44775" hidden="1"/>
    <cellStyle name="Hyperlink 2" xfId="19769" hidden="1"/>
    <cellStyle name="Hyperlink 2" xfId="20053" hidden="1"/>
    <cellStyle name="Hyperlink 2" xfId="18872" hidden="1"/>
    <cellStyle name="Hyperlink 2" xfId="20187" hidden="1"/>
    <cellStyle name="Hyperlink 2" xfId="37006" hidden="1"/>
    <cellStyle name="Hyperlink 2" xfId="43843" hidden="1"/>
    <cellStyle name="Hyperlink 2" xfId="19565" hidden="1"/>
    <cellStyle name="Hyperlink 2" xfId="46055" hidden="1"/>
    <cellStyle name="Hyperlink 2" xfId="28263" hidden="1"/>
    <cellStyle name="Hyperlink 2" xfId="28317" hidden="1"/>
    <cellStyle name="Hyperlink 2" xfId="21356" hidden="1"/>
    <cellStyle name="Hyperlink 2" xfId="43551" hidden="1"/>
    <cellStyle name="Hyperlink 2" xfId="20609" hidden="1"/>
    <cellStyle name="Hyperlink 2" xfId="45104" hidden="1"/>
    <cellStyle name="Hyperlink 2" xfId="16585" hidden="1"/>
    <cellStyle name="Hyperlink 2" xfId="20724" hidden="1"/>
    <cellStyle name="Hyperlink 2" xfId="21192" hidden="1"/>
    <cellStyle name="Hyperlink 2" xfId="21222" hidden="1"/>
    <cellStyle name="Hyperlink 2" xfId="21229" hidden="1"/>
    <cellStyle name="Hyperlink 2" xfId="42939" hidden="1"/>
    <cellStyle name="Hyperlink 2" xfId="17705" hidden="1"/>
    <cellStyle name="Hyperlink 2" xfId="21746" hidden="1"/>
    <cellStyle name="Hyperlink 2" xfId="21105" hidden="1"/>
    <cellStyle name="Hyperlink 2" xfId="45597" hidden="1"/>
    <cellStyle name="Hyperlink 2" xfId="43380" hidden="1"/>
    <cellStyle name="Hyperlink 2" xfId="46618" hidden="1"/>
    <cellStyle name="Hyperlink 2" xfId="42946" hidden="1"/>
    <cellStyle name="Hyperlink 2" xfId="31517" hidden="1"/>
    <cellStyle name="Hyperlink 2" xfId="30836" hidden="1"/>
    <cellStyle name="Hyperlink 2" xfId="19674" hidden="1"/>
    <cellStyle name="Hyperlink 2" xfId="45881" hidden="1"/>
    <cellStyle name="Hyperlink 2" xfId="22626" hidden="1"/>
    <cellStyle name="Hyperlink 2" xfId="19430" hidden="1"/>
    <cellStyle name="Hyperlink 2" xfId="18991" hidden="1"/>
    <cellStyle name="Hyperlink 2" xfId="20369" hidden="1"/>
    <cellStyle name="Hyperlink 2" xfId="20073" hidden="1"/>
    <cellStyle name="Hyperlink 2" xfId="19524" hidden="1"/>
    <cellStyle name="Hyperlink 2" xfId="21523" hidden="1"/>
    <cellStyle name="Hyperlink 2" xfId="31470" hidden="1"/>
    <cellStyle name="Hyperlink 2" xfId="22082" hidden="1"/>
    <cellStyle name="Hyperlink 2" xfId="37272" hidden="1"/>
    <cellStyle name="Hyperlink 2" xfId="30914" hidden="1"/>
    <cellStyle name="Hyperlink 2" xfId="17737" hidden="1"/>
    <cellStyle name="Hyperlink 2" xfId="43598" hidden="1"/>
    <cellStyle name="Hyperlink 2" xfId="18765" hidden="1"/>
    <cellStyle name="Hyperlink 2" xfId="35817" hidden="1"/>
    <cellStyle name="Hyperlink 2" xfId="13340" hidden="1"/>
    <cellStyle name="Hyperlink 2" xfId="30630" hidden="1"/>
    <cellStyle name="Hyperlink 2" xfId="44706" hidden="1"/>
    <cellStyle name="Hyperlink 2" xfId="30436" hidden="1"/>
    <cellStyle name="Hyperlink 2" xfId="13262" hidden="1"/>
    <cellStyle name="Hyperlink 2" xfId="12876" hidden="1"/>
    <cellStyle name="Hyperlink 2" xfId="20631" hidden="1"/>
    <cellStyle name="Hyperlink 2" xfId="20949" hidden="1"/>
    <cellStyle name="Hyperlink 2" xfId="36769" hidden="1"/>
    <cellStyle name="Hyperlink 2" xfId="19477" hidden="1"/>
    <cellStyle name="Hyperlink 2" xfId="19003" hidden="1"/>
    <cellStyle name="Hyperlink 2" xfId="40759" hidden="1"/>
    <cellStyle name="Hyperlink 2" xfId="15612" hidden="1"/>
    <cellStyle name="Hyperlink 2" xfId="6570" hidden="1"/>
    <cellStyle name="Hyperlink 2" xfId="46957" hidden="1"/>
    <cellStyle name="Hyperlink 2" xfId="43065" hidden="1"/>
    <cellStyle name="Hyperlink 2" xfId="43545" hidden="1"/>
    <cellStyle name="Hyperlink 2" xfId="37257" hidden="1"/>
    <cellStyle name="Hyperlink 2" xfId="19066" hidden="1"/>
    <cellStyle name="Hyperlink 2" xfId="21639" hidden="1"/>
    <cellStyle name="Hyperlink 2" xfId="21669" hidden="1"/>
    <cellStyle name="Hyperlink 2" xfId="21676" hidden="1"/>
    <cellStyle name="Hyperlink 2" xfId="43865" hidden="1"/>
    <cellStyle name="Hyperlink 2" xfId="29369" hidden="1"/>
    <cellStyle name="Hyperlink 2" xfId="19315" hidden="1"/>
    <cellStyle name="Hyperlink 2" xfId="46600" hidden="1"/>
    <cellStyle name="Hyperlink 2" xfId="13036" hidden="1"/>
    <cellStyle name="Hyperlink 2" xfId="44523" hidden="1"/>
    <cellStyle name="Hyperlink 2" xfId="22619" hidden="1"/>
    <cellStyle name="Hyperlink 2" xfId="52348" hidden="1"/>
    <cellStyle name="Hyperlink 2" xfId="36999" hidden="1"/>
    <cellStyle name="Hyperlink 2" xfId="4355" hidden="1"/>
    <cellStyle name="Hyperlink 2" xfId="44808" hidden="1"/>
    <cellStyle name="Hyperlink 2" xfId="43789" hidden="1"/>
    <cellStyle name="Hyperlink 2" xfId="21541" hidden="1"/>
    <cellStyle name="Hyperlink 2" xfId="12765" hidden="1"/>
    <cellStyle name="Hyperlink 2" xfId="19314" hidden="1"/>
    <cellStyle name="Hyperlink 2" xfId="12891" hidden="1"/>
    <cellStyle name="Hyperlink 2" xfId="37007" hidden="1"/>
    <cellStyle name="Hyperlink 2" xfId="44326" hidden="1"/>
    <cellStyle name="Hyperlink 2" xfId="52242" hidden="1"/>
    <cellStyle name="Hyperlink 2" xfId="22423" hidden="1"/>
    <cellStyle name="Hyperlink 2" xfId="43652" hidden="1"/>
    <cellStyle name="Hyperlink 2" xfId="29401" hidden="1"/>
    <cellStyle name="Hyperlink 2" xfId="37362" hidden="1"/>
    <cellStyle name="Hyperlink 2" xfId="30429" hidden="1"/>
    <cellStyle name="Hyperlink 2" xfId="11590" hidden="1"/>
    <cellStyle name="Hyperlink 2" xfId="21023" hidden="1"/>
    <cellStyle name="Hyperlink 2" xfId="51201" hidden="1"/>
    <cellStyle name="Hyperlink 2" xfId="45865" hidden="1"/>
    <cellStyle name="Hyperlink 2" xfId="16685" hidden="1"/>
    <cellStyle name="Hyperlink 2" xfId="20755" hidden="1"/>
    <cellStyle name="Hyperlink 2" xfId="20485" hidden="1"/>
    <cellStyle name="Hyperlink 2" xfId="13071" hidden="1"/>
    <cellStyle name="Hyperlink 2" xfId="12693" hidden="1"/>
    <cellStyle name="Hyperlink 2" xfId="36957" hidden="1"/>
    <cellStyle name="Hyperlink 2" xfId="19732" hidden="1"/>
    <cellStyle name="Hyperlink 2" xfId="22543" hidden="1"/>
    <cellStyle name="Hyperlink 2" xfId="21743" hidden="1"/>
    <cellStyle name="Hyperlink 2" xfId="30686" hidden="1"/>
    <cellStyle name="Hyperlink 2" xfId="37555" hidden="1"/>
    <cellStyle name="Hyperlink 2" xfId="21491" hidden="1"/>
    <cellStyle name="Hyperlink 2" xfId="44266" hidden="1"/>
    <cellStyle name="Hyperlink 2" xfId="44752" hidden="1"/>
    <cellStyle name="Hyperlink 2" xfId="44363" hidden="1"/>
    <cellStyle name="Hyperlink 2" xfId="19070" hidden="1"/>
    <cellStyle name="Hyperlink 2" xfId="18772" hidden="1"/>
    <cellStyle name="Hyperlink 2" xfId="50300" hidden="1"/>
    <cellStyle name="Hyperlink 2" xfId="11646" hidden="1"/>
    <cellStyle name="Hyperlink 2" xfId="45986" hidden="1"/>
    <cellStyle name="Hyperlink 2" xfId="19443" hidden="1"/>
    <cellStyle name="Hyperlink 2" xfId="22089" hidden="1"/>
    <cellStyle name="Hyperlink 2" xfId="21020" hidden="1"/>
    <cellStyle name="Hyperlink 2" xfId="19791" hidden="1"/>
    <cellStyle name="Hyperlink 2" xfId="12744" hidden="1"/>
    <cellStyle name="Hyperlink 2" xfId="43043" hidden="1"/>
    <cellStyle name="Hyperlink 2" xfId="16645" hidden="1"/>
    <cellStyle name="Hyperlink 2" xfId="21175" hidden="1"/>
    <cellStyle name="Hyperlink 2" xfId="27187" hidden="1"/>
    <cellStyle name="Hyperlink 2" xfId="42839" hidden="1"/>
    <cellStyle name="Hyperlink 2" xfId="39626" hidden="1"/>
    <cellStyle name="Hyperlink 2" xfId="36820" hidden="1"/>
    <cellStyle name="Hyperlink 2" xfId="30554" hidden="1"/>
    <cellStyle name="Hyperlink 2" xfId="43517" hidden="1"/>
    <cellStyle name="Hyperlink 2" xfId="21765" hidden="1"/>
    <cellStyle name="Hyperlink 2" xfId="19775" hidden="1"/>
    <cellStyle name="Hyperlink 2" xfId="21320" hidden="1"/>
    <cellStyle name="Hyperlink 2" xfId="20594" hidden="1"/>
    <cellStyle name="Hyperlink 2" xfId="21955" hidden="1"/>
    <cellStyle name="Hyperlink 2" xfId="46646" hidden="1"/>
    <cellStyle name="Hyperlink 2" xfId="20529" hidden="1"/>
    <cellStyle name="Hyperlink 2" xfId="38708" hidden="1"/>
    <cellStyle name="Hyperlink 2" xfId="19628" hidden="1"/>
    <cellStyle name="Hyperlink 2" xfId="46029" hidden="1"/>
    <cellStyle name="Hyperlink 2" xfId="16628" hidden="1"/>
    <cellStyle name="Hyperlink 2" xfId="37453" hidden="1"/>
    <cellStyle name="Hyperlink 2" xfId="16682" hidden="1"/>
    <cellStyle name="Hyperlink 2" xfId="43510" hidden="1"/>
    <cellStyle name="Hyperlink 2" xfId="42973" hidden="1"/>
    <cellStyle name="Hyperlink 2" xfId="31724" hidden="1"/>
    <cellStyle name="Hyperlink 2" xfId="43688" hidden="1"/>
    <cellStyle name="Hyperlink 2" xfId="28320" hidden="1"/>
    <cellStyle name="Hyperlink 2" xfId="19140" hidden="1"/>
    <cellStyle name="Hyperlink 2" xfId="19099" hidden="1"/>
    <cellStyle name="Hyperlink 2" xfId="20838" hidden="1"/>
    <cellStyle name="Hyperlink 2" xfId="19630" hidden="1"/>
    <cellStyle name="Hyperlink 2" xfId="30960" hidden="1"/>
    <cellStyle name="Hyperlink 2" xfId="30772" hidden="1"/>
    <cellStyle name="Hyperlink 2" xfId="44970" hidden="1"/>
    <cellStyle name="Hyperlink 2" xfId="20553" hidden="1"/>
    <cellStyle name="Hyperlink 2" xfId="43704" hidden="1"/>
    <cellStyle name="Hyperlink 2" xfId="22550" hidden="1"/>
    <cellStyle name="Hyperlink 2" xfId="43939" hidden="1"/>
    <cellStyle name="Hyperlink 2" xfId="19015" hidden="1"/>
    <cellStyle name="Hyperlink 2" xfId="5384" hidden="1"/>
    <cellStyle name="Hyperlink 2" xfId="31034" hidden="1"/>
    <cellStyle name="Hyperlink 2" xfId="44520" hidden="1"/>
    <cellStyle name="Hyperlink 2" xfId="44690" hidden="1"/>
    <cellStyle name="Hyperlink 2" xfId="44261" hidden="1"/>
    <cellStyle name="Hyperlink 2" xfId="22453" hidden="1"/>
    <cellStyle name="Hyperlink 2" xfId="22460" hidden="1"/>
    <cellStyle name="Hyperlink 2" xfId="18969" hidden="1"/>
    <cellStyle name="Hyperlink 2" xfId="20930" hidden="1"/>
    <cellStyle name="Hyperlink 2" xfId="37541" hidden="1"/>
    <cellStyle name="Hyperlink 2" xfId="28280" hidden="1"/>
    <cellStyle name="Hyperlink 2" xfId="21622" hidden="1"/>
    <cellStyle name="Hyperlink 2" xfId="13062" hidden="1"/>
    <cellStyle name="Hyperlink 2" xfId="13039" hidden="1"/>
    <cellStyle name="Hyperlink 2" xfId="19198" hidden="1"/>
    <cellStyle name="Hyperlink 2" xfId="45004" hidden="1"/>
    <cellStyle name="Hyperlink 2" xfId="19306" hidden="1"/>
    <cellStyle name="Hyperlink 2" xfId="24053" hidden="1"/>
    <cellStyle name="Hyperlink 2" xfId="46624" hidden="1"/>
    <cellStyle name="Hyperlink 2" xfId="30964" hidden="1"/>
    <cellStyle name="Hyperlink 2" xfId="51975" hidden="1"/>
    <cellStyle name="Hyperlink 2" xfId="44366" hidden="1"/>
    <cellStyle name="Hyperlink 2" xfId="44147" hidden="1"/>
    <cellStyle name="Hyperlink 2" xfId="3437" hidden="1"/>
    <cellStyle name="Hyperlink 2" xfId="46606" hidden="1"/>
    <cellStyle name="Hyperlink 2" xfId="20633" hidden="1"/>
    <cellStyle name="Hyperlink 2" xfId="38596" hidden="1"/>
    <cellStyle name="Hyperlink 2" xfId="31027" hidden="1"/>
    <cellStyle name="Hyperlink 2" xfId="36815" hidden="1"/>
    <cellStyle name="Hyperlink 2" xfId="43504" hidden="1"/>
    <cellStyle name="Hyperlink 2" xfId="36803" hidden="1"/>
    <cellStyle name="Hyperlink 2" xfId="19838" hidden="1"/>
    <cellStyle name="Hyperlink 2" xfId="31487" hidden="1"/>
    <cellStyle name="Hyperlink 2" xfId="30778" hidden="1"/>
    <cellStyle name="Hyperlink 2" xfId="31348" hidden="1"/>
    <cellStyle name="Hyperlink 2" xfId="31186" hidden="1"/>
    <cellStyle name="Hyperlink 2" xfId="31707" hidden="1"/>
    <cellStyle name="Hyperlink 2" xfId="46375" hidden="1"/>
    <cellStyle name="Hyperlink 2" xfId="46156" hidden="1"/>
    <cellStyle name="Hyperlink 2" xfId="12840" hidden="1"/>
    <cellStyle name="Hyperlink 2" xfId="18930" hidden="1"/>
    <cellStyle name="Hyperlink 2" xfId="43214" hidden="1"/>
    <cellStyle name="Hyperlink 2" xfId="12954" hidden="1"/>
    <cellStyle name="Hyperlink 2" xfId="27170" hidden="1"/>
    <cellStyle name="Hyperlink 2" xfId="26269" hidden="1"/>
    <cellStyle name="Hyperlink 2" xfId="30552" hidden="1"/>
    <cellStyle name="Hyperlink 2" xfId="43849" hidden="1"/>
    <cellStyle name="Hyperlink 2" xfId="31373" hidden="1"/>
    <cellStyle name="Hyperlink 2" xfId="20797" hidden="1"/>
    <cellStyle name="Hyperlink 2" xfId="19343" hidden="1"/>
    <cellStyle name="Hyperlink 2" xfId="28211" hidden="1"/>
    <cellStyle name="Hyperlink 2" xfId="11914" hidden="1"/>
    <cellStyle name="Hyperlink 2" xfId="44257" hidden="1"/>
    <cellStyle name="Hyperlink 2" xfId="13377" hidden="1"/>
    <cellStyle name="Hyperlink 2" xfId="21807" hidden="1"/>
    <cellStyle name="Hyperlink 2" xfId="19585" hidden="1"/>
    <cellStyle name="Hyperlink 2" xfId="20157" hidden="1"/>
    <cellStyle name="Hyperlink 2" xfId="31245" hidden="1"/>
    <cellStyle name="Hyperlink 2" xfId="30702" hidden="1"/>
    <cellStyle name="Hyperlink 2" xfId="31313" hidden="1"/>
    <cellStyle name="Hyperlink 2" xfId="37586" hidden="1"/>
    <cellStyle name="Hyperlink 2" xfId="21589" hidden="1"/>
    <cellStyle name="Hyperlink 2" xfId="30399" hidden="1"/>
    <cellStyle name="Hyperlink 2" xfId="31183" hidden="1"/>
    <cellStyle name="Hyperlink 2" xfId="22221" hidden="1"/>
    <cellStyle name="Hyperlink 2" xfId="37147" hidden="1"/>
    <cellStyle name="Hyperlink 2" xfId="22699" hidden="1"/>
    <cellStyle name="Hyperlink 2" xfId="46497" hidden="1"/>
    <cellStyle name="Hyperlink 2" xfId="31010" hidden="1"/>
    <cellStyle name="Hyperlink 2" xfId="37208" hidden="1"/>
    <cellStyle name="Hyperlink 2" xfId="43607" hidden="1"/>
    <cellStyle name="Hyperlink 2" xfId="46246" hidden="1"/>
    <cellStyle name="Hyperlink 2" xfId="46693" hidden="1"/>
    <cellStyle name="Hyperlink 2" xfId="37456" hidden="1"/>
    <cellStyle name="Hyperlink 2" xfId="54467"/>
    <cellStyle name="Hyperlink 2 2" xfId="54558"/>
    <cellStyle name="Hyperlink 20" xfId="21486" hidden="1"/>
    <cellStyle name="Hyperlink 20" xfId="36891" hidden="1"/>
    <cellStyle name="Hyperlink 20" xfId="12756" hidden="1"/>
    <cellStyle name="Hyperlink 20" xfId="45560" hidden="1"/>
    <cellStyle name="Hyperlink 20" xfId="12815" hidden="1"/>
    <cellStyle name="Hyperlink 20" xfId="36832" hidden="1"/>
    <cellStyle name="Hyperlink 20" xfId="28367" hidden="1"/>
    <cellStyle name="Hyperlink 20" xfId="31268" hidden="1"/>
    <cellStyle name="Hyperlink 20" xfId="20579" hidden="1"/>
    <cellStyle name="Hyperlink 20" xfId="44406" hidden="1"/>
    <cellStyle name="Hyperlink 20" xfId="13166" hidden="1"/>
    <cellStyle name="Hyperlink 20" xfId="44653" hidden="1"/>
    <cellStyle name="Hyperlink 20" xfId="20332" hidden="1"/>
    <cellStyle name="Hyperlink 20" xfId="37242" hidden="1"/>
    <cellStyle name="Hyperlink 20" xfId="5536" hidden="1"/>
    <cellStyle name="Hyperlink 20" xfId="43198" hidden="1"/>
    <cellStyle name="Hyperlink 20" xfId="12802" hidden="1"/>
    <cellStyle name="Hyperlink 20" xfId="45665" hidden="1"/>
    <cellStyle name="Hyperlink 20" xfId="13246" hidden="1"/>
    <cellStyle name="Hyperlink 20" xfId="43694" hidden="1"/>
    <cellStyle name="Hyperlink 20" xfId="19124" hidden="1"/>
    <cellStyle name="Hyperlink 20" xfId="42930" hidden="1"/>
    <cellStyle name="Hyperlink 20" xfId="21591" hidden="1"/>
    <cellStyle name="Hyperlink 20" xfId="36878" hidden="1"/>
    <cellStyle name="Hyperlink 20" xfId="19620" hidden="1"/>
    <cellStyle name="Hyperlink 20" xfId="37322" hidden="1"/>
    <cellStyle name="Hyperlink 20" xfId="18856" hidden="1"/>
    <cellStyle name="Hyperlink 20" xfId="30700" hidden="1"/>
    <cellStyle name="Hyperlink 20" xfId="31221" hidden="1"/>
    <cellStyle name="Hyperlink 20" xfId="52398"/>
    <cellStyle name="Hyperlink 21" xfId="21015" hidden="1"/>
    <cellStyle name="Hyperlink 21" xfId="46879" hidden="1"/>
    <cellStyle name="Hyperlink 21" xfId="20699" hidden="1"/>
    <cellStyle name="Hyperlink 21" xfId="45089" hidden="1"/>
    <cellStyle name="Hyperlink 21" xfId="22805" hidden="1"/>
    <cellStyle name="Hyperlink 21" xfId="44773" hidden="1"/>
    <cellStyle name="Hyperlink 21" xfId="28369" hidden="1"/>
    <cellStyle name="Hyperlink 21" xfId="30525" hidden="1"/>
    <cellStyle name="Hyperlink 21" xfId="19912" hidden="1"/>
    <cellStyle name="Hyperlink 21" xfId="44408" hidden="1"/>
    <cellStyle name="Hyperlink 21" xfId="19474" hidden="1"/>
    <cellStyle name="Hyperlink 21" xfId="43986" hidden="1"/>
    <cellStyle name="Hyperlink 21" xfId="20334" hidden="1"/>
    <cellStyle name="Hyperlink 21" xfId="43548" hidden="1"/>
    <cellStyle name="Hyperlink 21" xfId="5538" hidden="1"/>
    <cellStyle name="Hyperlink 21" xfId="44628" hidden="1"/>
    <cellStyle name="Hyperlink 21" xfId="19778" hidden="1"/>
    <cellStyle name="Hyperlink 21" xfId="46065" hidden="1"/>
    <cellStyle name="Hyperlink 21" xfId="19023" hidden="1"/>
    <cellStyle name="Hyperlink 21" xfId="37437" hidden="1"/>
    <cellStyle name="Hyperlink 21" xfId="20554" hidden="1"/>
    <cellStyle name="Hyperlink 21" xfId="44886" hidden="1"/>
    <cellStyle name="Hyperlink 21" xfId="21991" hidden="1"/>
    <cellStyle name="Hyperlink 21" xfId="43852" hidden="1"/>
    <cellStyle name="Hyperlink 21" xfId="13361" hidden="1"/>
    <cellStyle name="Hyperlink 21" xfId="43097" hidden="1"/>
    <cellStyle name="Hyperlink 21" xfId="20812" hidden="1"/>
    <cellStyle name="Hyperlink 21" xfId="30629" hidden="1"/>
    <cellStyle name="Hyperlink 21" xfId="31223" hidden="1"/>
    <cellStyle name="Hyperlink 21" xfId="52400"/>
    <cellStyle name="Hyperlink 22" xfId="20677" hidden="1"/>
    <cellStyle name="Hyperlink 22" xfId="45776" hidden="1"/>
    <cellStyle name="Hyperlink 22" xfId="19465" hidden="1"/>
    <cellStyle name="Hyperlink 22" xfId="44751" hidden="1"/>
    <cellStyle name="Hyperlink 22" xfId="21702" hidden="1"/>
    <cellStyle name="Hyperlink 22" xfId="43539" hidden="1"/>
    <cellStyle name="Hyperlink 22" xfId="28371" hidden="1"/>
    <cellStyle name="Hyperlink 22" xfId="30593" hidden="1"/>
    <cellStyle name="Hyperlink 22" xfId="20802" hidden="1"/>
    <cellStyle name="Hyperlink 22" xfId="44410" hidden="1"/>
    <cellStyle name="Hyperlink 22" xfId="12177" hidden="1"/>
    <cellStyle name="Hyperlink 22" xfId="44876" hidden="1"/>
    <cellStyle name="Hyperlink 22" xfId="20336" hidden="1"/>
    <cellStyle name="Hyperlink 22" xfId="36253" hidden="1"/>
    <cellStyle name="Hyperlink 22" xfId="5540" hidden="1"/>
    <cellStyle name="Hyperlink 22" xfId="44963" hidden="1"/>
    <cellStyle name="Hyperlink 22" xfId="19335" hidden="1"/>
    <cellStyle name="Hyperlink 22" xfId="37101" hidden="1"/>
    <cellStyle name="Hyperlink 22" xfId="19187" hidden="1"/>
    <cellStyle name="Hyperlink 22" xfId="43764" hidden="1"/>
    <cellStyle name="Hyperlink 22" xfId="20889" hidden="1"/>
    <cellStyle name="Hyperlink 22" xfId="43405" hidden="1"/>
    <cellStyle name="Hyperlink 22" xfId="13025" hidden="1"/>
    <cellStyle name="Hyperlink 22" xfId="43409" hidden="1"/>
    <cellStyle name="Hyperlink 22" xfId="19690" hidden="1"/>
    <cellStyle name="Hyperlink 22" xfId="43261" hidden="1"/>
    <cellStyle name="Hyperlink 22" xfId="19331" hidden="1"/>
    <cellStyle name="Hyperlink 22" xfId="30989" hidden="1"/>
    <cellStyle name="Hyperlink 22" xfId="31225" hidden="1"/>
    <cellStyle name="Hyperlink 22" xfId="52402"/>
    <cellStyle name="Hyperlink 23" xfId="20126" hidden="1"/>
    <cellStyle name="Hyperlink 23" xfId="43714" hidden="1"/>
    <cellStyle name="Hyperlink 23" xfId="18884" hidden="1"/>
    <cellStyle name="Hyperlink 23" xfId="44200" hidden="1"/>
    <cellStyle name="Hyperlink 23" xfId="19640" hidden="1"/>
    <cellStyle name="Hyperlink 23" xfId="42958" hidden="1"/>
    <cellStyle name="Hyperlink 23" xfId="28373" hidden="1"/>
    <cellStyle name="Hyperlink 23" xfId="31339" hidden="1"/>
    <cellStyle name="Hyperlink 23" xfId="19108" hidden="1"/>
    <cellStyle name="Hyperlink 23" xfId="44412" hidden="1"/>
    <cellStyle name="Hyperlink 23" xfId="20635" hidden="1"/>
    <cellStyle name="Hyperlink 23" xfId="43182" hidden="1"/>
    <cellStyle name="Hyperlink 23" xfId="20338" hidden="1"/>
    <cellStyle name="Hyperlink 23" xfId="44709" hidden="1"/>
    <cellStyle name="Hyperlink 23" xfId="5542" hidden="1"/>
    <cellStyle name="Hyperlink 23" xfId="37551" hidden="1"/>
    <cellStyle name="Hyperlink 23" xfId="18891" hidden="1"/>
    <cellStyle name="Hyperlink 23" xfId="45409" hidden="1"/>
    <cellStyle name="Hyperlink 23" xfId="12666" hidden="1"/>
    <cellStyle name="Hyperlink 23" xfId="45139" hidden="1"/>
    <cellStyle name="Hyperlink 23" xfId="13475" hidden="1"/>
    <cellStyle name="Hyperlink 23" xfId="46267" hidden="1"/>
    <cellStyle name="Hyperlink 23" xfId="21335" hidden="1"/>
    <cellStyle name="Hyperlink 23" xfId="42965" hidden="1"/>
    <cellStyle name="Hyperlink 23" xfId="21065" hidden="1"/>
    <cellStyle name="Hyperlink 23" xfId="36742" hidden="1"/>
    <cellStyle name="Hyperlink 23" xfId="22193" hidden="1"/>
    <cellStyle name="Hyperlink 23" xfId="31021" hidden="1"/>
    <cellStyle name="Hyperlink 23" xfId="31227" hidden="1"/>
    <cellStyle name="Hyperlink 23" xfId="52404"/>
    <cellStyle name="Hyperlink 24" xfId="22156" hidden="1"/>
    <cellStyle name="Hyperlink 24" xfId="44740" hidden="1"/>
    <cellStyle name="Hyperlink 24" xfId="13488" hidden="1"/>
    <cellStyle name="Hyperlink 24" xfId="46230" hidden="1"/>
    <cellStyle name="Hyperlink 24" xfId="20666" hidden="1"/>
    <cellStyle name="Hyperlink 24" xfId="37564" hidden="1"/>
    <cellStyle name="Hyperlink 24" xfId="28375" hidden="1"/>
    <cellStyle name="Hyperlink 24" xfId="31246" hidden="1"/>
    <cellStyle name="Hyperlink 24" xfId="13367" hidden="1"/>
    <cellStyle name="Hyperlink 24" xfId="44414" hidden="1"/>
    <cellStyle name="Hyperlink 24" xfId="20943" hidden="1"/>
    <cellStyle name="Hyperlink 24" xfId="37443" hidden="1"/>
    <cellStyle name="Hyperlink 24" xfId="20340" hidden="1"/>
    <cellStyle name="Hyperlink 24" xfId="45017" hidden="1"/>
    <cellStyle name="Hyperlink 24" xfId="5544" hidden="1"/>
    <cellStyle name="Hyperlink 24" xfId="46031" hidden="1"/>
    <cellStyle name="Hyperlink 24" xfId="20074" hidden="1"/>
    <cellStyle name="Hyperlink 24" xfId="43837" hidden="1"/>
    <cellStyle name="Hyperlink 24" xfId="20878" hidden="1"/>
    <cellStyle name="Hyperlink 24" xfId="46604" hidden="1"/>
    <cellStyle name="Hyperlink 24" xfId="21957" hidden="1"/>
    <cellStyle name="Hyperlink 24" xfId="46042" hidden="1"/>
    <cellStyle name="Hyperlink 24" xfId="19763" hidden="1"/>
    <cellStyle name="Hyperlink 24" xfId="44148" hidden="1"/>
    <cellStyle name="Hyperlink 24" xfId="22530" hidden="1"/>
    <cellStyle name="Hyperlink 24" xfId="44952" hidden="1"/>
    <cellStyle name="Hyperlink 24" xfId="21968" hidden="1"/>
    <cellStyle name="Hyperlink 24" xfId="31303" hidden="1"/>
    <cellStyle name="Hyperlink 24" xfId="31229" hidden="1"/>
    <cellStyle name="Hyperlink 24" xfId="52406"/>
    <cellStyle name="Hyperlink 25" xfId="20054" hidden="1"/>
    <cellStyle name="Hyperlink 25" xfId="46728" hidden="1"/>
    <cellStyle name="Hyperlink 25" xfId="21716" hidden="1"/>
    <cellStyle name="Hyperlink 25" xfId="44128" hidden="1"/>
    <cellStyle name="Hyperlink 25" xfId="22654" hidden="1"/>
    <cellStyle name="Hyperlink 25" xfId="45790" hidden="1"/>
    <cellStyle name="Hyperlink 25" xfId="28377" hidden="1"/>
    <cellStyle name="Hyperlink 25" xfId="30660" hidden="1"/>
    <cellStyle name="Hyperlink 25" xfId="19461" hidden="1"/>
    <cellStyle name="Hyperlink 25" xfId="44416" hidden="1"/>
    <cellStyle name="Hyperlink 25" xfId="20415" hidden="1"/>
    <cellStyle name="Hyperlink 25" xfId="43535" hidden="1"/>
    <cellStyle name="Hyperlink 25" xfId="20342" hidden="1"/>
    <cellStyle name="Hyperlink 25" xfId="44489" hidden="1"/>
    <cellStyle name="Hyperlink 25" xfId="5546" hidden="1"/>
    <cellStyle name="Hyperlink 25" xfId="43204" hidden="1"/>
    <cellStyle name="Hyperlink 25" xfId="19622" hidden="1"/>
    <cellStyle name="Hyperlink 25" xfId="43122" hidden="1"/>
    <cellStyle name="Hyperlink 25" xfId="20498" hidden="1"/>
    <cellStyle name="Hyperlink 25" xfId="45994" hidden="1"/>
    <cellStyle name="Hyperlink 25" xfId="19130" hidden="1"/>
    <cellStyle name="Hyperlink 25" xfId="37390" hidden="1"/>
    <cellStyle name="Hyperlink 25" xfId="19048" hidden="1"/>
    <cellStyle name="Hyperlink 25" xfId="43696" hidden="1"/>
    <cellStyle name="Hyperlink 25" xfId="21920" hidden="1"/>
    <cellStyle name="Hyperlink 25" xfId="44572" hidden="1"/>
    <cellStyle name="Hyperlink 25" xfId="13314" hidden="1"/>
    <cellStyle name="Hyperlink 25" xfId="30536" hidden="1"/>
    <cellStyle name="Hyperlink 25" xfId="31231" hidden="1"/>
    <cellStyle name="Hyperlink 25" xfId="52408"/>
    <cellStyle name="Hyperlink 26" xfId="21330" hidden="1"/>
    <cellStyle name="Hyperlink 26" xfId="46901" hidden="1"/>
    <cellStyle name="Hyperlink 26" xfId="21167" hidden="1"/>
    <cellStyle name="Hyperlink 26" xfId="45404" hidden="1"/>
    <cellStyle name="Hyperlink 26" xfId="22827" hidden="1"/>
    <cellStyle name="Hyperlink 26" xfId="45241" hidden="1"/>
    <cellStyle name="Hyperlink 26" xfId="28379" hidden="1"/>
    <cellStyle name="Hyperlink 26" xfId="31429" hidden="1"/>
    <cellStyle name="Hyperlink 26" xfId="19240" hidden="1"/>
    <cellStyle name="Hyperlink 26" xfId="44418" hidden="1"/>
    <cellStyle name="Hyperlink 26" xfId="20321" hidden="1"/>
    <cellStyle name="Hyperlink 26" xfId="43314" hidden="1"/>
    <cellStyle name="Hyperlink 26" xfId="20344" hidden="1"/>
    <cellStyle name="Hyperlink 26" xfId="44395" hidden="1"/>
    <cellStyle name="Hyperlink 26" xfId="5548" hidden="1"/>
    <cellStyle name="Hyperlink 26" xfId="43482" hidden="1"/>
    <cellStyle name="Hyperlink 26" xfId="19190" hidden="1"/>
    <cellStyle name="Hyperlink 26" xfId="46069" hidden="1"/>
    <cellStyle name="Hyperlink 26" xfId="20413" hidden="1"/>
    <cellStyle name="Hyperlink 26" xfId="44862" hidden="1"/>
    <cellStyle name="Hyperlink 26" xfId="19408" hidden="1"/>
    <cellStyle name="Hyperlink 26" xfId="47034" hidden="1"/>
    <cellStyle name="Hyperlink 26" xfId="21995" hidden="1"/>
    <cellStyle name="Hyperlink 26" xfId="43264" hidden="1"/>
    <cellStyle name="Hyperlink 26" xfId="20788" hidden="1"/>
    <cellStyle name="Hyperlink 26" xfId="44487" hidden="1"/>
    <cellStyle name="Hyperlink 26" xfId="22960" hidden="1"/>
    <cellStyle name="Hyperlink 26" xfId="31400" hidden="1"/>
    <cellStyle name="Hyperlink 26" xfId="31233" hidden="1"/>
    <cellStyle name="Hyperlink 26" xfId="52410"/>
    <cellStyle name="Hyperlink 27" xfId="21117" hidden="1"/>
    <cellStyle name="Hyperlink 27" xfId="46016" hidden="1"/>
    <cellStyle name="Hyperlink 27" xfId="12914" hidden="1"/>
    <cellStyle name="Hyperlink 27" xfId="45191" hidden="1"/>
    <cellStyle name="Hyperlink 27" xfId="21942" hidden="1"/>
    <cellStyle name="Hyperlink 27" xfId="36990" hidden="1"/>
    <cellStyle name="Hyperlink 27" xfId="28381" hidden="1"/>
    <cellStyle name="Hyperlink 27" xfId="31308" hidden="1"/>
    <cellStyle name="Hyperlink 27" xfId="21048" hidden="1"/>
    <cellStyle name="Hyperlink 27" xfId="44420" hidden="1"/>
    <cellStyle name="Hyperlink 27" xfId="20455" hidden="1"/>
    <cellStyle name="Hyperlink 27" xfId="45122" hidden="1"/>
    <cellStyle name="Hyperlink 27" xfId="20346" hidden="1"/>
    <cellStyle name="Hyperlink 27" xfId="44529" hidden="1"/>
    <cellStyle name="Hyperlink 27" xfId="5550" hidden="1"/>
    <cellStyle name="Hyperlink 27" xfId="44563" hidden="1"/>
    <cellStyle name="Hyperlink 27" xfId="12753" hidden="1"/>
    <cellStyle name="Hyperlink 27" xfId="44654" hidden="1"/>
    <cellStyle name="Hyperlink 27" xfId="20518" hidden="1"/>
    <cellStyle name="Hyperlink 27" xfId="46435" hidden="1"/>
    <cellStyle name="Hyperlink 27" xfId="20489" hidden="1"/>
    <cellStyle name="Hyperlink 27" xfId="45778" hidden="1"/>
    <cellStyle name="Hyperlink 27" xfId="20580" hidden="1"/>
    <cellStyle name="Hyperlink 27" xfId="36829" hidden="1"/>
    <cellStyle name="Hyperlink 27" xfId="22361" hidden="1"/>
    <cellStyle name="Hyperlink 27" xfId="44592" hidden="1"/>
    <cellStyle name="Hyperlink 27" xfId="21704" hidden="1"/>
    <cellStyle name="Hyperlink 27" xfId="30884" hidden="1"/>
    <cellStyle name="Hyperlink 27" xfId="31235" hidden="1"/>
    <cellStyle name="Hyperlink 27" xfId="52412"/>
    <cellStyle name="Hyperlink 28" xfId="21270" hidden="1"/>
    <cellStyle name="Hyperlink 28" xfId="45556" hidden="1"/>
    <cellStyle name="Hyperlink 28" xfId="11950" hidden="1"/>
    <cellStyle name="Hyperlink 28" xfId="45344" hidden="1"/>
    <cellStyle name="Hyperlink 28" xfId="21482" hidden="1"/>
    <cellStyle name="Hyperlink 28" xfId="36026" hidden="1"/>
    <cellStyle name="Hyperlink 28" xfId="28383" hidden="1"/>
    <cellStyle name="Hyperlink 28" xfId="30565" hidden="1"/>
    <cellStyle name="Hyperlink 28" xfId="19282" hidden="1"/>
    <cellStyle name="Hyperlink 28" xfId="44422" hidden="1"/>
    <cellStyle name="Hyperlink 28" xfId="19405" hidden="1"/>
    <cellStyle name="Hyperlink 28" xfId="43356" hidden="1"/>
    <cellStyle name="Hyperlink 28" xfId="20348" hidden="1"/>
    <cellStyle name="Hyperlink 28" xfId="43479" hidden="1"/>
    <cellStyle name="Hyperlink 28" xfId="5552" hidden="1"/>
    <cellStyle name="Hyperlink 28" xfId="37376" hidden="1"/>
    <cellStyle name="Hyperlink 28" xfId="20967" hidden="1"/>
    <cellStyle name="Hyperlink 28" xfId="43205" hidden="1"/>
    <cellStyle name="Hyperlink 28" xfId="19550" hidden="1"/>
    <cellStyle name="Hyperlink 28" xfId="46561" hidden="1"/>
    <cellStyle name="Hyperlink 28" xfId="13300" hidden="1"/>
    <cellStyle name="Hyperlink 28" xfId="46228" hidden="1"/>
    <cellStyle name="Hyperlink 28" xfId="19131" hidden="1"/>
    <cellStyle name="Hyperlink 28" xfId="45041" hidden="1"/>
    <cellStyle name="Hyperlink 28" xfId="22487" hidden="1"/>
    <cellStyle name="Hyperlink 28" xfId="43624" hidden="1"/>
    <cellStyle name="Hyperlink 28" xfId="22154" hidden="1"/>
    <cellStyle name="Hyperlink 28" xfId="30557" hidden="1"/>
    <cellStyle name="Hyperlink 28" xfId="31237" hidden="1"/>
    <cellStyle name="Hyperlink 28" xfId="52414"/>
    <cellStyle name="Hyperlink 29" xfId="12798" hidden="1"/>
    <cellStyle name="Hyperlink 29" xfId="44176" hidden="1"/>
    <cellStyle name="Hyperlink 29" xfId="20622" hidden="1"/>
    <cellStyle name="Hyperlink 29" xfId="36874" hidden="1"/>
    <cellStyle name="Hyperlink 29" xfId="20102" hidden="1"/>
    <cellStyle name="Hyperlink 29" xfId="44696" hidden="1"/>
    <cellStyle name="Hyperlink 29" xfId="28385" hidden="1"/>
    <cellStyle name="Hyperlink 29" xfId="31014" hidden="1"/>
    <cellStyle name="Hyperlink 29" xfId="18857" hidden="1"/>
    <cellStyle name="Hyperlink 29" xfId="44424" hidden="1"/>
    <cellStyle name="Hyperlink 29" xfId="19380" hidden="1"/>
    <cellStyle name="Hyperlink 29" xfId="42931" hidden="1"/>
    <cellStyle name="Hyperlink 29" xfId="20350" hidden="1"/>
    <cellStyle name="Hyperlink 29" xfId="43454" hidden="1"/>
    <cellStyle name="Hyperlink 29" xfId="5554" hidden="1"/>
    <cellStyle name="Hyperlink 29" xfId="45443" hidden="1"/>
    <cellStyle name="Hyperlink 29" xfId="20558" hidden="1"/>
    <cellStyle name="Hyperlink 29" xfId="35955" hidden="1"/>
    <cellStyle name="Hyperlink 29" xfId="21366" hidden="1"/>
    <cellStyle name="Hyperlink 29" xfId="36966" hidden="1"/>
    <cellStyle name="Hyperlink 29" xfId="21369" hidden="1"/>
    <cellStyle name="Hyperlink 29" xfId="46072" hidden="1"/>
    <cellStyle name="Hyperlink 29" xfId="11879" hidden="1"/>
    <cellStyle name="Hyperlink 29" xfId="44632" hidden="1"/>
    <cellStyle name="Hyperlink 29" xfId="12890" hidden="1"/>
    <cellStyle name="Hyperlink 29" xfId="45440" hidden="1"/>
    <cellStyle name="Hyperlink 29" xfId="21998" hidden="1"/>
    <cellStyle name="Hyperlink 29" xfId="31051" hidden="1"/>
    <cellStyle name="Hyperlink 29" xfId="31239" hidden="1"/>
    <cellStyle name="Hyperlink 29" xfId="52416"/>
    <cellStyle name="Hyperlink 3" xfId="45690" hidden="1"/>
    <cellStyle name="Hyperlink 3" xfId="39765" hidden="1"/>
    <cellStyle name="Hyperlink 3" xfId="4416" hidden="1"/>
    <cellStyle name="Hyperlink 3" xfId="23206" hidden="1"/>
    <cellStyle name="Hyperlink 3" xfId="37354" hidden="1"/>
    <cellStyle name="Hyperlink 3" xfId="46488" hidden="1"/>
    <cellStyle name="Hyperlink 3" xfId="4332" hidden="1"/>
    <cellStyle name="Hyperlink 3" xfId="39687" hidden="1"/>
    <cellStyle name="Hyperlink 3" xfId="20062" hidden="1"/>
    <cellStyle name="Hyperlink 3" xfId="43881" hidden="1"/>
    <cellStyle name="Hyperlink 3" xfId="2213" hidden="1"/>
    <cellStyle name="Hyperlink 3" xfId="44173" hidden="1"/>
    <cellStyle name="Hyperlink 3" xfId="31755" hidden="1"/>
    <cellStyle name="Hyperlink 3" xfId="46380" hidden="1"/>
    <cellStyle name="Hyperlink 3" xfId="43513" hidden="1"/>
    <cellStyle name="Hyperlink 3" xfId="19146" hidden="1"/>
    <cellStyle name="Hyperlink 3" xfId="20083" hidden="1"/>
    <cellStyle name="Hyperlink 3" xfId="36971" hidden="1"/>
    <cellStyle name="Hyperlink 3" xfId="35715" hidden="1"/>
    <cellStyle name="Hyperlink 3" xfId="46343" hidden="1"/>
    <cellStyle name="Hyperlink 3" xfId="23111" hidden="1"/>
    <cellStyle name="Hyperlink 3" xfId="27164" hidden="1"/>
    <cellStyle name="Hyperlink 3" xfId="36968" hidden="1"/>
    <cellStyle name="Hyperlink 3" xfId="45190" hidden="1"/>
    <cellStyle name="Hyperlink 3" xfId="31019" hidden="1"/>
    <cellStyle name="Hyperlink 3" xfId="43575" hidden="1"/>
    <cellStyle name="Hyperlink 3" xfId="44119" hidden="1"/>
    <cellStyle name="Hyperlink 3" xfId="44045" hidden="1"/>
    <cellStyle name="Hyperlink 3" xfId="44093" hidden="1"/>
    <cellStyle name="Hyperlink 3" xfId="22914" hidden="1"/>
    <cellStyle name="Hyperlink 3" xfId="44104" hidden="1"/>
    <cellStyle name="Hyperlink 3" xfId="43457" hidden="1"/>
    <cellStyle name="Hyperlink 3" xfId="44357" hidden="1"/>
    <cellStyle name="Hyperlink 3" xfId="12794" hidden="1"/>
    <cellStyle name="Hyperlink 3" xfId="15543" hidden="1"/>
    <cellStyle name="Hyperlink 3" xfId="43088" hidden="1"/>
    <cellStyle name="Hyperlink 3" xfId="43546" hidden="1"/>
    <cellStyle name="Hyperlink 3" xfId="44793" hidden="1"/>
    <cellStyle name="Hyperlink 3" xfId="46640" hidden="1"/>
    <cellStyle name="Hyperlink 3" xfId="45174" hidden="1"/>
    <cellStyle name="Hyperlink 3" xfId="46528" hidden="1"/>
    <cellStyle name="Hyperlink 3" xfId="13335" hidden="1"/>
    <cellStyle name="Hyperlink 3" xfId="22986" hidden="1"/>
    <cellStyle name="Hyperlink 3" xfId="45574" hidden="1"/>
    <cellStyle name="Hyperlink 3" xfId="43868" hidden="1"/>
    <cellStyle name="Hyperlink 3" xfId="31085" hidden="1"/>
    <cellStyle name="Hyperlink 3" xfId="45183" hidden="1"/>
    <cellStyle name="Hyperlink 3" xfId="37303" hidden="1"/>
    <cellStyle name="Hyperlink 3" xfId="37479" hidden="1"/>
    <cellStyle name="Hyperlink 3" xfId="44546" hidden="1"/>
    <cellStyle name="Hyperlink 3" xfId="36822" hidden="1"/>
    <cellStyle name="Hyperlink 3" xfId="45774" hidden="1"/>
    <cellStyle name="Hyperlink 3" xfId="35967" hidden="1"/>
    <cellStyle name="Hyperlink 3" xfId="42840" hidden="1"/>
    <cellStyle name="Hyperlink 3" xfId="19785" hidden="1"/>
    <cellStyle name="Hyperlink 3" xfId="19361" hidden="1"/>
    <cellStyle name="Hyperlink 3" xfId="45008" hidden="1"/>
    <cellStyle name="Hyperlink 3" xfId="44933" hidden="1"/>
    <cellStyle name="Hyperlink 3" xfId="45141" hidden="1"/>
    <cellStyle name="Hyperlink 3" xfId="54421" hidden="1"/>
    <cellStyle name="Hyperlink 3" xfId="37519" hidden="1"/>
    <cellStyle name="Hyperlink 3" xfId="46303" hidden="1"/>
    <cellStyle name="Hyperlink 3" xfId="19807" hidden="1"/>
    <cellStyle name="Hyperlink 3" xfId="42843" hidden="1"/>
    <cellStyle name="Hyperlink 3" xfId="20191" hidden="1"/>
    <cellStyle name="Hyperlink 3" xfId="37482" hidden="1"/>
    <cellStyle name="Hyperlink 3" xfId="31032" hidden="1"/>
    <cellStyle name="Hyperlink 3" xfId="45300" hidden="1"/>
    <cellStyle name="Hyperlink 3" xfId="47020" hidden="1"/>
    <cellStyle name="Hyperlink 3" xfId="45297" hidden="1"/>
    <cellStyle name="Hyperlink 3" xfId="23040" hidden="1"/>
    <cellStyle name="Hyperlink 3" xfId="20782" hidden="1"/>
    <cellStyle name="Hyperlink 3" xfId="36863" hidden="1"/>
    <cellStyle name="Hyperlink 3" xfId="47114" hidden="1"/>
    <cellStyle name="Hyperlink 3" xfId="43270" hidden="1"/>
    <cellStyle name="Hyperlink 3" xfId="45340" hidden="1"/>
    <cellStyle name="Hyperlink 3" xfId="21594" hidden="1"/>
    <cellStyle name="Hyperlink 3" xfId="12720" hidden="1"/>
    <cellStyle name="Hyperlink 3" xfId="45788" hidden="1"/>
    <cellStyle name="Hyperlink 3" xfId="44673" hidden="1"/>
    <cellStyle name="Hyperlink 3" xfId="31518" hidden="1"/>
    <cellStyle name="Hyperlink 3" xfId="46384" hidden="1"/>
    <cellStyle name="Hyperlink 3" xfId="45055" hidden="1"/>
    <cellStyle name="Hyperlink 3" xfId="43117" hidden="1"/>
    <cellStyle name="Hyperlink 3" xfId="45852" hidden="1"/>
    <cellStyle name="Hyperlink 3" xfId="12856" hidden="1"/>
    <cellStyle name="Hyperlink 3" xfId="43128" hidden="1"/>
    <cellStyle name="Hyperlink 3" xfId="53511" hidden="1"/>
    <cellStyle name="Hyperlink 3" xfId="43844" hidden="1"/>
    <cellStyle name="Hyperlink 3" xfId="19472" hidden="1"/>
    <cellStyle name="Hyperlink 3" xfId="19976" hidden="1"/>
    <cellStyle name="Hyperlink 3" xfId="45747" hidden="1"/>
    <cellStyle name="Hyperlink 3" xfId="44646" hidden="1"/>
    <cellStyle name="Hyperlink 3" xfId="43834" hidden="1"/>
    <cellStyle name="Hyperlink 3" xfId="44874" hidden="1"/>
    <cellStyle name="Hyperlink 3" xfId="37451" hidden="1"/>
    <cellStyle name="Hyperlink 3" xfId="43058" hidden="1"/>
    <cellStyle name="Hyperlink 3" xfId="11882" hidden="1"/>
    <cellStyle name="Hyperlink 3" xfId="22128" hidden="1"/>
    <cellStyle name="Hyperlink 3" xfId="47290" hidden="1"/>
    <cellStyle name="Hyperlink 3" xfId="46160" hidden="1"/>
    <cellStyle name="Hyperlink 3" xfId="37385" hidden="1"/>
    <cellStyle name="Hyperlink 3" xfId="28271" hidden="1"/>
    <cellStyle name="Hyperlink 3" xfId="30376" hidden="1"/>
    <cellStyle name="Hyperlink 3" xfId="51195" hidden="1"/>
    <cellStyle name="Hyperlink 3" xfId="37253" hidden="1"/>
    <cellStyle name="Hyperlink 3" xfId="45744" hidden="1"/>
    <cellStyle name="Hyperlink 3" xfId="43862" hidden="1"/>
    <cellStyle name="Hyperlink 3" xfId="37571" hidden="1"/>
    <cellStyle name="Hyperlink 3" xfId="37560" hidden="1"/>
    <cellStyle name="Hyperlink 3" xfId="44684" hidden="1"/>
    <cellStyle name="Hyperlink 3" xfId="40750" hidden="1"/>
    <cellStyle name="Hyperlink 3" xfId="16584" hidden="1"/>
    <cellStyle name="Hyperlink 3" xfId="44360" hidden="1"/>
    <cellStyle name="Hyperlink 3" xfId="11650" hidden="1"/>
    <cellStyle name="Hyperlink 3" xfId="37020" hidden="1"/>
    <cellStyle name="Hyperlink 3" xfId="43473" hidden="1"/>
    <cellStyle name="Hyperlink 3" xfId="44538" hidden="1"/>
    <cellStyle name="Hyperlink 3" xfId="30846" hidden="1"/>
    <cellStyle name="Hyperlink 3" xfId="51209" hidden="1"/>
    <cellStyle name="Hyperlink 3" xfId="37182" hidden="1"/>
    <cellStyle name="Hyperlink 3" xfId="20599" hidden="1"/>
    <cellStyle name="Hyperlink 3" xfId="40753" hidden="1"/>
    <cellStyle name="Hyperlink 3" xfId="21630" hidden="1"/>
    <cellStyle name="Hyperlink 3" xfId="43132" hidden="1"/>
    <cellStyle name="Hyperlink 3" xfId="31645" hidden="1"/>
    <cellStyle name="Hyperlink 3" xfId="51279" hidden="1"/>
    <cellStyle name="Hyperlink 3" xfId="30922" hidden="1"/>
    <cellStyle name="Hyperlink 3" xfId="38707" hidden="1"/>
    <cellStyle name="Hyperlink 3" xfId="22454" hidden="1"/>
    <cellStyle name="Hyperlink 3" xfId="43783" hidden="1"/>
    <cellStyle name="Hyperlink 3" xfId="19311" hidden="1"/>
    <cellStyle name="Hyperlink 3" xfId="37521" hidden="1"/>
    <cellStyle name="Hyperlink 3" xfId="30875" hidden="1"/>
    <cellStyle name="Hyperlink 3" xfId="36855" hidden="1"/>
    <cellStyle name="Hyperlink 3" xfId="45410" hidden="1"/>
    <cellStyle name="Hyperlink 3" xfId="44971" hidden="1"/>
    <cellStyle name="Hyperlink 3" xfId="12895" hidden="1"/>
    <cellStyle name="Hyperlink 3" xfId="20771" hidden="1"/>
    <cellStyle name="Hyperlink 3" xfId="44612" hidden="1"/>
    <cellStyle name="Hyperlink 3" xfId="54461" hidden="1"/>
    <cellStyle name="Hyperlink 3" xfId="45031" hidden="1"/>
    <cellStyle name="Hyperlink 3" xfId="20625" hidden="1"/>
    <cellStyle name="Hyperlink 3" xfId="23097" hidden="1"/>
    <cellStyle name="Hyperlink 3" xfId="45796" hidden="1"/>
    <cellStyle name="Hyperlink 3" xfId="52342" hidden="1"/>
    <cellStyle name="Hyperlink 3" xfId="30888" hidden="1"/>
    <cellStyle name="Hyperlink 3" xfId="43925" hidden="1"/>
    <cellStyle name="Hyperlink 3" xfId="36798" hidden="1"/>
    <cellStyle name="Hyperlink 3" xfId="47074" hidden="1"/>
    <cellStyle name="Hyperlink 3" xfId="43125" hidden="1"/>
    <cellStyle name="Hyperlink 3" xfId="21500" hidden="1"/>
    <cellStyle name="Hyperlink 3" xfId="46264" hidden="1"/>
    <cellStyle name="Hyperlink 3" xfId="43334" hidden="1"/>
    <cellStyle name="Hyperlink 3" xfId="44265" hidden="1"/>
    <cellStyle name="Hyperlink 3" xfId="11592" hidden="1"/>
    <cellStyle name="Hyperlink 3" xfId="13183" hidden="1"/>
    <cellStyle name="Hyperlink 3" xfId="47171" hidden="1"/>
    <cellStyle name="Hyperlink 3" xfId="37587" hidden="1"/>
    <cellStyle name="Hyperlink 3" xfId="45518" hidden="1"/>
    <cellStyle name="Hyperlink 3" xfId="46157" hidden="1"/>
    <cellStyle name="Hyperlink 3" xfId="37127" hidden="1"/>
    <cellStyle name="Hyperlink 3" xfId="51357" hidden="1"/>
    <cellStyle name="Hyperlink 3" xfId="19383" hidden="1"/>
    <cellStyle name="Hyperlink 3" xfId="13502" hidden="1"/>
    <cellStyle name="Hyperlink 3" xfId="45180" hidden="1"/>
    <cellStyle name="Hyperlink 3" xfId="43518" hidden="1"/>
    <cellStyle name="Hyperlink 3" xfId="44476" hidden="1"/>
    <cellStyle name="Hyperlink 3" xfId="30908" hidden="1"/>
    <cellStyle name="Hyperlink 3" xfId="44611" hidden="1"/>
    <cellStyle name="Hyperlink 3" xfId="36796" hidden="1"/>
    <cellStyle name="Hyperlink 3" xfId="43983" hidden="1"/>
    <cellStyle name="Hyperlink 3" xfId="47228" hidden="1"/>
    <cellStyle name="Hyperlink 3" xfId="50299" hidden="1"/>
    <cellStyle name="Hyperlink 3" xfId="53433" hidden="1"/>
    <cellStyle name="Hyperlink 3" xfId="43049" hidden="1"/>
    <cellStyle name="Hyperlink 3" xfId="41890" hidden="1"/>
    <cellStyle name="Hyperlink 3" xfId="12789" hidden="1"/>
    <cellStyle name="Hyperlink 3" xfId="21555" hidden="1"/>
    <cellStyle name="Hyperlink 3" xfId="45121" hidden="1"/>
    <cellStyle name="Hyperlink 3" xfId="44588" hidden="1"/>
    <cellStyle name="Hyperlink 3" xfId="36953" hidden="1"/>
    <cellStyle name="Hyperlink 3" xfId="43998" hidden="1"/>
    <cellStyle name="Hyperlink 3" xfId="37567" hidden="1"/>
    <cellStyle name="Hyperlink 3" xfId="45668" hidden="1"/>
    <cellStyle name="Hyperlink 3" xfId="20514" hidden="1"/>
    <cellStyle name="Hyperlink 3" xfId="42786" hidden="1"/>
    <cellStyle name="Hyperlink 3" xfId="19971" hidden="1"/>
    <cellStyle name="Hyperlink 3" xfId="46991" hidden="1"/>
    <cellStyle name="Hyperlink 3" xfId="31574" hidden="1"/>
    <cellStyle name="Hyperlink 3" xfId="45243" hidden="1"/>
    <cellStyle name="Hyperlink 3" xfId="46103" hidden="1"/>
    <cellStyle name="Hyperlink 3" xfId="44856" hidden="1"/>
    <cellStyle name="Hyperlink 3" xfId="12722" hidden="1"/>
    <cellStyle name="Hyperlink 3" xfId="22229" hidden="1"/>
    <cellStyle name="Hyperlink 3" xfId="46451" hidden="1"/>
    <cellStyle name="Hyperlink 3" xfId="44613" hidden="1"/>
    <cellStyle name="Hyperlink 3" xfId="43161" hidden="1"/>
    <cellStyle name="Hyperlink 3" xfId="37180" hidden="1"/>
    <cellStyle name="Hyperlink 3" xfId="46746" hidden="1"/>
    <cellStyle name="Hyperlink 3" xfId="23000" hidden="1"/>
    <cellStyle name="Hyperlink 3" xfId="22493" hidden="1"/>
    <cellStyle name="Hyperlink 3" xfId="44725" hidden="1"/>
    <cellStyle name="Hyperlink 3" xfId="46697" hidden="1"/>
    <cellStyle name="Hyperlink 3" xfId="31187" hidden="1"/>
    <cellStyle name="Hyperlink 3" xfId="45666" hidden="1"/>
    <cellStyle name="Hyperlink 3" xfId="46849" hidden="1"/>
    <cellStyle name="Hyperlink 3" xfId="45657" hidden="1"/>
    <cellStyle name="Hyperlink 3" xfId="46187" hidden="1"/>
    <cellStyle name="Hyperlink 3" xfId="21100" hidden="1"/>
    <cellStyle name="Hyperlink 3" xfId="45364" hidden="1"/>
    <cellStyle name="Hyperlink 3" xfId="45172" hidden="1"/>
    <cellStyle name="Hyperlink 3" xfId="43435" hidden="1"/>
    <cellStyle name="Hyperlink 3" xfId="22772" hidden="1"/>
    <cellStyle name="Hyperlink 3" xfId="12746" hidden="1"/>
    <cellStyle name="Hyperlink 3" xfId="46192" hidden="1"/>
    <cellStyle name="Hyperlink 3" xfId="45585" hidden="1"/>
    <cellStyle name="Hyperlink 3" xfId="44136" hidden="1"/>
    <cellStyle name="Hyperlink 3" xfId="45600" hidden="1"/>
    <cellStyle name="Hyperlink 3" xfId="35942" hidden="1"/>
    <cellStyle name="Hyperlink 3" xfId="36934" hidden="1"/>
    <cellStyle name="Hyperlink 3" xfId="21583" hidden="1"/>
    <cellStyle name="Hyperlink 3" xfId="22199" hidden="1"/>
    <cellStyle name="Hyperlink 3" xfId="43915" hidden="1"/>
    <cellStyle name="Hyperlink 3" xfId="43718" hidden="1"/>
    <cellStyle name="Hyperlink 3" xfId="44845" hidden="1"/>
    <cellStyle name="Hyperlink 3" xfId="27178" hidden="1"/>
    <cellStyle name="Hyperlink 3" xfId="28257" hidden="1"/>
    <cellStyle name="Hyperlink 3" xfId="43112" hidden="1"/>
    <cellStyle name="Hyperlink 3" xfId="46988" hidden="1"/>
    <cellStyle name="Hyperlink 3" xfId="43080" hidden="1"/>
    <cellStyle name="Hyperlink 3" xfId="46610" hidden="1"/>
    <cellStyle name="Hyperlink 3" xfId="37308" hidden="1"/>
    <cellStyle name="Hyperlink 3" xfId="43859" hidden="1"/>
    <cellStyle name="Hyperlink 3" xfId="13435" hidden="1"/>
    <cellStyle name="Hyperlink 3" xfId="36932" hidden="1"/>
    <cellStyle name="Hyperlink 3" xfId="40658" hidden="1"/>
    <cellStyle name="Hyperlink 3" xfId="21111" hidden="1"/>
    <cellStyle name="Hyperlink 3" xfId="44303" hidden="1"/>
    <cellStyle name="Hyperlink 3" xfId="19777" hidden="1"/>
    <cellStyle name="Hyperlink 3" xfId="46731" hidden="1"/>
    <cellStyle name="Hyperlink 3" xfId="37016" hidden="1"/>
    <cellStyle name="Hyperlink 3" xfId="45912" hidden="1"/>
    <cellStyle name="Hyperlink 3" xfId="44638" hidden="1"/>
    <cellStyle name="Hyperlink 3" xfId="30609" hidden="1"/>
    <cellStyle name="Hyperlink 3" xfId="43839" hidden="1"/>
    <cellStyle name="Hyperlink 3" xfId="35958" hidden="1"/>
    <cellStyle name="Hyperlink 3" xfId="21944" hidden="1"/>
    <cellStyle name="Hyperlink 3" xfId="40696" hidden="1"/>
    <cellStyle name="Hyperlink 3" xfId="18958" hidden="1"/>
    <cellStyle name="Hyperlink 3" xfId="52345" hidden="1"/>
    <cellStyle name="Hyperlink 3" xfId="30690" hidden="1"/>
    <cellStyle name="Hyperlink 3" xfId="44794" hidden="1"/>
    <cellStyle name="Hyperlink 3" xfId="30390" hidden="1"/>
    <cellStyle name="Hyperlink 3" xfId="20957" hidden="1"/>
    <cellStyle name="Hyperlink 3" xfId="50441" hidden="1"/>
    <cellStyle name="Hyperlink 3" xfId="52288" hidden="1"/>
    <cellStyle name="Hyperlink 3" xfId="43207" hidden="1"/>
    <cellStyle name="Hyperlink 3" xfId="36963" hidden="1"/>
    <cellStyle name="Hyperlink 3" xfId="19905" hidden="1"/>
    <cellStyle name="Hyperlink 3" xfId="11639" hidden="1"/>
    <cellStyle name="Hyperlink 3" xfId="22566" hidden="1"/>
    <cellStyle name="Hyperlink 3" xfId="5426" hidden="1"/>
    <cellStyle name="Hyperlink 3" xfId="44052" hidden="1"/>
    <cellStyle name="Hyperlink 3" xfId="22190" hidden="1"/>
    <cellStyle name="Hyperlink 3" xfId="46474" hidden="1"/>
    <cellStyle name="Hyperlink 3" xfId="36256" hidden="1"/>
    <cellStyle name="Hyperlink 3" xfId="52257" hidden="1"/>
    <cellStyle name="Hyperlink 3" xfId="43148" hidden="1"/>
    <cellStyle name="Hyperlink 3" xfId="19909" hidden="1"/>
    <cellStyle name="Hyperlink 3" xfId="19440" hidden="1"/>
    <cellStyle name="Hyperlink 3" xfId="13104" hidden="1"/>
    <cellStyle name="Hyperlink 3" xfId="19444" hidden="1"/>
    <cellStyle name="Hyperlink 3" xfId="3358" hidden="1"/>
    <cellStyle name="Hyperlink 3" xfId="23151" hidden="1"/>
    <cellStyle name="Hyperlink 3" xfId="46273" hidden="1"/>
    <cellStyle name="Hyperlink 3" xfId="37392" hidden="1"/>
    <cellStyle name="Hyperlink 3" xfId="37399" hidden="1"/>
    <cellStyle name="Hyperlink 3" xfId="53653" hidden="1"/>
    <cellStyle name="Hyperlink 3" xfId="26268" hidden="1"/>
    <cellStyle name="Hyperlink 3" xfId="21375" hidden="1"/>
    <cellStyle name="Hyperlink 3" xfId="12806" hidden="1"/>
    <cellStyle name="Hyperlink 3" xfId="19133" hidden="1"/>
    <cellStyle name="Hyperlink 3" xfId="22536" hidden="1"/>
    <cellStyle name="Hyperlink 3" xfId="27248" hidden="1"/>
    <cellStyle name="Hyperlink 3" xfId="37259" hidden="1"/>
    <cellStyle name="Hyperlink 3" xfId="43221" hidden="1"/>
    <cellStyle name="Hyperlink 3" xfId="46948" hidden="1"/>
    <cellStyle name="Hyperlink 3" xfId="46083" hidden="1"/>
    <cellStyle name="Hyperlink 3" xfId="28219" hidden="1"/>
    <cellStyle name="Hyperlink 3" xfId="18726" hidden="1"/>
    <cellStyle name="Hyperlink 3" xfId="19709" hidden="1"/>
    <cellStyle name="Hyperlink 3" xfId="20045" hidden="1"/>
    <cellStyle name="Hyperlink 3" xfId="21670" hidden="1"/>
    <cellStyle name="Hyperlink 3" xfId="28311" hidden="1"/>
    <cellStyle name="Hyperlink 3" xfId="46567" hidden="1"/>
    <cellStyle name="Hyperlink 3" xfId="36765" hidden="1"/>
    <cellStyle name="Hyperlink 3" xfId="43647" hidden="1"/>
    <cellStyle name="Hyperlink 3" xfId="36870" hidden="1"/>
    <cellStyle name="Hyperlink 3" xfId="29480" hidden="1"/>
    <cellStyle name="Hyperlink 3" xfId="13511" hidden="1"/>
    <cellStyle name="Hyperlink 3" xfId="20537" hidden="1"/>
    <cellStyle name="Hyperlink 3" xfId="19414" hidden="1"/>
    <cellStyle name="Hyperlink 3" xfId="20538" hidden="1"/>
    <cellStyle name="Hyperlink 3" xfId="30430" hidden="1"/>
    <cellStyle name="Hyperlink 3" xfId="46289" hidden="1"/>
    <cellStyle name="Hyperlink 3" xfId="37378" hidden="1"/>
    <cellStyle name="Hyperlink 3" xfId="43979" hidden="1"/>
    <cellStyle name="Hyperlink 3" xfId="46117" hidden="1"/>
    <cellStyle name="Hyperlink 3" xfId="30795" hidden="1"/>
    <cellStyle name="Hyperlink 3" xfId="12877" hidden="1"/>
    <cellStyle name="Hyperlink 3" xfId="22400" hidden="1"/>
    <cellStyle name="Hyperlink 3" xfId="20229" hidden="1"/>
    <cellStyle name="Hyperlink 3" xfId="30965" hidden="1"/>
    <cellStyle name="Hyperlink 3" xfId="46806" hidden="1"/>
    <cellStyle name="Hyperlink 3" xfId="36865" hidden="1"/>
    <cellStyle name="Hyperlink 3" xfId="43568" hidden="1"/>
    <cellStyle name="Hyperlink 3" xfId="31082" hidden="1"/>
    <cellStyle name="Hyperlink 3" xfId="11866" hidden="1"/>
    <cellStyle name="Hyperlink 3" xfId="13412" hidden="1"/>
    <cellStyle name="Hyperlink 3" xfId="13495" hidden="1"/>
    <cellStyle name="Hyperlink 3" xfId="31092" hidden="1"/>
    <cellStyle name="Hyperlink 3" xfId="43316" hidden="1"/>
    <cellStyle name="Hyperlink 3" xfId="46846" hidden="1"/>
    <cellStyle name="Hyperlink 3" xfId="37187" hidden="1"/>
    <cellStyle name="Hyperlink 3" xfId="31180" hidden="1"/>
    <cellStyle name="Hyperlink 3" xfId="15613" hidden="1"/>
    <cellStyle name="Hyperlink 3" xfId="13106" hidden="1"/>
    <cellStyle name="Hyperlink 3" xfId="5385" hidden="1"/>
    <cellStyle name="Hyperlink 3" xfId="31351" hidden="1"/>
    <cellStyle name="Hyperlink 3" xfId="37411" hidden="1"/>
    <cellStyle name="Hyperlink 3" xfId="45366" hidden="1"/>
    <cellStyle name="Hyperlink 3" xfId="52250" hidden="1"/>
    <cellStyle name="Hyperlink 3" xfId="31478" hidden="1"/>
    <cellStyle name="Hyperlink 3" xfId="22269" hidden="1"/>
    <cellStyle name="Hyperlink 3" xfId="15691" hidden="1"/>
    <cellStyle name="Hyperlink 3" xfId="19494" hidden="1"/>
    <cellStyle name="Hyperlink 3" xfId="30893" hidden="1"/>
    <cellStyle name="Hyperlink 3" xfId="45629" hidden="1"/>
    <cellStyle name="Hyperlink 3" xfId="43738" hidden="1"/>
    <cellStyle name="Hyperlink 3" xfId="43052" hidden="1"/>
    <cellStyle name="Hyperlink 3" xfId="30720" hidden="1"/>
    <cellStyle name="Hyperlink 3" xfId="21169" hidden="1"/>
    <cellStyle name="Hyperlink 3" xfId="22272" hidden="1"/>
    <cellStyle name="Hyperlink 3" xfId="13111" hidden="1"/>
    <cellStyle name="Hyperlink 3" xfId="30625" hidden="1"/>
    <cellStyle name="Hyperlink 3" xfId="45599" hidden="1"/>
    <cellStyle name="Hyperlink 3" xfId="36882" hidden="1"/>
    <cellStyle name="Hyperlink 3" xfId="37511" hidden="1"/>
    <cellStyle name="Hyperlink 3" xfId="30757" hidden="1"/>
    <cellStyle name="Hyperlink 3" xfId="21331" hidden="1"/>
    <cellStyle name="Hyperlink 3" xfId="20842" hidden="1"/>
    <cellStyle name="Hyperlink 3" xfId="19851" hidden="1"/>
    <cellStyle name="Hyperlink 3" xfId="30999" hidden="1"/>
    <cellStyle name="Hyperlink 3" xfId="43217" hidden="1"/>
    <cellStyle name="Hyperlink 3" xfId="43032" hidden="1"/>
    <cellStyle name="Hyperlink 3" xfId="44697" hidden="1"/>
    <cellStyle name="Hyperlink 3" xfId="30527" hidden="1"/>
    <cellStyle name="Hyperlink 3" xfId="5483" hidden="1"/>
    <cellStyle name="Hyperlink 3" xfId="21361" hidden="1"/>
    <cellStyle name="Hyperlink 3" xfId="20286" hidden="1"/>
    <cellStyle name="Hyperlink 3" xfId="31390" hidden="1"/>
    <cellStyle name="Hyperlink 3" xfId="46204" hidden="1"/>
    <cellStyle name="Hyperlink 3" xfId="45704" hidden="1"/>
    <cellStyle name="Hyperlink 3" xfId="46694" hidden="1"/>
    <cellStyle name="Hyperlink 3" xfId="31605" hidden="1"/>
    <cellStyle name="Hyperlink 3" xfId="18978" hidden="1"/>
    <cellStyle name="Hyperlink 3" xfId="5490" hidden="1"/>
    <cellStyle name="Hyperlink 3" xfId="20720" hidden="1"/>
    <cellStyle name="Hyperlink 3" xfId="31256" hidden="1"/>
    <cellStyle name="Hyperlink 3" xfId="44471" hidden="1"/>
    <cellStyle name="Hyperlink 3" xfId="46914" hidden="1"/>
    <cellStyle name="Hyperlink 3" xfId="37462" hidden="1"/>
    <cellStyle name="Hyperlink 3" xfId="21404" hidden="1"/>
    <cellStyle name="Hyperlink 3" xfId="12180" hidden="1"/>
    <cellStyle name="Hyperlink 3" xfId="19501" hidden="1"/>
    <cellStyle name="Hyperlink 3" xfId="44157" hidden="1"/>
    <cellStyle name="Hyperlink 3" xfId="36985" hidden="1"/>
    <cellStyle name="Hyperlink 3" xfId="22718" hidden="1"/>
    <cellStyle name="Hyperlink 3" xfId="13177" hidden="1"/>
    <cellStyle name="Hyperlink 3" xfId="21444" hidden="1"/>
    <cellStyle name="Hyperlink 3" xfId="22657" hidden="1"/>
    <cellStyle name="Hyperlink 3" xfId="45952" hidden="1"/>
    <cellStyle name="Hyperlink 3" xfId="45636" hidden="1"/>
    <cellStyle name="Hyperlink 3" xfId="21562" hidden="1"/>
    <cellStyle name="Hyperlink 3" xfId="16636" hidden="1"/>
    <cellStyle name="Hyperlink 3" xfId="13406" hidden="1"/>
    <cellStyle name="Hyperlink 3" xfId="19105" hidden="1"/>
    <cellStyle name="Hyperlink 3" xfId="47060" hidden="1"/>
    <cellStyle name="Hyperlink 3" xfId="45955" hidden="1"/>
    <cellStyle name="Hyperlink 3" xfId="13443" hidden="1"/>
    <cellStyle name="Hyperlink 3" xfId="20099" hidden="1"/>
    <cellStyle name="Hyperlink 3" xfId="16676" hidden="1"/>
    <cellStyle name="Hyperlink 3" xfId="13316" hidden="1"/>
    <cellStyle name="Hyperlink 3" xfId="43162" hidden="1"/>
    <cellStyle name="Hyperlink 3" xfId="37102" hidden="1"/>
    <cellStyle name="Hyperlink 3" xfId="21290" hidden="1"/>
    <cellStyle name="Hyperlink 3" xfId="12864" hidden="1"/>
    <cellStyle name="Hyperlink 3" xfId="19476" hidden="1"/>
    <cellStyle name="Hyperlink 3" xfId="19644" hidden="1"/>
    <cellStyle name="Hyperlink 3" xfId="43722" hidden="1"/>
    <cellStyle name="Hyperlink 3" xfId="45558" hidden="1"/>
    <cellStyle name="Hyperlink 3" xfId="20729" hidden="1"/>
    <cellStyle name="Hyperlink 3" xfId="12944" hidden="1"/>
    <cellStyle name="Hyperlink 3" xfId="13150" hidden="1"/>
    <cellStyle name="Hyperlink 3" xfId="20522" hidden="1"/>
    <cellStyle name="Hyperlink 3" xfId="36960" hidden="1"/>
    <cellStyle name="Hyperlink 3" xfId="43913" hidden="1"/>
    <cellStyle name="Hyperlink 3" xfId="13026" hidden="1"/>
    <cellStyle name="Hyperlink 3" xfId="6791" hidden="1"/>
    <cellStyle name="Hyperlink 3" xfId="21824" hidden="1"/>
    <cellStyle name="Hyperlink 3" xfId="19051" hidden="1"/>
    <cellStyle name="Hyperlink 3" xfId="47185" hidden="1"/>
    <cellStyle name="Hyperlink 3" xfId="37184" hidden="1"/>
    <cellStyle name="Hyperlink 3" xfId="13375" hidden="1"/>
    <cellStyle name="Hyperlink 3" xfId="20736" hidden="1"/>
    <cellStyle name="Hyperlink 3" xfId="7559" hidden="1"/>
    <cellStyle name="Hyperlink 3" xfId="22551" hidden="1"/>
    <cellStyle name="Hyperlink 3" xfId="43387" hidden="1"/>
    <cellStyle name="Hyperlink 3" xfId="47225" hidden="1"/>
    <cellStyle name="Hyperlink 3" xfId="13445" hidden="1"/>
    <cellStyle name="Hyperlink 3" xfId="19087" hidden="1"/>
    <cellStyle name="Hyperlink 3" xfId="21700" hidden="1"/>
    <cellStyle name="Hyperlink 3" xfId="22130" hidden="1"/>
    <cellStyle name="Hyperlink 3" xfId="37404" hidden="1"/>
    <cellStyle name="Hyperlink 3" xfId="46087" hidden="1"/>
    <cellStyle name="Hyperlink 3" xfId="20572" hidden="1"/>
    <cellStyle name="Hyperlink 3" xfId="13232" hidden="1"/>
    <cellStyle name="Hyperlink 3" xfId="18902" hidden="1"/>
    <cellStyle name="Hyperlink 3" xfId="23224" hidden="1"/>
    <cellStyle name="Hyperlink 3" xfId="46272" hidden="1"/>
    <cellStyle name="Hyperlink 3" xfId="43179" hidden="1"/>
    <cellStyle name="Hyperlink 3" xfId="26410" hidden="1"/>
    <cellStyle name="Hyperlink 3" xfId="19788" hidden="1"/>
    <cellStyle name="Hyperlink 3" xfId="21337" hidden="1"/>
    <cellStyle name="Hyperlink 3" xfId="25024" hidden="1"/>
    <cellStyle name="Hyperlink 3" xfId="35682" hidden="1"/>
    <cellStyle name="Hyperlink 3" xfId="28226" hidden="1"/>
    <cellStyle name="Hyperlink 3" xfId="17738" hidden="1"/>
    <cellStyle name="Hyperlink 3" xfId="28321" hidden="1"/>
    <cellStyle name="Hyperlink 3" xfId="47117" hidden="1"/>
    <cellStyle name="Hyperlink 3" xfId="29622" hidden="1"/>
    <cellStyle name="Hyperlink 3" xfId="20397" hidden="1"/>
    <cellStyle name="Hyperlink 3" xfId="24054" hidden="1"/>
    <cellStyle name="Hyperlink 3" xfId="43544" hidden="1"/>
    <cellStyle name="Hyperlink 3" xfId="30808" hidden="1"/>
    <cellStyle name="Hyperlink 3" xfId="12851" hidden="1"/>
    <cellStyle name="Hyperlink 3" xfId="30671" hidden="1"/>
    <cellStyle name="Hyperlink 3" xfId="44853" hidden="1"/>
    <cellStyle name="Hyperlink 3" xfId="31123" hidden="1"/>
    <cellStyle name="Hyperlink 3" xfId="21878" hidden="1"/>
    <cellStyle name="Hyperlink 3" xfId="31177" hidden="1"/>
    <cellStyle name="Hyperlink 3" xfId="43385" hidden="1"/>
    <cellStyle name="Hyperlink 3" xfId="31335" hidden="1"/>
    <cellStyle name="Hyperlink 3" xfId="11656" hidden="1"/>
    <cellStyle name="Hyperlink 3" xfId="31365" hidden="1"/>
    <cellStyle name="Hyperlink 3" xfId="50221" hidden="1"/>
    <cellStyle name="Hyperlink 3" xfId="31521" hidden="1"/>
    <cellStyle name="Hyperlink 3" xfId="19648" hidden="1"/>
    <cellStyle name="Hyperlink 3" xfId="30747" hidden="1"/>
    <cellStyle name="Hyperlink 3" xfId="37514" hidden="1"/>
    <cellStyle name="Hyperlink 3" xfId="31315" hidden="1"/>
    <cellStyle name="Hyperlink 3" xfId="12884" hidden="1"/>
    <cellStyle name="Hyperlink 3" xfId="31322" hidden="1"/>
    <cellStyle name="Hyperlink 3" xfId="43558" hidden="1"/>
    <cellStyle name="Hyperlink 3" xfId="31269" hidden="1"/>
    <cellStyle name="Hyperlink 3" xfId="21722" hidden="1"/>
    <cellStyle name="Hyperlink 3" xfId="30818" hidden="1"/>
    <cellStyle name="Hyperlink 3" xfId="45449" hidden="1"/>
    <cellStyle name="Hyperlink 3" xfId="31330" hidden="1"/>
    <cellStyle name="Hyperlink 3" xfId="20283" hidden="1"/>
    <cellStyle name="Hyperlink 3" xfId="30871" hidden="1"/>
    <cellStyle name="Hyperlink 3" xfId="46654" hidden="1"/>
    <cellStyle name="Hyperlink 3" xfId="31648" hidden="1"/>
    <cellStyle name="Hyperlink 3" xfId="19765" hidden="1"/>
    <cellStyle name="Hyperlink 3" xfId="31304" hidden="1"/>
    <cellStyle name="Hyperlink 3" xfId="44435" hidden="1"/>
    <cellStyle name="Hyperlink 3" xfId="31277" hidden="1"/>
    <cellStyle name="Hyperlink 3" xfId="5395" hidden="1"/>
    <cellStyle name="Hyperlink 3" xfId="31038" hidden="1"/>
    <cellStyle name="Hyperlink 3" xfId="52302" hidden="1"/>
    <cellStyle name="Hyperlink 3" xfId="30673" hidden="1"/>
    <cellStyle name="Hyperlink 3" xfId="22580" hidden="1"/>
    <cellStyle name="Hyperlink 3" xfId="26141" hidden="1"/>
    <cellStyle name="Hyperlink 3" xfId="45416" hidden="1"/>
    <cellStyle name="Hyperlink 3" xfId="31253" hidden="1"/>
    <cellStyle name="Hyperlink 3" xfId="19841" hidden="1"/>
    <cellStyle name="Hyperlink 3" xfId="31562" hidden="1"/>
    <cellStyle name="Hyperlink 3" xfId="36970" hidden="1"/>
    <cellStyle name="Hyperlink 3" xfId="31758" hidden="1"/>
    <cellStyle name="Hyperlink 3" xfId="4494" hidden="1"/>
    <cellStyle name="Hyperlink 3" xfId="35816" hidden="1"/>
    <cellStyle name="Hyperlink 3" xfId="49065" hidden="1"/>
    <cellStyle name="Hyperlink 3" xfId="37048" hidden="1"/>
    <cellStyle name="Hyperlink 3" xfId="21342" hidden="1"/>
    <cellStyle name="Hyperlink 3" xfId="38629" hidden="1"/>
    <cellStyle name="Hyperlink 3" xfId="46531" hidden="1"/>
    <cellStyle name="Hyperlink 3" xfId="39603" hidden="1"/>
    <cellStyle name="Hyperlink 3" xfId="12894" hidden="1"/>
    <cellStyle name="Hyperlink 3" xfId="35668" hidden="1"/>
    <cellStyle name="Hyperlink 3" xfId="20399" hidden="1"/>
    <cellStyle name="Hyperlink 3" xfId="45167" hidden="1"/>
    <cellStyle name="Hyperlink 3" xfId="19323" hidden="1"/>
    <cellStyle name="Hyperlink 3" xfId="43056" hidden="1"/>
    <cellStyle name="Hyperlink 3" xfId="21106" hidden="1"/>
    <cellStyle name="Hyperlink 3" xfId="46346" hidden="1"/>
    <cellStyle name="Hyperlink 3" xfId="20464" hidden="1"/>
    <cellStyle name="Hyperlink 3" xfId="46792" hidden="1"/>
    <cellStyle name="Hyperlink 3" xfId="21592" hidden="1"/>
    <cellStyle name="Hyperlink 3" xfId="45405" hidden="1"/>
    <cellStyle name="Hyperlink 3" xfId="14775" hidden="1"/>
    <cellStyle name="Hyperlink 3" xfId="37578" hidden="1"/>
    <cellStyle name="Hyperlink 3" xfId="13051" hidden="1"/>
    <cellStyle name="Hyperlink 3" xfId="44741" hidden="1"/>
    <cellStyle name="Hyperlink 3" xfId="20743" hidden="1"/>
    <cellStyle name="Hyperlink 3" xfId="46018" hidden="1"/>
    <cellStyle name="Hyperlink 3" xfId="13309" hidden="1"/>
    <cellStyle name="Hyperlink 3" xfId="39617" hidden="1"/>
    <cellStyle name="Hyperlink 3" xfId="37197" hidden="1"/>
    <cellStyle name="Hyperlink 3" xfId="31287" hidden="1"/>
    <cellStyle name="Hyperlink 3" xfId="20023" hidden="1"/>
    <cellStyle name="Hyperlink 3" xfId="11891" hidden="1"/>
    <cellStyle name="Hyperlink 3" xfId="43514" hidden="1"/>
    <cellStyle name="Hyperlink 3" xfId="38849" hidden="1"/>
    <cellStyle name="Hyperlink 3" xfId="43550" hidden="1"/>
    <cellStyle name="Hyperlink 3" xfId="43797" hidden="1"/>
    <cellStyle name="Hyperlink 3" xfId="35726" hidden="1"/>
    <cellStyle name="Hyperlink 3" xfId="22414" hidden="1"/>
    <cellStyle name="Hyperlink 3" xfId="31701" hidden="1"/>
    <cellStyle name="Hyperlink 3" xfId="37319" hidden="1"/>
    <cellStyle name="Hyperlink 3" xfId="19760" hidden="1"/>
    <cellStyle name="Hyperlink 3" xfId="36927" hidden="1"/>
    <cellStyle name="Hyperlink 3" xfId="13278" hidden="1"/>
    <cellStyle name="Hyperlink 3" xfId="22775" hidden="1"/>
    <cellStyle name="Hyperlink 3" xfId="12779" hidden="1"/>
    <cellStyle name="Hyperlink 3" xfId="20859" hidden="1"/>
    <cellStyle name="Hyperlink 3" xfId="20472" hidden="1"/>
    <cellStyle name="Hyperlink 3" xfId="22840" hidden="1"/>
    <cellStyle name="Hyperlink 3" xfId="23154" hidden="1"/>
    <cellStyle name="Hyperlink 3" xfId="19439" hidden="1"/>
    <cellStyle name="Hyperlink 3" xfId="22620" hidden="1"/>
    <cellStyle name="Hyperlink 3" xfId="30849" hidden="1"/>
    <cellStyle name="Hyperlink 3" xfId="12887" hidden="1"/>
    <cellStyle name="Hyperlink 3" xfId="11621" hidden="1"/>
    <cellStyle name="Hyperlink 3" xfId="20030" hidden="1"/>
    <cellStyle name="Hyperlink 3" xfId="12909" hidden="1"/>
    <cellStyle name="Hyperlink 3" xfId="22672" hidden="1"/>
    <cellStyle name="Hyperlink 3" xfId="22457" hidden="1"/>
    <cellStyle name="Hyperlink 3" xfId="19143" hidden="1"/>
    <cellStyle name="Hyperlink 3" xfId="44272" hidden="1"/>
    <cellStyle name="Hyperlink 3" xfId="22917" hidden="1"/>
    <cellStyle name="Hyperlink 3" xfId="45435" hidden="1"/>
    <cellStyle name="Hyperlink 3" xfId="21116" hidden="1"/>
    <cellStyle name="Hyperlink 3" xfId="13305" hidden="1"/>
    <cellStyle name="Hyperlink 3" xfId="45521" hidden="1"/>
    <cellStyle name="Hyperlink 3" xfId="20198" hidden="1"/>
    <cellStyle name="Hyperlink 3" xfId="19978" hidden="1"/>
    <cellStyle name="Hyperlink 3" xfId="22198" hidden="1"/>
    <cellStyle name="Hyperlink 3" xfId="19484" hidden="1"/>
    <cellStyle name="Hyperlink 3" xfId="21047" hidden="1"/>
    <cellStyle name="Hyperlink 3" xfId="19074" hidden="1"/>
    <cellStyle name="Hyperlink 3" xfId="19006" hidden="1"/>
    <cellStyle name="Hyperlink 3" xfId="22215" hidden="1"/>
    <cellStyle name="Hyperlink 3" xfId="30979" hidden="1"/>
    <cellStyle name="Hyperlink 3" xfId="19924" hidden="1"/>
    <cellStyle name="Hyperlink 3" xfId="13491" hidden="1"/>
    <cellStyle name="Hyperlink 3" xfId="13323" hidden="1"/>
    <cellStyle name="Hyperlink 3" xfId="19260" hidden="1"/>
    <cellStyle name="Hyperlink 3" xfId="22009" hidden="1"/>
    <cellStyle name="Hyperlink 3" xfId="20808" hidden="1"/>
    <cellStyle name="Hyperlink 3" xfId="19839" hidden="1"/>
    <cellStyle name="Hyperlink 3" xfId="42032" hidden="1"/>
    <cellStyle name="Hyperlink 3" xfId="44004" hidden="1"/>
    <cellStyle name="Hyperlink 3" xfId="45185" hidden="1"/>
    <cellStyle name="Hyperlink 3" xfId="13302" hidden="1"/>
    <cellStyle name="Hyperlink 3" xfId="21226" hidden="1"/>
    <cellStyle name="Hyperlink 3" xfId="37488" hidden="1"/>
    <cellStyle name="Hyperlink 3" xfId="3436" hidden="1"/>
    <cellStyle name="Hyperlink 3" xfId="13484" hidden="1"/>
    <cellStyle name="Hyperlink 3" xfId="22013" hidden="1"/>
    <cellStyle name="Hyperlink 3" xfId="43650" hidden="1"/>
    <cellStyle name="Hyperlink 3" xfId="42800" hidden="1"/>
    <cellStyle name="Hyperlink 3" xfId="45411" hidden="1"/>
    <cellStyle name="Hyperlink 3" xfId="19930" hidden="1"/>
    <cellStyle name="Hyperlink 3" xfId="31366" hidden="1"/>
    <cellStyle name="Hyperlink 3" xfId="45257" hidden="1"/>
    <cellStyle name="Hyperlink 3" xfId="20188" hidden="1"/>
    <cellStyle name="Hyperlink 3" xfId="44916" hidden="1"/>
    <cellStyle name="Hyperlink 3" xfId="19399" hidden="1"/>
    <cellStyle name="Hyperlink 3" xfId="44473" hidden="1"/>
    <cellStyle name="Hyperlink 3" xfId="19054" hidden="1"/>
    <cellStyle name="Hyperlink 3" xfId="16686" hidden="1"/>
    <cellStyle name="Hyperlink 3" xfId="42976" hidden="1"/>
    <cellStyle name="Hyperlink 3" xfId="5388" hidden="1"/>
    <cellStyle name="Hyperlink 3" xfId="20667" hidden="1"/>
    <cellStyle name="Hyperlink 3" xfId="21714" hidden="1"/>
    <cellStyle name="Hyperlink 3" xfId="18982" hidden="1"/>
    <cellStyle name="Hyperlink 3" xfId="18712" hidden="1"/>
    <cellStyle name="Hyperlink 3" xfId="18984" hidden="1"/>
    <cellStyle name="Hyperlink 3" xfId="31464" hidden="1"/>
    <cellStyle name="Hyperlink 3" xfId="17958" hidden="1"/>
    <cellStyle name="Hyperlink 3" xfId="21266" hidden="1"/>
    <cellStyle name="Hyperlink 3" xfId="19576" hidden="1"/>
    <cellStyle name="Hyperlink 3" xfId="22043" hidden="1"/>
    <cellStyle name="Hyperlink 3" xfId="22732" hidden="1"/>
    <cellStyle name="Hyperlink 3" xfId="19088" hidden="1"/>
    <cellStyle name="Hyperlink 3" xfId="4346" hidden="1"/>
    <cellStyle name="Hyperlink 3" xfId="43488" hidden="1"/>
    <cellStyle name="Hyperlink 3" xfId="22306" hidden="1"/>
    <cellStyle name="Hyperlink 3" xfId="35697" hidden="1"/>
    <cellStyle name="Hyperlink 3" xfId="21292" hidden="1"/>
    <cellStyle name="Hyperlink 3" xfId="7545" hidden="1"/>
    <cellStyle name="Hyperlink 3" xfId="45464" hidden="1"/>
    <cellStyle name="Hyperlink 3" xfId="21673" hidden="1"/>
    <cellStyle name="Hyperlink 3" xfId="18766" hidden="1"/>
    <cellStyle name="Hyperlink 3" xfId="21778" hidden="1"/>
    <cellStyle name="Hyperlink 3" xfId="22113" hidden="1"/>
    <cellStyle name="Hyperlink 3" xfId="22860" hidden="1"/>
    <cellStyle name="Hyperlink 3" xfId="7602" hidden="1"/>
    <cellStyle name="Hyperlink 3" xfId="20019" hidden="1"/>
    <cellStyle name="Hyperlink 3" xfId="20651" hidden="1"/>
    <cellStyle name="Hyperlink 3" xfId="28216" hidden="1"/>
    <cellStyle name="Hyperlink 3" xfId="28314" hidden="1"/>
    <cellStyle name="Hyperlink 3" xfId="12940" hidden="1"/>
    <cellStyle name="Hyperlink 3" xfId="20934" hidden="1"/>
    <cellStyle name="Hyperlink 3" xfId="12972" hidden="1"/>
    <cellStyle name="Hyperlink 3" xfId="19242" hidden="1"/>
    <cellStyle name="Hyperlink 3" xfId="20610" hidden="1"/>
    <cellStyle name="Hyperlink 3" xfId="21881" hidden="1"/>
    <cellStyle name="Hyperlink 3" xfId="19664" hidden="1"/>
    <cellStyle name="Hyperlink 3" xfId="19147" hidden="1"/>
    <cellStyle name="Hyperlink 3" xfId="40665" hidden="1"/>
    <cellStyle name="Hyperlink 3" xfId="45898" hidden="1"/>
    <cellStyle name="Hyperlink 3" xfId="44317" hidden="1"/>
    <cellStyle name="Hyperlink 3" xfId="45076" hidden="1"/>
    <cellStyle name="Hyperlink 3" xfId="21093" hidden="1"/>
    <cellStyle name="Hyperlink 3" xfId="16591" hidden="1"/>
    <cellStyle name="Hyperlink 3" xfId="37337" hidden="1"/>
    <cellStyle name="Hyperlink 3" xfId="31383" hidden="1"/>
    <cellStyle name="Hyperlink 3" xfId="12883" hidden="1"/>
    <cellStyle name="Hyperlink 3" xfId="19794" hidden="1"/>
    <cellStyle name="Hyperlink 3" xfId="44810" hidden="1"/>
    <cellStyle name="Hyperlink 3" xfId="40710" hidden="1"/>
    <cellStyle name="Hyperlink 3" xfId="46269" hidden="1"/>
    <cellStyle name="Hyperlink 3" xfId="22623" hidden="1"/>
    <cellStyle name="Hyperlink 3" xfId="31591" hidden="1"/>
    <cellStyle name="Hyperlink 3" xfId="14555" hidden="1"/>
    <cellStyle name="Hyperlink 3" xfId="30779" hidden="1"/>
    <cellStyle name="Hyperlink 3" xfId="36959" hidden="1"/>
    <cellStyle name="Hyperlink 3" xfId="44699" hidden="1"/>
    <cellStyle name="Hyperlink 3" xfId="43397" hidden="1"/>
    <cellStyle name="Hyperlink 3" xfId="43851" hidden="1"/>
    <cellStyle name="Hyperlink 3" xfId="19770" hidden="1"/>
    <cellStyle name="Hyperlink 3" xfId="30614" hidden="1"/>
    <cellStyle name="Hyperlink 3" xfId="37226" hidden="1"/>
    <cellStyle name="Hyperlink 3" xfId="21002" hidden="1"/>
    <cellStyle name="Hyperlink 3" xfId="36940" hidden="1"/>
    <cellStyle name="Hyperlink 3" xfId="22310" hidden="1"/>
    <cellStyle name="Hyperlink 3" xfId="44882" hidden="1"/>
    <cellStyle name="Hyperlink 3" xfId="12892" hidden="1"/>
    <cellStyle name="Hyperlink 3" xfId="21336" hidden="1"/>
    <cellStyle name="Hyperlink 3" xfId="159" hidden="1"/>
    <cellStyle name="Hyperlink 3" xfId="13222" hidden="1"/>
    <cellStyle name="Hyperlink 3" xfId="12689" hidden="1"/>
    <cellStyle name="Hyperlink 3" xfId="22946" hidden="1"/>
    <cellStyle name="Hyperlink 3" xfId="13403" hidden="1"/>
    <cellStyle name="Hyperlink 3" xfId="5440" hidden="1"/>
    <cellStyle name="Hyperlink 3" xfId="31281" hidden="1"/>
    <cellStyle name="Hyperlink 3" xfId="19014" hidden="1"/>
    <cellStyle name="Hyperlink 3" xfId="13473" hidden="1"/>
    <cellStyle name="Hyperlink 3" xfId="16679" hidden="1"/>
    <cellStyle name="Hyperlink 3" xfId="17816" hidden="1"/>
    <cellStyle name="Hyperlink 3" xfId="22377" hidden="1"/>
    <cellStyle name="Hyperlink 3" xfId="11651" hidden="1"/>
    <cellStyle name="Hyperlink 3" xfId="21525" hidden="1"/>
    <cellStyle name="Hyperlink 3" xfId="35727" hidden="1"/>
    <cellStyle name="Hyperlink 3" xfId="21109" hidden="1"/>
    <cellStyle name="Hyperlink 3" xfId="43220" hidden="1"/>
    <cellStyle name="Hyperlink 3" xfId="6649" hidden="1"/>
    <cellStyle name="Hyperlink 3" xfId="19058" hidden="1"/>
    <cellStyle name="Hyperlink 3" xfId="45478" hidden="1"/>
    <cellStyle name="Hyperlink 3" xfId="19470" hidden="1"/>
    <cellStyle name="Hyperlink 3" xfId="19313" hidden="1"/>
    <cellStyle name="Hyperlink 3" xfId="14633" hidden="1"/>
    <cellStyle name="Hyperlink 3" xfId="22874" hidden="1"/>
    <cellStyle name="Hyperlink 3" xfId="20800" hidden="1"/>
    <cellStyle name="Hyperlink 3" xfId="22195" hidden="1"/>
    <cellStyle name="Hyperlink 3" xfId="20243" hidden="1"/>
    <cellStyle name="Hyperlink 3" xfId="15529" hidden="1"/>
    <cellStyle name="Hyperlink 3" xfId="29402" hidden="1"/>
    <cellStyle name="Hyperlink 3" xfId="30433" hidden="1"/>
    <cellStyle name="Hyperlink 3" xfId="21526" hidden="1"/>
    <cellStyle name="Hyperlink 3" xfId="19723" hidden="1"/>
    <cellStyle name="Hyperlink 3" xfId="6571" hidden="1"/>
    <cellStyle name="Hyperlink 3" xfId="7599" hidden="1"/>
    <cellStyle name="Hyperlink 3" xfId="11740" hidden="1"/>
    <cellStyle name="Hyperlink 3" xfId="3578" hidden="1"/>
    <cellStyle name="Hyperlink 3" xfId="16622" hidden="1"/>
    <cellStyle name="Hyperlink 3" xfId="40760" hidden="1"/>
    <cellStyle name="Hyperlink 3" xfId="44596" hidden="1"/>
    <cellStyle name="Hyperlink 3" xfId="46934" hidden="1"/>
    <cellStyle name="Hyperlink 3" xfId="16581" hidden="1"/>
    <cellStyle name="Hyperlink 3" xfId="13227" hidden="1"/>
    <cellStyle name="Hyperlink 3" xfId="44050" hidden="1"/>
    <cellStyle name="Hyperlink 3" xfId="31715" hidden="1"/>
    <cellStyle name="Hyperlink 3" xfId="13438" hidden="1"/>
    <cellStyle name="Hyperlink 3" xfId="18769" hidden="1"/>
    <cellStyle name="Hyperlink 3" xfId="46202" hidden="1"/>
    <cellStyle name="Hyperlink 3" xfId="41812" hidden="1"/>
    <cellStyle name="Hyperlink 3" xfId="43305" hidden="1"/>
    <cellStyle name="Hyperlink 3" xfId="13386" hidden="1"/>
    <cellStyle name="Hyperlink 3" xfId="30542" hidden="1"/>
    <cellStyle name="Hyperlink 3" xfId="44817" hidden="1"/>
    <cellStyle name="Hyperlink 3" xfId="21484" hidden="1"/>
    <cellStyle name="Hyperlink 3" xfId="44367" hidden="1"/>
    <cellStyle name="Hyperlink 3" xfId="20402" hidden="1"/>
    <cellStyle name="Hyperlink 3" xfId="44803" hidden="1"/>
    <cellStyle name="Hyperlink 3" xfId="20719" hidden="1"/>
    <cellStyle name="Hyperlink 3" xfId="22029" hidden="1"/>
    <cellStyle name="Hyperlink 3" xfId="37381" hidden="1"/>
    <cellStyle name="Hyperlink 3" xfId="19038" hidden="1"/>
    <cellStyle name="Hyperlink 3" xfId="11606" hidden="1"/>
    <cellStyle name="Hyperlink 3" xfId="13121" hidden="1"/>
    <cellStyle name="Hyperlink 3" xfId="18975" hidden="1"/>
    <cellStyle name="Hyperlink 3" xfId="23043" hidden="1"/>
    <cellStyle name="Hyperlink 3" xfId="22083" hidden="1"/>
    <cellStyle name="Hyperlink 3" xfId="20293" hidden="1"/>
    <cellStyle name="Hyperlink 3" xfId="31137" hidden="1"/>
    <cellStyle name="Hyperlink 3" xfId="22086" hidden="1"/>
    <cellStyle name="Hyperlink 3" xfId="21067" hidden="1"/>
    <cellStyle name="Hyperlink 3" xfId="21447" hidden="1"/>
    <cellStyle name="Hyperlink 3" xfId="19196" hidden="1"/>
    <cellStyle name="Hyperlink 3" xfId="20779" hidden="1"/>
    <cellStyle name="Hyperlink 3" xfId="21616" hidden="1"/>
    <cellStyle name="Hyperlink 3" xfId="13108" hidden="1"/>
    <cellStyle name="Hyperlink 3" xfId="37298" hidden="1"/>
    <cellStyle name="Hyperlink 3" xfId="12858" hidden="1"/>
    <cellStyle name="Hyperlink 3" xfId="46625" hidden="1"/>
    <cellStyle name="Hyperlink 3" xfId="21223" hidden="1"/>
    <cellStyle name="Hyperlink 3" xfId="20981" hidden="1"/>
    <cellStyle name="Hyperlink 3" xfId="43048" hidden="1"/>
    <cellStyle name="Hyperlink 3" xfId="22118" hidden="1"/>
    <cellStyle name="Hyperlink 3" xfId="20623" hidden="1"/>
    <cellStyle name="Hyperlink 3" xfId="20564" hidden="1"/>
    <cellStyle name="Hyperlink 3" xfId="20792" hidden="1"/>
    <cellStyle name="Hyperlink 3" xfId="13328" hidden="1"/>
    <cellStyle name="Hyperlink 3" xfId="21838" hidden="1"/>
    <cellStyle name="Hyperlink 3" xfId="21511" hidden="1"/>
    <cellStyle name="Hyperlink 3" xfId="13261" hidden="1"/>
    <cellStyle name="Hyperlink 3" xfId="26190" hidden="1"/>
    <cellStyle name="Hyperlink 3" xfId="27326" hidden="1"/>
    <cellStyle name="Hyperlink 3" xfId="19043" hidden="1"/>
    <cellStyle name="Hyperlink 3" xfId="20361" hidden="1"/>
    <cellStyle name="Hyperlink 3" xfId="30755" hidden="1"/>
    <cellStyle name="Hyperlink 3" xfId="12787" hidden="1"/>
    <cellStyle name="Hyperlink 3" xfId="21183" hidden="1"/>
    <cellStyle name="Hyperlink 3" xfId="20897" hidden="1"/>
    <cellStyle name="Hyperlink 3" xfId="13243" hidden="1"/>
    <cellStyle name="Hyperlink 3" xfId="19231" hidden="1"/>
    <cellStyle name="Hyperlink 3" xfId="21390" hidden="1"/>
    <cellStyle name="Hyperlink 3" xfId="37549" hidden="1"/>
    <cellStyle name="Hyperlink 3" xfId="44866" hidden="1"/>
    <cellStyle name="Hyperlink 3" xfId="44262" hidden="1"/>
    <cellStyle name="Hyperlink 3" xfId="52247" hidden="1"/>
    <cellStyle name="Hyperlink 3" xfId="18974" hidden="1"/>
    <cellStyle name="Hyperlink 3" xfId="35732" hidden="1"/>
    <cellStyle name="Hyperlink 3" xfId="19573" hidden="1"/>
    <cellStyle name="Hyperlink 3" xfId="44097" hidden="1"/>
    <cellStyle name="Hyperlink 3" xfId="31369" hidden="1"/>
    <cellStyle name="Hyperlink 3" xfId="20539" hidden="1"/>
    <cellStyle name="Hyperlink 3" xfId="21098" hidden="1"/>
    <cellStyle name="Hyperlink 3" xfId="52352" hidden="1"/>
    <cellStyle name="Hyperlink 3" xfId="40655" hidden="1"/>
    <cellStyle name="Hyperlink 3" xfId="54407" hidden="1"/>
    <cellStyle name="Hyperlink 3" xfId="5480" hidden="1"/>
    <cellStyle name="Hyperlink 3" xfId="54464"/>
    <cellStyle name="Hyperlink 3 2" xfId="54560"/>
    <cellStyle name="Hyperlink 30" xfId="37133" hidden="1"/>
    <cellStyle name="Hyperlink 30" xfId="13057" hidden="1"/>
    <cellStyle name="Hyperlink 31" xfId="36794" hidden="1"/>
    <cellStyle name="Hyperlink 31" xfId="12718" hidden="1"/>
    <cellStyle name="Hyperlink 32" xfId="37029" hidden="1"/>
    <cellStyle name="Hyperlink 32" xfId="12953" hidden="1"/>
    <cellStyle name="Hyperlink 33" xfId="37164" hidden="1"/>
    <cellStyle name="Hyperlink 33" xfId="13088" hidden="1"/>
    <cellStyle name="Hyperlink 34" xfId="37161" hidden="1"/>
    <cellStyle name="Hyperlink 34" xfId="13085" hidden="1"/>
    <cellStyle name="Hyperlink 35" xfId="37062" hidden="1"/>
    <cellStyle name="Hyperlink 35" xfId="12986" hidden="1"/>
    <cellStyle name="Hyperlink 36" xfId="36034" hidden="1"/>
    <cellStyle name="Hyperlink 36" xfId="11958" hidden="1"/>
    <cellStyle name="Hyperlink 37" xfId="37100" hidden="1"/>
    <cellStyle name="Hyperlink 37" xfId="13024" hidden="1"/>
    <cellStyle name="Hyperlink 38" xfId="37142" hidden="1"/>
    <cellStyle name="Hyperlink 38" xfId="13066" hidden="1"/>
    <cellStyle name="Hyperlink 39" xfId="37076" hidden="1"/>
    <cellStyle name="Hyperlink 39" xfId="13000" hidden="1"/>
    <cellStyle name="Hyperlink 4" xfId="22701" hidden="1"/>
    <cellStyle name="Hyperlink 4" xfId="46405" hidden="1"/>
    <cellStyle name="Hyperlink 4" xfId="20711" hidden="1"/>
    <cellStyle name="Hyperlink 4" xfId="44755" hidden="1"/>
    <cellStyle name="Hyperlink 4" xfId="46022" hidden="1"/>
    <cellStyle name="Hyperlink 4" xfId="21168" hidden="1"/>
    <cellStyle name="Hyperlink 4" xfId="46421" hidden="1"/>
    <cellStyle name="Hyperlink 4" xfId="50298" hidden="1"/>
    <cellStyle name="Hyperlink 4" xfId="21363" hidden="1"/>
    <cellStyle name="Hyperlink 4" xfId="46411" hidden="1"/>
    <cellStyle name="Hyperlink 4" xfId="47095" hidden="1"/>
    <cellStyle name="Hyperlink 4" xfId="42841" hidden="1"/>
    <cellStyle name="Hyperlink 4" xfId="22271" hidden="1"/>
    <cellStyle name="Hyperlink 4" xfId="47116" hidden="1"/>
    <cellStyle name="Hyperlink 4" xfId="44198" hidden="1"/>
    <cellStyle name="Hyperlink 4" xfId="21621" hidden="1"/>
    <cellStyle name="Hyperlink 4" xfId="26267" hidden="1"/>
    <cellStyle name="Hyperlink 4" xfId="43880" hidden="1"/>
    <cellStyle name="Hyperlink 4" xfId="18767" hidden="1"/>
    <cellStyle name="Hyperlink 4" xfId="23218" hidden="1"/>
    <cellStyle name="Hyperlink 4" xfId="46509" hidden="1"/>
    <cellStyle name="Hyperlink 4" xfId="43528" hidden="1"/>
    <cellStyle name="Hyperlink 4" xfId="13391" hidden="1"/>
    <cellStyle name="Hyperlink 4" xfId="19181" hidden="1"/>
    <cellStyle name="Hyperlink 4" xfId="21948" hidden="1"/>
    <cellStyle name="Hyperlink 4" xfId="46189" hidden="1"/>
    <cellStyle name="Hyperlink 4" xfId="22808" hidden="1"/>
    <cellStyle name="Hyperlink 4" xfId="5425" hidden="1"/>
    <cellStyle name="Hyperlink 4" xfId="21993" hidden="1"/>
    <cellStyle name="Hyperlink 4" xfId="45870" hidden="1"/>
    <cellStyle name="Hyperlink 4" xfId="30381" hidden="1"/>
    <cellStyle name="Hyperlink 4" xfId="31626" hidden="1"/>
    <cellStyle name="Hyperlink 4" xfId="44002" hidden="1"/>
    <cellStyle name="Hyperlink 4" xfId="20284" hidden="1"/>
    <cellStyle name="Hyperlink 4" xfId="44593" hidden="1"/>
    <cellStyle name="Hyperlink 4" xfId="19817" hidden="1"/>
    <cellStyle name="Hyperlink 4" xfId="16678" hidden="1"/>
    <cellStyle name="Hyperlink 4" xfId="46675" hidden="1"/>
    <cellStyle name="Hyperlink 4" xfId="38630" hidden="1"/>
    <cellStyle name="Hyperlink 4" xfId="44105" hidden="1"/>
    <cellStyle name="Hyperlink 4" xfId="20077" hidden="1"/>
    <cellStyle name="Hyperlink 4" xfId="52293" hidden="1"/>
    <cellStyle name="Hyperlink 4" xfId="49066" hidden="1"/>
    <cellStyle name="Hyperlink 4" xfId="22991" hidden="1"/>
    <cellStyle name="Hyperlink 4" xfId="52248" hidden="1"/>
    <cellStyle name="Hyperlink 4" xfId="45821" hidden="1"/>
    <cellStyle name="Hyperlink 4" xfId="45278" hidden="1"/>
    <cellStyle name="Hyperlink 4" xfId="54412" hidden="1"/>
    <cellStyle name="Hyperlink 4" xfId="11948" hidden="1"/>
    <cellStyle name="Hyperlink 4" xfId="52344" hidden="1"/>
    <cellStyle name="Hyperlink 4" xfId="46429" hidden="1"/>
    <cellStyle name="Hyperlink 4" xfId="21960" hidden="1"/>
    <cellStyle name="Hyperlink 4" xfId="53434" hidden="1"/>
    <cellStyle name="Hyperlink 4" xfId="43420" hidden="1"/>
    <cellStyle name="Hyperlink 4" xfId="21792" hidden="1"/>
    <cellStyle name="Hyperlink 4" xfId="43192" hidden="1"/>
    <cellStyle name="Hyperlink 4" xfId="19804" hidden="1"/>
    <cellStyle name="Hyperlink 4" xfId="4493" hidden="1"/>
    <cellStyle name="Hyperlink 4" xfId="23021" hidden="1"/>
    <cellStyle name="Hyperlink 4" xfId="30432" hidden="1"/>
    <cellStyle name="Hyperlink 4" xfId="46696" hidden="1"/>
    <cellStyle name="Hyperlink 4" xfId="29403" hidden="1"/>
    <cellStyle name="Hyperlink 4" xfId="12839" hidden="1"/>
    <cellStyle name="Hyperlink 4" xfId="30802" hidden="1"/>
    <cellStyle name="Hyperlink 4" xfId="41813" hidden="1"/>
    <cellStyle name="Hyperlink 4" xfId="22753" hidden="1"/>
    <cellStyle name="Hyperlink 4" xfId="43788" hidden="1"/>
    <cellStyle name="Hyperlink 4" xfId="22355" hidden="1"/>
    <cellStyle name="Hyperlink 4" xfId="27199" hidden="1"/>
    <cellStyle name="Hyperlink 4" xfId="43921" hidden="1"/>
    <cellStyle name="Hyperlink 4" xfId="44229" hidden="1"/>
    <cellStyle name="Hyperlink 4" xfId="18863" hidden="1"/>
    <cellStyle name="Hyperlink 4" xfId="21796" hidden="1"/>
    <cellStyle name="Hyperlink 4" xfId="13184" hidden="1"/>
    <cellStyle name="Hyperlink 4" xfId="20190" hidden="1"/>
    <cellStyle name="Hyperlink 4" xfId="35733" hidden="1"/>
    <cellStyle name="Hyperlink 4" xfId="43556" hidden="1"/>
    <cellStyle name="Hyperlink 4" xfId="14632" hidden="1"/>
    <cellStyle name="Hyperlink 4" xfId="36883" hidden="1"/>
    <cellStyle name="Hyperlink 4" xfId="45954" hidden="1"/>
    <cellStyle name="Hyperlink 4" xfId="11616" hidden="1"/>
    <cellStyle name="Hyperlink 4" xfId="43710" hidden="1"/>
    <cellStyle name="Hyperlink 4" xfId="46747" hidden="1"/>
    <cellStyle name="Hyperlink 4" xfId="22034" hidden="1"/>
    <cellStyle name="Hyperlink 4" xfId="45787" hidden="1"/>
    <cellStyle name="Hyperlink 4" xfId="17739" hidden="1"/>
    <cellStyle name="Hyperlink 4" xfId="30907" hidden="1"/>
    <cellStyle name="Hyperlink 4" xfId="45648" hidden="1"/>
    <cellStyle name="Hyperlink 4" xfId="19046" hidden="1"/>
    <cellStyle name="Hyperlink 4" xfId="30558" hidden="1"/>
    <cellStyle name="Hyperlink 4" xfId="18896" hidden="1"/>
    <cellStyle name="Hyperlink 4" xfId="23041" hidden="1"/>
    <cellStyle name="Hyperlink 4" xfId="12842" hidden="1"/>
    <cellStyle name="Hyperlink 4" xfId="43256" hidden="1"/>
    <cellStyle name="Hyperlink 4" xfId="12716" hidden="1"/>
    <cellStyle name="Hyperlink 4" xfId="21293" hidden="1"/>
    <cellStyle name="Hyperlink 4" xfId="13118" hidden="1"/>
    <cellStyle name="Hyperlink 4" xfId="31276" hidden="1"/>
    <cellStyle name="Hyperlink 4" xfId="44951" hidden="1"/>
    <cellStyle name="Hyperlink 4" xfId="22335" hidden="1"/>
    <cellStyle name="Hyperlink 4" xfId="43289" hidden="1"/>
    <cellStyle name="Hyperlink 4" xfId="37203" hidden="1"/>
    <cellStyle name="Hyperlink 4" xfId="21823" hidden="1"/>
    <cellStyle name="Hyperlink 4" xfId="37420" hidden="1"/>
    <cellStyle name="Hyperlink 4" xfId="20519" hidden="1"/>
    <cellStyle name="Hyperlink 4" xfId="21061" hidden="1"/>
    <cellStyle name="Hyperlink 4" xfId="30411" hidden="1"/>
    <cellStyle name="Hyperlink 4" xfId="43554" hidden="1"/>
    <cellStyle name="Hyperlink 4" xfId="19437" hidden="1"/>
    <cellStyle name="Hyperlink 4" xfId="23319" hidden="1"/>
    <cellStyle name="Hyperlink 4" xfId="52343" hidden="1"/>
    <cellStyle name="Hyperlink 4" xfId="20005" hidden="1"/>
    <cellStyle name="Hyperlink 4" xfId="35734" hidden="1"/>
    <cellStyle name="Hyperlink 4" xfId="44609" hidden="1"/>
    <cellStyle name="Hyperlink 4" xfId="160" hidden="1"/>
    <cellStyle name="Hyperlink 4" xfId="21726" hidden="1"/>
    <cellStyle name="Hyperlink 4" xfId="44702" hidden="1"/>
    <cellStyle name="Hyperlink 4" xfId="13226" hidden="1"/>
    <cellStyle name="Hyperlink 4" xfId="27163" hidden="1"/>
    <cellStyle name="Hyperlink 4" xfId="12873" hidden="1"/>
    <cellStyle name="Hyperlink 4" xfId="22621" hidden="1"/>
    <cellStyle name="Hyperlink 4" xfId="21615" hidden="1"/>
    <cellStyle name="Hyperlink 4" xfId="43494" hidden="1"/>
    <cellStyle name="Hyperlink 4" xfId="21651" hidden="1"/>
    <cellStyle name="Hyperlink 4" xfId="15690" hidden="1"/>
    <cellStyle name="Hyperlink 4" xfId="21672" hidden="1"/>
    <cellStyle name="Hyperlink 4" xfId="19351" hidden="1"/>
    <cellStyle name="Hyperlink 4" xfId="43079" hidden="1"/>
    <cellStyle name="Hyperlink 4" xfId="43354" hidden="1"/>
    <cellStyle name="Hyperlink 4" xfId="43127" hidden="1"/>
    <cellStyle name="Hyperlink 4" xfId="43756" hidden="1"/>
    <cellStyle name="Hyperlink 4" xfId="44365" hidden="1"/>
    <cellStyle name="Hyperlink 4" xfId="46026" hidden="1"/>
    <cellStyle name="Hyperlink 4" xfId="44167" hidden="1"/>
    <cellStyle name="Hyperlink 4" xfId="19086" hidden="1"/>
    <cellStyle name="Hyperlink 4" xfId="22865" hidden="1"/>
    <cellStyle name="Hyperlink 4" xfId="47206" hidden="1"/>
    <cellStyle name="Hyperlink 4" xfId="16621" hidden="1"/>
    <cellStyle name="Hyperlink 4" xfId="22916" hidden="1"/>
    <cellStyle name="Hyperlink 4" xfId="45215" hidden="1"/>
    <cellStyle name="Hyperlink 4" xfId="7550" hidden="1"/>
    <cellStyle name="Hyperlink 4" xfId="51194" hidden="1"/>
    <cellStyle name="Hyperlink 4" xfId="54406" hidden="1"/>
    <cellStyle name="Hyperlink 4" xfId="20919" hidden="1"/>
    <cellStyle name="Hyperlink 4" xfId="45985" hidden="1"/>
    <cellStyle name="Hyperlink 4" xfId="37069" hidden="1"/>
    <cellStyle name="Hyperlink 4" xfId="21741" hidden="1"/>
    <cellStyle name="Hyperlink 4" xfId="21879" hidden="1"/>
    <cellStyle name="Hyperlink 4" xfId="21174" hidden="1"/>
    <cellStyle name="Hyperlink 4" xfId="21880" hidden="1"/>
    <cellStyle name="Hyperlink 4" xfId="46827" hidden="1"/>
    <cellStyle name="Hyperlink 4" xfId="19375" hidden="1"/>
    <cellStyle name="Hyperlink 4" xfId="18985" hidden="1"/>
    <cellStyle name="Hyperlink 4" xfId="13264" hidden="1"/>
    <cellStyle name="Hyperlink 4" xfId="19215" hidden="1"/>
    <cellStyle name="Hyperlink 4" xfId="46939" hidden="1"/>
    <cellStyle name="Hyperlink 4" xfId="43260" hidden="1"/>
    <cellStyle name="Hyperlink 4" xfId="43909" hidden="1"/>
    <cellStyle name="Hyperlink 4" xfId="36773" hidden="1"/>
    <cellStyle name="Hyperlink 4" xfId="31270" hidden="1"/>
    <cellStyle name="Hyperlink 4" xfId="44154" hidden="1"/>
    <cellStyle name="Hyperlink 4" xfId="46797" hidden="1"/>
    <cellStyle name="Hyperlink 4" xfId="21425" hidden="1"/>
    <cellStyle name="Hyperlink 4" xfId="47226" hidden="1"/>
    <cellStyle name="Hyperlink 4" xfId="19965" hidden="1"/>
    <cellStyle name="Hyperlink 4" xfId="20057" hidden="1"/>
    <cellStyle name="Hyperlink 4" xfId="35696" hidden="1"/>
    <cellStyle name="Hyperlink 4" xfId="30794" hidden="1"/>
    <cellStyle name="Hyperlink 4" xfId="45388" hidden="1"/>
    <cellStyle name="Hyperlink 4" xfId="13117" hidden="1"/>
    <cellStyle name="Hyperlink 4" xfId="46045" hidden="1"/>
    <cellStyle name="Hyperlink 4" xfId="45421" hidden="1"/>
    <cellStyle name="Hyperlink 4" xfId="22601" hidden="1"/>
    <cellStyle name="Hyperlink 4" xfId="44589" hidden="1"/>
    <cellStyle name="Hyperlink 4" xfId="44663" hidden="1"/>
    <cellStyle name="Hyperlink 4" xfId="31590" hidden="1"/>
    <cellStyle name="Hyperlink 4" xfId="46034" hidden="1"/>
    <cellStyle name="Hyperlink 4" xfId="43605" hidden="1"/>
    <cellStyle name="Hyperlink 4" xfId="43663" hidden="1"/>
    <cellStyle name="Hyperlink 4" xfId="6572" hidden="1"/>
    <cellStyle name="Hyperlink 4" xfId="44182" hidden="1"/>
    <cellStyle name="Hyperlink 4" xfId="46288" hidden="1"/>
    <cellStyle name="Hyperlink 4" xfId="13358" hidden="1"/>
    <cellStyle name="Hyperlink 4" xfId="30701" hidden="1"/>
    <cellStyle name="Hyperlink 4" xfId="20535" hidden="1"/>
    <cellStyle name="Hyperlink 4" xfId="20131" hidden="1"/>
    <cellStyle name="Hyperlink 4" xfId="45469" hidden="1"/>
    <cellStyle name="Hyperlink 4" xfId="22915" hidden="1"/>
    <cellStyle name="Hyperlink 4" xfId="44698" hidden="1"/>
    <cellStyle name="Hyperlink 4" xfId="22674" hidden="1"/>
    <cellStyle name="Hyperlink 4" xfId="21671" hidden="1"/>
    <cellStyle name="Hyperlink 4" xfId="27325" hidden="1"/>
    <cellStyle name="Hyperlink 4" xfId="31336" hidden="1"/>
    <cellStyle name="Hyperlink 4" xfId="21988" hidden="1"/>
    <cellStyle name="Hyperlink 4" xfId="31255" hidden="1"/>
    <cellStyle name="Hyperlink 4" xfId="21141" hidden="1"/>
    <cellStyle name="Hyperlink 4" xfId="28313" hidden="1"/>
    <cellStyle name="Hyperlink 4" xfId="36958" hidden="1"/>
    <cellStyle name="Hyperlink 4" xfId="31757" hidden="1"/>
    <cellStyle name="Hyperlink 4" xfId="45299" hidden="1"/>
    <cellStyle name="Hyperlink 4" xfId="44579" hidden="1"/>
    <cellStyle name="Hyperlink 4" xfId="12691" hidden="1"/>
    <cellStyle name="Hyperlink 4" xfId="37176" hidden="1"/>
    <cellStyle name="Hyperlink 4" xfId="21299" hidden="1"/>
    <cellStyle name="Hyperlink 4" xfId="20962" hidden="1"/>
    <cellStyle name="Hyperlink 4" xfId="46232" hidden="1"/>
    <cellStyle name="Hyperlink 4" xfId="44039" hidden="1"/>
    <cellStyle name="Hyperlink 4" xfId="22859" hidden="1"/>
    <cellStyle name="Hyperlink 4" xfId="20080" hidden="1"/>
    <cellStyle name="Hyperlink 4" xfId="45933" hidden="1"/>
    <cellStyle name="Hyperlink 4" xfId="44645" hidden="1"/>
    <cellStyle name="Hyperlink 4" xfId="31519" hidden="1"/>
    <cellStyle name="Hyperlink 4" xfId="12861" hidden="1"/>
    <cellStyle name="Hyperlink 4" xfId="44621" hidden="1"/>
    <cellStyle name="Hyperlink 4" xfId="37467" hidden="1"/>
    <cellStyle name="Hyperlink 4" xfId="13127" hidden="1"/>
    <cellStyle name="Hyperlink 4" xfId="44042" hidden="1"/>
    <cellStyle name="Hyperlink 4" xfId="19454" hidden="1"/>
    <cellStyle name="Hyperlink 4" xfId="43300" hidden="1"/>
    <cellStyle name="Hyperlink 4" xfId="46138" hidden="1"/>
    <cellStyle name="Hyperlink 4" xfId="19744" hidden="1"/>
    <cellStyle name="Hyperlink 4" xfId="45447" hidden="1"/>
    <cellStyle name="Hyperlink 4" xfId="43878" hidden="1"/>
    <cellStyle name="Hyperlink 4" xfId="44205" hidden="1"/>
    <cellStyle name="Hyperlink 4" xfId="19636" hidden="1"/>
    <cellStyle name="Hyperlink 4" xfId="13453" hidden="1"/>
    <cellStyle name="Hyperlink 4" xfId="21224" hidden="1"/>
    <cellStyle name="Hyperlink 4" xfId="20515" hidden="1"/>
    <cellStyle name="Hyperlink 4" xfId="31520" hidden="1"/>
    <cellStyle name="Hyperlink 4" xfId="36937" hidden="1"/>
    <cellStyle name="Hyperlink 4" xfId="45417" hidden="1"/>
    <cellStyle name="Hyperlink 4" xfId="31706" hidden="1"/>
    <cellStyle name="Hyperlink 4" xfId="22723" hidden="1"/>
    <cellStyle name="Hyperlink 4" xfId="42970" hidden="1"/>
    <cellStyle name="Hyperlink 4" xfId="44973" hidden="1"/>
    <cellStyle name="Hyperlink 4" xfId="23132" hidden="1"/>
    <cellStyle name="Hyperlink 4" xfId="26191" hidden="1"/>
    <cellStyle name="Hyperlink 4" xfId="31122" hidden="1"/>
    <cellStyle name="Hyperlink 4" xfId="30985" hidden="1"/>
    <cellStyle name="Hyperlink 4" xfId="22496" hidden="1"/>
    <cellStyle name="Hyperlink 4" xfId="43189" hidden="1"/>
    <cellStyle name="Hyperlink 4" xfId="19118" hidden="1"/>
    <cellStyle name="Hyperlink 4" xfId="28262" hidden="1"/>
    <cellStyle name="Hyperlink 4" xfId="21446" hidden="1"/>
    <cellStyle name="Hyperlink 4" xfId="19186" hidden="1"/>
    <cellStyle name="Hyperlink 4" xfId="43230" hidden="1"/>
    <cellStyle name="Hyperlink 4" xfId="46206" hidden="1"/>
    <cellStyle name="Hyperlink 4" xfId="20118" hidden="1"/>
    <cellStyle name="Hyperlink 4" xfId="45336" hidden="1"/>
    <cellStyle name="Hyperlink 4" xfId="44835" hidden="1"/>
    <cellStyle name="Hyperlink 4" xfId="21713" hidden="1"/>
    <cellStyle name="Hyperlink 4" xfId="37340" hidden="1"/>
    <cellStyle name="Hyperlink 4" xfId="44131" hidden="1"/>
    <cellStyle name="Hyperlink 4" xfId="16583" hidden="1"/>
    <cellStyle name="Hyperlink 4" xfId="42842" hidden="1"/>
    <cellStyle name="Hyperlink 4" xfId="52287" hidden="1"/>
    <cellStyle name="Hyperlink 4" xfId="22399" hidden="1"/>
    <cellStyle name="Hyperlink 4" xfId="38706" hidden="1"/>
    <cellStyle name="Hyperlink 4" xfId="47227" hidden="1"/>
    <cellStyle name="Hyperlink 4" xfId="31302" hidden="1"/>
    <cellStyle name="Hyperlink 4" xfId="45087" hidden="1"/>
    <cellStyle name="Hyperlink 4" xfId="19005" hidden="1"/>
    <cellStyle name="Hyperlink 4" xfId="31325" hidden="1"/>
    <cellStyle name="Hyperlink 4" xfId="21049" hidden="1"/>
    <cellStyle name="Hyperlink 4" xfId="19053" hidden="1"/>
    <cellStyle name="Hyperlink 4" xfId="22717" hidden="1"/>
    <cellStyle name="Hyperlink 4" xfId="35692" hidden="1"/>
    <cellStyle name="Hyperlink 4" xfId="20428" hidden="1"/>
    <cellStyle name="Hyperlink 4" xfId="37260" hidden="1"/>
    <cellStyle name="Hyperlink 4" xfId="11658" hidden="1"/>
    <cellStyle name="Hyperlink 4" xfId="31084" hidden="1"/>
    <cellStyle name="Hyperlink 4" xfId="31178" hidden="1"/>
    <cellStyle name="Hyperlink 4" xfId="30579" hidden="1"/>
    <cellStyle name="Hyperlink 4" xfId="41889" hidden="1"/>
    <cellStyle name="Hyperlink 4" xfId="19575" hidden="1"/>
    <cellStyle name="Hyperlink 4" xfId="20646" hidden="1"/>
    <cellStyle name="Hyperlink 4" xfId="13326" hidden="1"/>
    <cellStyle name="Hyperlink 4" xfId="46479" hidden="1"/>
    <cellStyle name="Hyperlink 4" xfId="30722" hidden="1"/>
    <cellStyle name="Hyperlink 4" xfId="44783" hidden="1"/>
    <cellStyle name="Hyperlink 4" xfId="22774" hidden="1"/>
    <cellStyle name="Hyperlink 4" xfId="19020" hidden="1"/>
    <cellStyle name="Hyperlink 4" xfId="20709" hidden="1"/>
    <cellStyle name="Hyperlink 4" xfId="47176" hidden="1"/>
    <cellStyle name="Hyperlink 4" xfId="20547" hidden="1"/>
    <cellStyle name="Hyperlink 4" xfId="19708" hidden="1"/>
    <cellStyle name="Hyperlink 4" xfId="44877" hidden="1"/>
    <cellStyle name="Hyperlink 4" xfId="21120" hidden="1"/>
    <cellStyle name="Hyperlink 4" xfId="22158" hidden="1"/>
    <cellStyle name="Hyperlink 4" xfId="46159" hidden="1"/>
    <cellStyle name="Hyperlink 4" xfId="37434" hidden="1"/>
    <cellStyle name="Hyperlink 4" xfId="5431" hidden="1"/>
    <cellStyle name="Hyperlink 4" xfId="52323" hidden="1"/>
    <cellStyle name="Hyperlink 4" xfId="44855" hidden="1"/>
    <cellStyle name="Hyperlink 4" xfId="11657" hidden="1"/>
    <cellStyle name="Hyperlink 4" xfId="30613" hidden="1"/>
    <cellStyle name="Hyperlink 4" xfId="37243" hidden="1"/>
    <cellStyle name="Hyperlink 4" xfId="21990" hidden="1"/>
    <cellStyle name="Hyperlink 4" xfId="31049" hidden="1"/>
    <cellStyle name="Hyperlink 4" xfId="20750" hidden="1"/>
    <cellStyle name="Hyperlink 4" xfId="22985" hidden="1"/>
    <cellStyle name="Hyperlink 4" xfId="20628" hidden="1"/>
    <cellStyle name="Hyperlink 4" xfId="45520" hidden="1"/>
    <cellStyle name="Hyperlink 4" xfId="23102" hidden="1"/>
    <cellStyle name="Hyperlink 4" xfId="19166" hidden="1"/>
    <cellStyle name="Hyperlink 4" xfId="44824" hidden="1"/>
    <cellStyle name="Hyperlink 4" xfId="30872" hidden="1"/>
    <cellStyle name="Hyperlink 4" xfId="31033" hidden="1"/>
    <cellStyle name="Hyperlink 4" xfId="40695" hidden="1"/>
    <cellStyle name="Hyperlink 4" xfId="43604" hidden="1"/>
    <cellStyle name="Hyperlink 4" xfId="30375" hidden="1"/>
    <cellStyle name="Hyperlink 4" xfId="47115" hidden="1"/>
    <cellStyle name="Hyperlink 4" xfId="20155" hidden="1"/>
    <cellStyle name="Hyperlink 4" xfId="21784" hidden="1"/>
    <cellStyle name="Hyperlink 4" xfId="30781" hidden="1"/>
    <cellStyle name="Hyperlink 4" xfId="20291" hidden="1"/>
    <cellStyle name="Hyperlink 4" xfId="20479" hidden="1"/>
    <cellStyle name="Hyperlink 4" xfId="43255" hidden="1"/>
    <cellStyle name="Hyperlink 4" xfId="12803" hidden="1"/>
    <cellStyle name="Hyperlink 4" xfId="7580" hidden="1"/>
    <cellStyle name="Hyperlink 4" xfId="42978" hidden="1"/>
    <cellStyle name="Hyperlink 4" xfId="44079" hidden="1"/>
    <cellStyle name="Hyperlink 4" xfId="21597" hidden="1"/>
    <cellStyle name="Hyperlink 4" xfId="43443" hidden="1"/>
    <cellStyle name="Hyperlink 4" xfId="51356" hidden="1"/>
    <cellStyle name="Hyperlink 4" xfId="21079" hidden="1"/>
    <cellStyle name="Hyperlink 4" xfId="36024" hidden="1"/>
    <cellStyle name="Hyperlink 4" xfId="45903" hidden="1"/>
    <cellStyle name="Hyperlink 4" xfId="5481" hidden="1"/>
    <cellStyle name="Hyperlink 4" xfId="37594" hidden="1"/>
    <cellStyle name="Hyperlink 4" xfId="45427" hidden="1"/>
    <cellStyle name="Hyperlink 4" xfId="43782" hidden="1"/>
    <cellStyle name="Hyperlink 4" xfId="20589" hidden="1"/>
    <cellStyle name="Hyperlink 4" xfId="19682" hidden="1"/>
    <cellStyle name="Hyperlink 4" xfId="43398" hidden="1"/>
    <cellStyle name="Hyperlink 4" xfId="21747" hidden="1"/>
    <cellStyle name="Hyperlink 4" xfId="25025" hidden="1"/>
    <cellStyle name="Hyperlink 4" xfId="23096" hidden="1"/>
    <cellStyle name="Hyperlink 4" xfId="19968" hidden="1"/>
    <cellStyle name="Hyperlink 4" xfId="31083" hidden="1"/>
    <cellStyle name="Hyperlink 4" xfId="45689" hidden="1"/>
    <cellStyle name="Hyperlink 4" xfId="44502" hidden="1"/>
    <cellStyle name="Hyperlink 4" xfId="20972" hidden="1"/>
    <cellStyle name="Hyperlink 4" xfId="40657" hidden="1"/>
    <cellStyle name="Hyperlink 4" xfId="40751" hidden="1"/>
    <cellStyle name="Hyperlink 4" xfId="36020" hidden="1"/>
    <cellStyle name="Hyperlink 4" xfId="42996" hidden="1"/>
    <cellStyle name="Hyperlink 4" xfId="30765" hidden="1"/>
    <cellStyle name="Hyperlink 4" xfId="18717" hidden="1"/>
    <cellStyle name="Hyperlink 4" xfId="29479" hidden="1"/>
    <cellStyle name="Hyperlink 4" xfId="22895" hidden="1"/>
    <cellStyle name="Hyperlink 4" xfId="43434" hidden="1"/>
    <cellStyle name="Hyperlink 4" xfId="46242" hidden="1"/>
    <cellStyle name="Hyperlink 4" xfId="23153" hidden="1"/>
    <cellStyle name="Hyperlink 4" xfId="13448" hidden="1"/>
    <cellStyle name="Hyperlink 4" xfId="20404" hidden="1"/>
    <cellStyle name="Hyperlink 4" xfId="36905" hidden="1"/>
    <cellStyle name="Hyperlink 4" xfId="19549" hidden="1"/>
    <cellStyle name="Hyperlink 4" xfId="13285" hidden="1"/>
    <cellStyle name="Hyperlink 4" xfId="54442" hidden="1"/>
    <cellStyle name="Hyperlink 4" xfId="19806" hidden="1"/>
    <cellStyle name="Hyperlink 4" xfId="2214" hidden="1"/>
    <cellStyle name="Hyperlink 4" xfId="51200" hidden="1"/>
    <cellStyle name="Hyperlink 4" xfId="22028" hidden="1"/>
    <cellStyle name="Hyperlink 4" xfId="19531" hidden="1"/>
    <cellStyle name="Hyperlink 4" xfId="45953" hidden="1"/>
    <cellStyle name="Hyperlink 4" xfId="21859" hidden="1"/>
    <cellStyle name="Hyperlink 4" xfId="22250" hidden="1"/>
    <cellStyle name="Hyperlink 4" xfId="37194" hidden="1"/>
    <cellStyle name="Hyperlink 4" xfId="43129" hidden="1"/>
    <cellStyle name="Hyperlink 4" xfId="30913" hidden="1"/>
    <cellStyle name="Hyperlink 4" xfId="36792" hidden="1"/>
    <cellStyle name="Hyperlink 4" xfId="30966" hidden="1"/>
    <cellStyle name="Hyperlink 4" xfId="31499" hidden="1"/>
    <cellStyle name="Hyperlink 4" xfId="30672" hidden="1"/>
    <cellStyle name="Hyperlink 4" xfId="45815" hidden="1"/>
    <cellStyle name="Hyperlink 4" xfId="31647" hidden="1"/>
    <cellStyle name="Hyperlink 4" xfId="19480" hidden="1"/>
    <cellStyle name="Hyperlink 4" xfId="15614" hidden="1"/>
    <cellStyle name="Hyperlink 4" xfId="46530" hidden="1"/>
    <cellStyle name="Hyperlink 4" xfId="43984" hidden="1"/>
    <cellStyle name="Hyperlink 4" xfId="44543" hidden="1"/>
    <cellStyle name="Hyperlink 4" xfId="37193" hidden="1"/>
    <cellStyle name="Hyperlink 4" xfId="19464" hidden="1"/>
    <cellStyle name="Hyperlink 4" xfId="31756" hidden="1"/>
    <cellStyle name="Hyperlink 4" xfId="35678" hidden="1"/>
    <cellStyle name="Hyperlink 4" xfId="31402" hidden="1"/>
    <cellStyle name="Hyperlink 4" xfId="20765" hidden="1"/>
    <cellStyle name="Hyperlink 4" xfId="36915" hidden="1"/>
    <cellStyle name="Hyperlink 4" xfId="21952" hidden="1"/>
    <cellStyle name="Hyperlink 4" xfId="31128" hidden="1"/>
    <cellStyle name="Hyperlink 4" xfId="37302" hidden="1"/>
    <cellStyle name="Hyperlink 4" xfId="23225" hidden="1"/>
    <cellStyle name="Hyperlink 4" xfId="19115" hidden="1"/>
    <cellStyle name="Hyperlink 4" xfId="45373" hidden="1"/>
    <cellStyle name="Hyperlink 4" xfId="51280" hidden="1"/>
    <cellStyle name="Hyperlink 4" xfId="3359" hidden="1"/>
    <cellStyle name="Hyperlink 4" xfId="46294" hidden="1"/>
    <cellStyle name="Hyperlink 4" xfId="45610" hidden="1"/>
    <cellStyle name="Hyperlink 4" xfId="14556" hidden="1"/>
    <cellStyle name="Hyperlink 4" xfId="44553" hidden="1"/>
    <cellStyle name="Hyperlink 4" xfId="43425" hidden="1"/>
    <cellStyle name="Hyperlink 4" xfId="20108" hidden="1"/>
    <cellStyle name="Hyperlink 4" xfId="43141" hidden="1"/>
    <cellStyle name="Hyperlink 4" xfId="31463" hidden="1"/>
    <cellStyle name="Hyperlink 4" xfId="44098" hidden="1"/>
    <cellStyle name="Hyperlink 4" xfId="30773" hidden="1"/>
    <cellStyle name="Hyperlink 4" xfId="20909" hidden="1"/>
    <cellStyle name="Hyperlink 4" xfId="31011" hidden="1"/>
    <cellStyle name="Hyperlink 4" xfId="45745" hidden="1"/>
    <cellStyle name="Hyperlink 4" xfId="31596" hidden="1"/>
    <cellStyle name="Hyperlink 4" xfId="23436" hidden="1"/>
    <cellStyle name="Hyperlink 4" xfId="31646" hidden="1"/>
    <cellStyle name="Hyperlink 4" xfId="21262" hidden="1"/>
    <cellStyle name="Hyperlink 4" xfId="40656" hidden="1"/>
    <cellStyle name="Hyperlink 4" xfId="46990" hidden="1"/>
    <cellStyle name="Hyperlink 4" xfId="46102" hidden="1"/>
    <cellStyle name="Hyperlink 4" xfId="21529" hidden="1"/>
    <cellStyle name="Hyperlink 4" xfId="36949" hidden="1"/>
    <cellStyle name="Hyperlink 4" xfId="45725" hidden="1"/>
    <cellStyle name="Hyperlink 4" xfId="19495" hidden="1"/>
    <cellStyle name="Hyperlink 4" xfId="44906" hidden="1"/>
    <cellStyle name="Hyperlink 4" xfId="44264" hidden="1"/>
    <cellStyle name="Hyperlink 4" xfId="22455" hidden="1"/>
    <cellStyle name="Hyperlink 4" xfId="31736" hidden="1"/>
    <cellStyle name="Hyperlink 4" xfId="30431" hidden="1"/>
    <cellStyle name="Hyperlink 4" xfId="43845" hidden="1"/>
    <cellStyle name="Hyperlink 4" xfId="20624" hidden="1"/>
    <cellStyle name="Hyperlink 4" xfId="30561" hidden="1"/>
    <cellStyle name="Hyperlink 4" xfId="11944" hidden="1"/>
    <cellStyle name="Hyperlink 4" xfId="31158" hidden="1"/>
    <cellStyle name="Hyperlink 4" xfId="45051" hidden="1"/>
    <cellStyle name="Hyperlink 4" xfId="20469" hidden="1"/>
    <cellStyle name="Hyperlink 4" xfId="15528" hidden="1"/>
    <cellStyle name="Hyperlink 4" xfId="36809" hidden="1"/>
    <cellStyle name="Hyperlink 4" xfId="20877" hidden="1"/>
    <cellStyle name="Hyperlink 4" xfId="19962" hidden="1"/>
    <cellStyle name="Hyperlink 4" xfId="43538" hidden="1"/>
    <cellStyle name="Hyperlink 4" xfId="16582" hidden="1"/>
    <cellStyle name="Hyperlink 4" xfId="18768" hidden="1"/>
    <cellStyle name="Hyperlink 4" xfId="46882" hidden="1"/>
    <cellStyle name="Hyperlink 4" xfId="21298" hidden="1"/>
    <cellStyle name="Hyperlink 4" xfId="30535" hidden="1"/>
    <cellStyle name="Hyperlink 4" xfId="20264" hidden="1"/>
    <cellStyle name="Hyperlink 4" xfId="39602" hidden="1"/>
    <cellStyle name="Hyperlink 4" xfId="46848" hidden="1"/>
    <cellStyle name="Hyperlink 4" xfId="39608" hidden="1"/>
    <cellStyle name="Hyperlink 4" xfId="12697" hidden="1"/>
    <cellStyle name="Hyperlink 4" xfId="39688" hidden="1"/>
    <cellStyle name="Hyperlink 4" xfId="42821" hidden="1"/>
    <cellStyle name="Hyperlink 4" xfId="37550" hidden="1"/>
    <cellStyle name="Hyperlink 4" xfId="46645" hidden="1"/>
    <cellStyle name="Hyperlink 4" xfId="43891" hidden="1"/>
    <cellStyle name="Hyperlink 4" xfId="12993" hidden="1"/>
    <cellStyle name="Hyperlink 4" xfId="19182" hidden="1"/>
    <cellStyle name="Hyperlink 4" xfId="18965" hidden="1"/>
    <cellStyle name="Hyperlink 4" xfId="12829" hidden="1"/>
    <cellStyle name="Hyperlink 4" xfId="21353" hidden="1"/>
    <cellStyle name="Hyperlink 4" xfId="46989" hidden="1"/>
    <cellStyle name="Hyperlink 4" xfId="15534" hidden="1"/>
    <cellStyle name="Hyperlink 4" xfId="43629" hidden="1"/>
    <cellStyle name="Hyperlink 4" xfId="52350" hidden="1"/>
    <cellStyle name="Hyperlink 4" xfId="44263" hidden="1"/>
    <cellStyle name="Hyperlink 4" xfId="30817" hidden="1"/>
    <cellStyle name="Hyperlink 4" xfId="45499" hidden="1"/>
    <cellStyle name="Hyperlink 4" xfId="19481" hidden="1"/>
    <cellStyle name="Hyperlink 4" xfId="40701" hidden="1"/>
    <cellStyle name="Hyperlink 4" xfId="45036" hidden="1"/>
    <cellStyle name="Hyperlink 4" xfId="36879" hidden="1"/>
    <cellStyle name="Hyperlink 4" xfId="31005" hidden="1"/>
    <cellStyle name="Hyperlink 4" xfId="20189" hidden="1"/>
    <cellStyle name="Hyperlink 4" xfId="46473" hidden="1"/>
    <cellStyle name="Hyperlink 4" xfId="43240" hidden="1"/>
    <cellStyle name="Hyperlink 4" xfId="22064" hidden="1"/>
    <cellStyle name="Hyperlink 4" xfId="46529" hidden="1"/>
    <cellStyle name="Hyperlink 4" xfId="47065" hidden="1"/>
    <cellStyle name="Hyperlink 4" xfId="19932" hidden="1"/>
    <cellStyle name="Hyperlink 4" xfId="46158" hidden="1"/>
    <cellStyle name="Hyperlink 4" xfId="43377" hidden="1"/>
    <cellStyle name="Hyperlink 4" xfId="19360" hidden="1"/>
    <cellStyle name="Hyperlink 4" xfId="45833" hidden="1"/>
    <cellStyle name="Hyperlink 4" xfId="42785" hidden="1"/>
    <cellStyle name="Hyperlink 4" xfId="44006" hidden="1"/>
    <cellStyle name="Hyperlink 4" xfId="45242" hidden="1"/>
    <cellStyle name="Hyperlink 4" xfId="19156" hidden="1"/>
    <cellStyle name="Hyperlink 4" xfId="45248" hidden="1"/>
    <cellStyle name="Hyperlink 4" xfId="45800" hidden="1"/>
    <cellStyle name="Hyperlink 4" xfId="45298" hidden="1"/>
    <cellStyle name="Hyperlink 4" xfId="44151" hidden="1"/>
    <cellStyle name="Hyperlink 4" xfId="44126" hidden="1"/>
    <cellStyle name="Hyperlink 4" xfId="21225" hidden="1"/>
    <cellStyle name="Hyperlink 4" xfId="45372" hidden="1"/>
    <cellStyle name="Hyperlink 4" xfId="45866" hidden="1"/>
    <cellStyle name="Hyperlink 4" xfId="47291" hidden="1"/>
    <cellStyle name="Hyperlink 4" xfId="19482" hidden="1"/>
    <cellStyle name="Hyperlink 4" xfId="46969" hidden="1"/>
    <cellStyle name="Hyperlink 4" xfId="46775" hidden="1"/>
    <cellStyle name="Hyperlink 4" xfId="18922" hidden="1"/>
    <cellStyle name="Hyperlink 4" xfId="43059" hidden="1"/>
    <cellStyle name="Hyperlink 4" xfId="18918" hidden="1"/>
    <cellStyle name="Hyperlink 4" xfId="4367" hidden="1"/>
    <cellStyle name="Hyperlink 4" xfId="44465" hidden="1"/>
    <cellStyle name="Hyperlink 4" xfId="35815" hidden="1"/>
    <cellStyle name="Hyperlink 4" xfId="12733" hidden="1"/>
    <cellStyle name="Hyperlink 4" xfId="27249" hidden="1"/>
    <cellStyle name="Hyperlink 4" xfId="44462" hidden="1"/>
    <cellStyle name="Hyperlink 4" xfId="12882" hidden="1"/>
    <cellStyle name="Hyperlink 4" xfId="19835" hidden="1"/>
    <cellStyle name="Hyperlink 4" xfId="40731" hidden="1"/>
    <cellStyle name="Hyperlink 4" xfId="46344" hidden="1"/>
    <cellStyle name="Hyperlink 4" xfId="13234" hidden="1"/>
    <cellStyle name="Hyperlink 4" xfId="19280" hidden="1"/>
    <cellStyle name="Hyperlink 4" xfId="46388" hidden="1"/>
    <cellStyle name="Hyperlink 4" xfId="20013" hidden="1"/>
    <cellStyle name="Hyperlink 4" xfId="17815" hidden="1"/>
    <cellStyle name="Hyperlink 4" xfId="47170" hidden="1"/>
    <cellStyle name="Hyperlink 4" xfId="13344" hidden="1"/>
    <cellStyle name="Hyperlink 4" xfId="21911" hidden="1"/>
    <cellStyle name="Hyperlink 4" xfId="45194" hidden="1"/>
    <cellStyle name="Hyperlink 4" xfId="13299" hidden="1"/>
    <cellStyle name="Hyperlink 4" xfId="37375" hidden="1"/>
    <cellStyle name="Hyperlink 4" xfId="19420" hidden="1"/>
    <cellStyle name="Hyperlink 4" xfId="37524" hidden="1"/>
    <cellStyle name="Hyperlink 4" xfId="43958" hidden="1"/>
    <cellStyle name="Hyperlink 4" xfId="44959" hidden="1"/>
    <cellStyle name="Hyperlink 4" xfId="19589" hidden="1"/>
    <cellStyle name="Hyperlink 4" xfId="43623" hidden="1"/>
    <cellStyle name="Hyperlink 4" xfId="45071" hidden="1"/>
    <cellStyle name="Hyperlink 4" xfId="37170" hidden="1"/>
    <cellStyle name="Hyperlink 4" xfId="43511" hidden="1"/>
    <cellStyle name="Hyperlink 4" xfId="13507" hidden="1"/>
    <cellStyle name="Hyperlink 4" xfId="21445" hidden="1"/>
    <cellStyle name="Hyperlink 4" xfId="44338" hidden="1"/>
    <cellStyle name="Hyperlink 4" xfId="11739" hidden="1"/>
    <cellStyle name="Hyperlink 4" xfId="30780" hidden="1"/>
    <cellStyle name="Hyperlink 4" xfId="20899" hidden="1"/>
    <cellStyle name="Hyperlink 4" xfId="20997" hidden="1"/>
    <cellStyle name="Hyperlink 4" xfId="45123" hidden="1"/>
    <cellStyle name="Hyperlink 4" xfId="22168" hidden="1"/>
    <cellStyle name="Hyperlink 4" xfId="46409" hidden="1"/>
    <cellStyle name="Hyperlink 4" xfId="42992" hidden="1"/>
    <cellStyle name="Hyperlink 4" xfId="19226" hidden="1"/>
    <cellStyle name="Hyperlink 4" xfId="13100" hidden="1"/>
    <cellStyle name="Hyperlink 4" xfId="19435" hidden="1"/>
    <cellStyle name="Hyperlink 4" xfId="46067" hidden="1"/>
    <cellStyle name="Hyperlink 4" xfId="16684" hidden="1"/>
    <cellStyle name="Hyperlink 4" xfId="16657" hidden="1"/>
    <cellStyle name="Hyperlink 4" xfId="45367" hidden="1"/>
    <cellStyle name="Hyperlink 4" xfId="16677" hidden="1"/>
    <cellStyle name="Hyperlink 4" xfId="12807" hidden="1"/>
    <cellStyle name="Hyperlink 4" xfId="30943" hidden="1"/>
    <cellStyle name="Hyperlink 4" xfId="19324" hidden="1"/>
    <cellStyle name="Hyperlink 4" xfId="18711" hidden="1"/>
    <cellStyle name="Hyperlink 4" xfId="36918" hidden="1"/>
    <cellStyle name="Hyperlink 4" xfId="45437" hidden="1"/>
    <cellStyle name="Hyperlink 4" xfId="18747" hidden="1"/>
    <cellStyle name="Hyperlink 4" xfId="19771" hidden="1"/>
    <cellStyle name="Hyperlink 4" xfId="44087" hidden="1"/>
    <cellStyle name="Hyperlink 4" xfId="31179" hidden="1"/>
    <cellStyle name="Hyperlink 4" xfId="45519" hidden="1"/>
    <cellStyle name="Hyperlink 4" xfId="36824" hidden="1"/>
    <cellStyle name="Hyperlink 4" xfId="43818" hidden="1"/>
    <cellStyle name="Hyperlink 4" xfId="13392" hidden="1"/>
    <cellStyle name="Hyperlink 4" xfId="21373" hidden="1"/>
    <cellStyle name="Hyperlink 4" xfId="20552" hidden="1"/>
    <cellStyle name="Hyperlink 4" xfId="46570" hidden="1"/>
    <cellStyle name="Hyperlink 4" xfId="20681" hidden="1"/>
    <cellStyle name="Hyperlink 4" xfId="27169" hidden="1"/>
    <cellStyle name="Hyperlink 4" xfId="19928" hidden="1"/>
    <cellStyle name="Hyperlink 4" xfId="28319" hidden="1"/>
    <cellStyle name="Hyperlink 4" xfId="45897" hidden="1"/>
    <cellStyle name="Hyperlink 4" xfId="22337" hidden="1"/>
    <cellStyle name="Hyperlink 4" xfId="13094" hidden="1"/>
    <cellStyle name="Hyperlink 4" xfId="30570" hidden="1"/>
    <cellStyle name="Hyperlink 4" xfId="39764" hidden="1"/>
    <cellStyle name="Hyperlink 4" xfId="20744" hidden="1"/>
    <cellStyle name="Hyperlink 4" xfId="44192" hidden="1"/>
    <cellStyle name="Hyperlink 4" xfId="22220" hidden="1"/>
    <cellStyle name="Hyperlink 4" xfId="44701" hidden="1"/>
    <cellStyle name="Hyperlink 4" xfId="44036" hidden="1"/>
    <cellStyle name="Hyperlink 4" xfId="20052" hidden="1"/>
    <cellStyle name="Hyperlink 4" xfId="44818" hidden="1"/>
    <cellStyle name="Hyperlink 4" xfId="21759" hidden="1"/>
    <cellStyle name="Hyperlink 4" xfId="45671" hidden="1"/>
    <cellStyle name="Hyperlink 4" xfId="5461" hidden="1"/>
    <cellStyle name="Hyperlink 4" xfId="5386" hidden="1"/>
    <cellStyle name="Hyperlink 4" xfId="28217" hidden="1"/>
    <cellStyle name="Hyperlink 4" xfId="5387" hidden="1"/>
    <cellStyle name="Hyperlink 4" xfId="6648" hidden="1"/>
    <cellStyle name="Hyperlink 4" xfId="43509" hidden="1"/>
    <cellStyle name="Hyperlink 4" xfId="4331" hidden="1"/>
    <cellStyle name="Hyperlink 4" xfId="46847" hidden="1"/>
    <cellStyle name="Hyperlink 4" xfId="4337" hidden="1"/>
    <cellStyle name="Hyperlink 4" xfId="13474" hidden="1"/>
    <cellStyle name="Hyperlink 4" xfId="43649" hidden="1"/>
    <cellStyle name="Hyperlink 4" xfId="4417" hidden="1"/>
    <cellStyle name="Hyperlink 4" xfId="44358" hidden="1"/>
    <cellStyle name="Hyperlink 4" xfId="19530" hidden="1"/>
    <cellStyle name="Hyperlink 4" xfId="20832" hidden="1"/>
    <cellStyle name="Hyperlink 4" xfId="45746" hidden="1"/>
    <cellStyle name="Hyperlink 4" xfId="46639" hidden="1"/>
    <cellStyle name="Hyperlink 4" xfId="43094" hidden="1"/>
    <cellStyle name="Hyperlink 4" xfId="28218" hidden="1"/>
    <cellStyle name="Hyperlink 4" xfId="31343" hidden="1"/>
    <cellStyle name="Hyperlink 4" xfId="19910" hidden="1"/>
    <cellStyle name="Hyperlink 4" xfId="31001" hidden="1"/>
    <cellStyle name="Hyperlink 4" xfId="44785" hidden="1"/>
    <cellStyle name="Hyperlink 4" xfId="42791" hidden="1"/>
    <cellStyle name="Hyperlink 4" xfId="45046" hidden="1"/>
    <cellStyle name="Hyperlink 4" xfId="13048" hidden="1"/>
    <cellStyle name="Hyperlink 4" xfId="45463" hidden="1"/>
    <cellStyle name="Hyperlink 4" xfId="23152" hidden="1"/>
    <cellStyle name="Hyperlink 4" xfId="31350" hidden="1"/>
    <cellStyle name="Hyperlink 4" xfId="19346" hidden="1"/>
    <cellStyle name="Hyperlink 4" xfId="19714" hidden="1"/>
    <cellStyle name="Hyperlink 4" xfId="44626" hidden="1"/>
    <cellStyle name="Hyperlink 4" xfId="23042" hidden="1"/>
    <cellStyle name="Hyperlink 4" xfId="46791" hidden="1"/>
    <cellStyle name="Hyperlink 4" xfId="46345" hidden="1"/>
    <cellStyle name="Hyperlink 4" xfId="44308" hidden="1"/>
    <cellStyle name="Hyperlink 4" xfId="20228" hidden="1"/>
    <cellStyle name="Hyperlink 4" xfId="45607" hidden="1"/>
    <cellStyle name="Hyperlink 4" xfId="44359" hidden="1"/>
    <cellStyle name="Hyperlink 4" xfId="12748" hidden="1"/>
    <cellStyle name="Hyperlink 4" xfId="46324" hidden="1"/>
    <cellStyle name="Hyperlink 4" xfId="7544" hidden="1"/>
    <cellStyle name="Hyperlink 4" xfId="16627" hidden="1"/>
    <cellStyle name="Hyperlink 4" xfId="44478" hidden="1"/>
    <cellStyle name="Hyperlink 4" xfId="31006" hidden="1"/>
    <cellStyle name="Hyperlink 4" xfId="19847" hidden="1"/>
    <cellStyle name="Hyperlink 4" xfId="43557" hidden="1"/>
    <cellStyle name="Hyperlink 4" xfId="30782" hidden="1"/>
    <cellStyle name="Hyperlink 4" xfId="20505" hidden="1"/>
    <cellStyle name="Hyperlink 4" xfId="28292" hidden="1"/>
    <cellStyle name="Hyperlink 4" xfId="40758" hidden="1"/>
    <cellStyle name="Hyperlink 4" xfId="37130" hidden="1"/>
    <cellStyle name="Hyperlink 4" xfId="28256" hidden="1"/>
    <cellStyle name="Hyperlink 4" xfId="44993" hidden="1"/>
    <cellStyle name="Hyperlink 4" xfId="22571" hidden="1"/>
    <cellStyle name="Hyperlink 4" xfId="44720" hidden="1"/>
    <cellStyle name="Hyperlink 4" xfId="50222" hidden="1"/>
    <cellStyle name="Hyperlink 4" xfId="37593" hidden="1"/>
    <cellStyle name="Hyperlink 4" xfId="30837" hidden="1"/>
    <cellStyle name="Hyperlink 4" xfId="22773" hidden="1"/>
    <cellStyle name="Hyperlink 4" xfId="22347" hidden="1"/>
    <cellStyle name="Hyperlink 4" xfId="20388" hidden="1"/>
    <cellStyle name="Hyperlink 4" xfId="19303" hidden="1"/>
    <cellStyle name="Hyperlink 4" xfId="43009" hidden="1"/>
    <cellStyle name="Hyperlink 4" xfId="22622" hidden="1"/>
    <cellStyle name="Hyperlink 4" xfId="43039" hidden="1"/>
    <cellStyle name="Hyperlink 4" xfId="46620" hidden="1"/>
    <cellStyle name="Hyperlink 4" xfId="30640" hidden="1"/>
    <cellStyle name="Hyperlink 4" xfId="22214" hidden="1"/>
    <cellStyle name="Hyperlink 4" xfId="51230" hidden="1"/>
    <cellStyle name="Hyperlink 4" xfId="31248" hidden="1"/>
    <cellStyle name="Hyperlink 4" xfId="5482" hidden="1"/>
    <cellStyle name="Hyperlink 4" xfId="44839" hidden="1"/>
    <cellStyle name="Hyperlink 4" xfId="22115" hidden="1"/>
    <cellStyle name="Hyperlink 4" xfId="22084" hidden="1"/>
    <cellStyle name="Hyperlink 4" xfId="44983" hidden="1"/>
    <cellStyle name="Hyperlink 4" xfId="47059" hidden="1"/>
    <cellStyle name="Hyperlink 4" xfId="20024" hidden="1"/>
    <cellStyle name="Hyperlink 4" xfId="15564" hidden="1"/>
    <cellStyle name="Hyperlink 4" xfId="19067" hidden="1"/>
    <cellStyle name="Hyperlink 4" xfId="31185" hidden="1"/>
    <cellStyle name="Hyperlink 4" xfId="37310" hidden="1"/>
    <cellStyle name="Hyperlink 4" xfId="18935" hidden="1"/>
    <cellStyle name="Hyperlink 4" xfId="37468" hidden="1"/>
    <cellStyle name="Hyperlink 4" xfId="20781" hidden="1"/>
    <cellStyle name="Hyperlink 4" xfId="45603" hidden="1"/>
    <cellStyle name="Hyperlink 4" xfId="46108" hidden="1"/>
    <cellStyle name="Hyperlink 4" xfId="46436" hidden="1"/>
    <cellStyle name="Hyperlink 4" xfId="28312" hidden="1"/>
    <cellStyle name="Hyperlink 4" xfId="21389" hidden="1"/>
    <cellStyle name="Hyperlink 4" xfId="19884" hidden="1"/>
    <cellStyle name="Hyperlink 4" xfId="20885" hidden="1"/>
    <cellStyle name="Hyperlink 4" xfId="5488" hidden="1"/>
    <cellStyle name="Hyperlink 4" xfId="44494" hidden="1"/>
    <cellStyle name="Hyperlink 4" xfId="21204" hidden="1"/>
    <cellStyle name="Hyperlink 4" xfId="45695" hidden="1"/>
    <cellStyle name="Hyperlink 4" xfId="43569" hidden="1"/>
    <cellStyle name="Hyperlink 4" xfId="19369" hidden="1"/>
    <cellStyle name="Hyperlink 4" xfId="7600" hidden="1"/>
    <cellStyle name="Hyperlink 4" xfId="43287" hidden="1"/>
    <cellStyle name="Hyperlink 4" xfId="22546" hidden="1"/>
    <cellStyle name="Hyperlink 4" xfId="22405" hidden="1"/>
    <cellStyle name="Hyperlink 4" xfId="37583" hidden="1"/>
    <cellStyle name="Hyperlink 4" xfId="12915" hidden="1"/>
    <cellStyle name="Hyperlink 4" xfId="3435" hidden="1"/>
    <cellStyle name="Hyperlink 4" xfId="54462" hidden="1"/>
    <cellStyle name="Hyperlink 4" xfId="22362" hidden="1"/>
    <cellStyle name="Hyperlink 4" xfId="21533" hidden="1"/>
    <cellStyle name="Hyperlink 4" xfId="45153" hidden="1"/>
    <cellStyle name="Hyperlink 4" xfId="22673" hidden="1"/>
    <cellStyle name="Hyperlink 4" xfId="43190" hidden="1"/>
    <cellStyle name="Hyperlink 4" xfId="36933" hidden="1"/>
    <cellStyle name="Hyperlink 4" xfId="44678" hidden="1"/>
    <cellStyle name="Hyperlink 4" xfId="19555" hidden="1"/>
    <cellStyle name="Hyperlink 4" xfId="37402" hidden="1"/>
    <cellStyle name="Hyperlink 4" xfId="37124" hidden="1"/>
    <cellStyle name="Hyperlink 4" xfId="46933" hidden="1"/>
    <cellStyle name="Hyperlink 4" xfId="19116" hidden="1"/>
    <cellStyle name="Hyperlink 4" xfId="13167" hidden="1"/>
    <cellStyle name="Hyperlink 4" xfId="20285" hidden="1"/>
    <cellStyle name="Hyperlink 4" xfId="21536" hidden="1"/>
    <cellStyle name="Hyperlink 4" xfId="22270" hidden="1"/>
    <cellStyle name="Hyperlink 4" xfId="36991" hidden="1"/>
    <cellStyle name="Hyperlink 4" xfId="21395" hidden="1"/>
    <cellStyle name="Hyperlink 4" xfId="20391" hidden="1"/>
    <cellStyle name="Hyperlink 4" xfId="43160" hidden="1"/>
    <cellStyle name="Hyperlink 4" xfId="7601" hidden="1"/>
    <cellStyle name="Hyperlink 4" xfId="46695" hidden="1"/>
    <cellStyle name="Hyperlink 4" xfId="43555" hidden="1"/>
    <cellStyle name="Hyperlink 4" xfId="20420" hidden="1"/>
    <cellStyle name="Hyperlink 4" xfId="30714" hidden="1"/>
    <cellStyle name="Hyperlink 4" xfId="20093" hidden="1"/>
    <cellStyle name="Hyperlink 4" xfId="45858" hidden="1"/>
    <cellStyle name="Hyperlink 4" xfId="20031" hidden="1"/>
    <cellStyle name="Hyperlink 4" xfId="20627" hidden="1"/>
    <cellStyle name="Hyperlink 4" xfId="22331" hidden="1"/>
    <cellStyle name="Hyperlink 4" xfId="21343" hidden="1"/>
    <cellStyle name="Hyperlink 4" xfId="22132" hidden="1"/>
    <cellStyle name="Hyperlink 4" xfId="39638" hidden="1"/>
    <cellStyle name="Hyperlink 4" xfId="13054" hidden="1"/>
    <cellStyle name="Hyperlink 4" xfId="46064" hidden="1"/>
    <cellStyle name="Hyperlink 4" xfId="22435" hidden="1"/>
    <cellStyle name="Hyperlink 4" xfId="21574" hidden="1"/>
    <cellStyle name="Hyperlink 4" xfId="43449" hidden="1"/>
    <cellStyle name="Hyperlink 4" xfId="22456" hidden="1"/>
    <cellStyle name="Hyperlink 4" xfId="13517" hidden="1"/>
    <cellStyle name="Hyperlink 4" xfId="37361" hidden="1"/>
    <cellStyle name="Hyperlink 4" xfId="40752" hidden="1"/>
    <cellStyle name="Hyperlink 4" xfId="46062" hidden="1"/>
    <cellStyle name="Hyperlink 4" xfId="53510" hidden="1"/>
    <cellStyle name="Hyperlink 4" xfId="18904" hidden="1"/>
    <cellStyle name="Hyperlink 4" xfId="20977" hidden="1"/>
    <cellStyle name="Hyperlink 4" xfId="13518" hidden="1"/>
    <cellStyle name="Hyperlink 4" xfId="20761" hidden="1"/>
    <cellStyle name="Hyperlink 4" xfId="43971" hidden="1"/>
    <cellStyle name="Hyperlink 4" xfId="31469" hidden="1"/>
    <cellStyle name="Hyperlink 4" xfId="30665" hidden="1"/>
    <cellStyle name="Hyperlink 4" xfId="22314" hidden="1"/>
    <cellStyle name="Hyperlink 4" xfId="31700" hidden="1"/>
    <cellStyle name="Hyperlink 4" xfId="43120" hidden="1"/>
    <cellStyle name="Hyperlink 4" xfId="30976" hidden="1"/>
    <cellStyle name="Hyperlink 4" xfId="21013" hidden="1"/>
    <cellStyle name="Hyperlink 4" xfId="44302" hidden="1"/>
    <cellStyle name="Hyperlink 4" xfId="42937" hidden="1"/>
    <cellStyle name="Hyperlink 4" xfId="22565" hidden="1"/>
    <cellStyle name="Hyperlink 4" xfId="11620" hidden="1"/>
    <cellStyle name="Hyperlink 4" xfId="20234" hidden="1"/>
    <cellStyle name="Hyperlink 4" xfId="20604" hidden="1"/>
    <cellStyle name="Hyperlink 4" xfId="52249" hidden="1"/>
    <cellStyle name="Hyperlink 4" xfId="21314" hidden="1"/>
    <cellStyle name="Hyperlink 4" xfId="21829" hidden="1"/>
    <cellStyle name="Hyperlink 4" xfId="20124" hidden="1"/>
    <cellStyle name="Hyperlink 4" xfId="30978" hidden="1"/>
    <cellStyle name="Hyperlink 4" xfId="19055" hidden="1"/>
    <cellStyle name="Hyperlink 4" xfId="11602" hidden="1"/>
    <cellStyle name="Hyperlink 4" xfId="21971" hidden="1"/>
    <cellStyle name="Hyperlink 4" xfId="30553" hidden="1"/>
    <cellStyle name="Hyperlink 4" xfId="37529" hidden="1"/>
    <cellStyle name="Hyperlink 4" xfId="19483" hidden="1"/>
    <cellStyle name="Hyperlink 4" xfId="20803" hidden="1"/>
    <cellStyle name="Hyperlink 4" xfId="46748" hidden="1"/>
    <cellStyle name="Hyperlink 4" xfId="22085" hidden="1"/>
    <cellStyle name="Hyperlink 4" xfId="36767" hidden="1"/>
    <cellStyle name="Hyperlink 4" xfId="19213" hidden="1"/>
    <cellStyle name="Hyperlink 4" xfId="12857" hidden="1"/>
    <cellStyle name="Hyperlink 4" xfId="45135" hidden="1"/>
    <cellStyle name="Hyperlink 4" xfId="21347" hidden="1"/>
    <cellStyle name="Hyperlink 4" xfId="20571" hidden="1"/>
    <cellStyle name="Hyperlink 4" xfId="19897" hidden="1"/>
    <cellStyle name="Hyperlink 4" xfId="54463"/>
    <cellStyle name="Hyperlink 40" xfId="37001" hidden="1"/>
    <cellStyle name="Hyperlink 40" xfId="12925" hidden="1"/>
    <cellStyle name="Hyperlink 41" xfId="37492" hidden="1"/>
    <cellStyle name="Hyperlink 41" xfId="13416" hidden="1"/>
    <cellStyle name="Hyperlink 42" xfId="37494" hidden="1"/>
    <cellStyle name="Hyperlink 42" xfId="13418" hidden="1"/>
    <cellStyle name="Hyperlink 43" xfId="37496" hidden="1"/>
    <cellStyle name="Hyperlink 43" xfId="13420" hidden="1"/>
    <cellStyle name="Hyperlink 44" xfId="37498" hidden="1"/>
    <cellStyle name="Hyperlink 44" xfId="13422" hidden="1"/>
    <cellStyle name="Hyperlink 45" xfId="37500" hidden="1"/>
    <cellStyle name="Hyperlink 45" xfId="13424" hidden="1"/>
    <cellStyle name="Hyperlink 46" xfId="37502" hidden="1"/>
    <cellStyle name="Hyperlink 46" xfId="13426" hidden="1"/>
    <cellStyle name="Hyperlink 47" xfId="37504" hidden="1"/>
    <cellStyle name="Hyperlink 47" xfId="13428" hidden="1"/>
    <cellStyle name="Hyperlink 48" xfId="37506" hidden="1"/>
    <cellStyle name="Hyperlink 48" xfId="13430" hidden="1"/>
    <cellStyle name="Hyperlink 49" xfId="37600" hidden="1"/>
    <cellStyle name="Hyperlink 49" xfId="13524" hidden="1"/>
    <cellStyle name="Hyperlink 5" xfId="46888" hidden="1"/>
    <cellStyle name="Hyperlink 5" xfId="45960" hidden="1"/>
    <cellStyle name="Hyperlink 5" xfId="22415" hidden="1"/>
    <cellStyle name="Hyperlink 5" xfId="42848" hidden="1"/>
    <cellStyle name="Hyperlink 5" xfId="20714" hidden="1"/>
    <cellStyle name="Hyperlink 5" xfId="19830" hidden="1"/>
    <cellStyle name="Hyperlink 5" xfId="44235" hidden="1"/>
    <cellStyle name="Hyperlink 5" xfId="45203" hidden="1"/>
    <cellStyle name="Hyperlink 5" xfId="21405" hidden="1"/>
    <cellStyle name="Hyperlink 5" xfId="21502" hidden="1"/>
    <cellStyle name="Hyperlink 5" xfId="20251" hidden="1"/>
    <cellStyle name="Hyperlink 5" xfId="21036" hidden="1"/>
    <cellStyle name="Hyperlink 5" xfId="19915" hidden="1"/>
    <cellStyle name="Hyperlink 5" xfId="19127" hidden="1"/>
    <cellStyle name="Hyperlink 5" xfId="30657" hidden="1"/>
    <cellStyle name="Hyperlink 5" xfId="30767" hidden="1"/>
    <cellStyle name="Hyperlink 5" xfId="20492" hidden="1"/>
    <cellStyle name="Hyperlink 5" xfId="46311" hidden="1"/>
    <cellStyle name="Hyperlink 5" xfId="28231" hidden="1"/>
    <cellStyle name="Hyperlink 5" xfId="30930" hidden="1"/>
    <cellStyle name="Hyperlink 5" xfId="22230" hidden="1"/>
    <cellStyle name="Hyperlink 5" xfId="28324" hidden="1"/>
    <cellStyle name="Hyperlink 5" xfId="22670" hidden="1"/>
    <cellStyle name="Hyperlink 5" xfId="44854" hidden="1"/>
    <cellStyle name="Hyperlink 5" xfId="45438" hidden="1"/>
    <cellStyle name="Hyperlink 5" xfId="45586" hidden="1"/>
    <cellStyle name="Hyperlink 5" xfId="44277" hidden="1"/>
    <cellStyle name="Hyperlink 5" xfId="46807" hidden="1"/>
    <cellStyle name="Hyperlink 5" xfId="44370" hidden="1"/>
    <cellStyle name="Hyperlink 5" xfId="31145" hidden="1"/>
    <cellStyle name="Hyperlink 5" xfId="45605" hidden="1"/>
    <cellStyle name="Hyperlink 5" xfId="46917" hidden="1"/>
    <cellStyle name="Hyperlink 5" xfId="22959" hidden="1"/>
    <cellStyle name="Hyperlink 5" xfId="42808" hidden="1"/>
    <cellStyle name="Hyperlink 5" xfId="45127" hidden="1"/>
    <cellStyle name="Hyperlink 5" xfId="43972" hidden="1"/>
    <cellStyle name="Hyperlink 5" xfId="22237" hidden="1"/>
    <cellStyle name="Hyperlink 5" xfId="23048" hidden="1"/>
    <cellStyle name="Hyperlink 5" xfId="23119" hidden="1"/>
    <cellStyle name="Hyperlink 5" xfId="19811" hidden="1"/>
    <cellStyle name="Hyperlink 5" xfId="5441" hidden="1"/>
    <cellStyle name="Hyperlink 5" xfId="44318" hidden="1"/>
    <cellStyle name="Hyperlink 5" xfId="45044" hidden="1"/>
    <cellStyle name="Hyperlink 5" xfId="31097" hidden="1"/>
    <cellStyle name="Hyperlink 5" xfId="20049" hidden="1"/>
    <cellStyle name="Hyperlink 5" xfId="20863" hidden="1"/>
    <cellStyle name="Hyperlink 5" xfId="37318" hidden="1"/>
    <cellStyle name="Hyperlink 5" xfId="44499" hidden="1"/>
    <cellStyle name="Hyperlink 5" xfId="31526" hidden="1"/>
    <cellStyle name="Hyperlink 5" xfId="4063" hidden="1"/>
    <cellStyle name="Hyperlink 5" xfId="44206" hidden="1"/>
    <cellStyle name="Hyperlink 5" xfId="50926" hidden="1"/>
    <cellStyle name="Hyperlink 5" xfId="44716" hidden="1"/>
    <cellStyle name="Hyperlink 5" xfId="20381" hidden="1"/>
    <cellStyle name="Hyperlink 5" xfId="27179" hidden="1"/>
    <cellStyle name="Hyperlink 5" xfId="46304" hidden="1"/>
    <cellStyle name="Hyperlink 5" xfId="52355" hidden="1"/>
    <cellStyle name="Hyperlink 5" xfId="31138" hidden="1"/>
    <cellStyle name="Hyperlink 5" xfId="45349" hidden="1"/>
    <cellStyle name="Hyperlink 5" xfId="19239" hidden="1"/>
    <cellStyle name="Hyperlink 5" xfId="46118" hidden="1"/>
    <cellStyle name="Hyperlink 5" xfId="45576" hidden="1"/>
    <cellStyle name="Hyperlink 5" xfId="47075" hidden="1"/>
    <cellStyle name="Hyperlink 5" xfId="45305" hidden="1"/>
    <cellStyle name="Hyperlink 5" xfId="19177" hidden="1"/>
    <cellStyle name="Hyperlink 5" xfId="51210" hidden="1"/>
    <cellStyle name="Hyperlink 5" xfId="46391" hidden="1"/>
    <cellStyle name="Hyperlink 5" xfId="22422" hidden="1"/>
    <cellStyle name="Hyperlink 5" xfId="42801" hidden="1"/>
    <cellStyle name="Hyperlink 5" xfId="46536" hidden="1"/>
    <cellStyle name="Hyperlink 5" xfId="43422" hidden="1"/>
    <cellStyle name="Hyperlink 5" xfId="31486" hidden="1"/>
    <cellStyle name="Hyperlink 5" xfId="36042" hidden="1"/>
    <cellStyle name="Hyperlink 5" xfId="30859" hidden="1"/>
    <cellStyle name="Hyperlink 5" xfId="23008" hidden="1"/>
    <cellStyle name="Hyperlink 5" xfId="46200" hidden="1"/>
    <cellStyle name="Hyperlink 5" xfId="22841" hidden="1"/>
    <cellStyle name="Hyperlink 5" xfId="11966" hidden="1"/>
    <cellStyle name="Hyperlink 5" xfId="46949" hidden="1"/>
    <cellStyle name="Hyperlink 5" xfId="44144" hidden="1"/>
    <cellStyle name="Hyperlink 5" xfId="46351" hidden="1"/>
    <cellStyle name="Hyperlink 5" xfId="36852" hidden="1"/>
    <cellStyle name="Hyperlink 5" xfId="20970" hidden="1"/>
    <cellStyle name="Hyperlink 5" xfId="21631" hidden="1"/>
    <cellStyle name="Hyperlink 5" xfId="21931" hidden="1"/>
    <cellStyle name="Hyperlink 5" xfId="22051" hidden="1"/>
    <cellStyle name="Hyperlink 5" xfId="18774" hidden="1"/>
    <cellStyle name="Hyperlink 5" xfId="19731" hidden="1"/>
    <cellStyle name="Hyperlink 5" xfId="21801" hidden="1"/>
    <cellStyle name="Hyperlink 5" xfId="22733" hidden="1"/>
    <cellStyle name="Hyperlink 5" xfId="21452" hidden="1"/>
    <cellStyle name="Hyperlink 5" xfId="7607" hidden="1"/>
    <cellStyle name="Hyperlink 5" xfId="40711" hidden="1"/>
    <cellStyle name="Hyperlink 5" xfId="23001" hidden="1"/>
    <cellStyle name="Hyperlink 5" xfId="30438" hidden="1"/>
    <cellStyle name="Hyperlink 5" xfId="45265" hidden="1"/>
    <cellStyle name="Hyperlink 5" xfId="13242" hidden="1"/>
    <cellStyle name="Hyperlink 5" xfId="31312" hidden="1"/>
    <cellStyle name="Hyperlink 5" xfId="36887" hidden="1"/>
    <cellStyle name="Hyperlink 5" xfId="37019" hidden="1"/>
    <cellStyle name="Hyperlink 5" xfId="43313" hidden="1"/>
    <cellStyle name="Hyperlink 5" xfId="44108" hidden="1"/>
    <cellStyle name="Hyperlink 5" xfId="46496" hidden="1"/>
    <cellStyle name="Hyperlink 5" xfId="43885" hidden="1"/>
    <cellStyle name="Hyperlink 5" xfId="26895" hidden="1"/>
    <cellStyle name="Hyperlink 5" xfId="27186" hidden="1"/>
    <cellStyle name="Hyperlink 5" xfId="46956" hidden="1"/>
    <cellStyle name="Hyperlink 5" xfId="46253" hidden="1"/>
    <cellStyle name="Hyperlink 5" xfId="44123" hidden="1"/>
    <cellStyle name="Hyperlink 5" xfId="30923" hidden="1"/>
    <cellStyle name="Hyperlink 5" xfId="22277" hidden="1"/>
    <cellStyle name="Hyperlink 5" xfId="30568" hidden="1"/>
    <cellStyle name="Hyperlink 5" xfId="15260" hidden="1"/>
    <cellStyle name="Hyperlink 5" xfId="12943" hidden="1"/>
    <cellStyle name="Hyperlink 5" xfId="47033" hidden="1"/>
    <cellStyle name="Hyperlink 5" xfId="19906" hidden="1"/>
    <cellStyle name="Hyperlink 5" xfId="19379" hidden="1"/>
    <cellStyle name="Hyperlink 5" xfId="13053" hidden="1"/>
    <cellStyle name="Hyperlink 5" xfId="21231" hidden="1"/>
    <cellStyle name="Hyperlink 5" xfId="31028" hidden="1"/>
    <cellStyle name="Hyperlink 5" xfId="31675" hidden="1"/>
    <cellStyle name="Hyperlink 5" xfId="21886" hidden="1"/>
    <cellStyle name="Hyperlink 5" xfId="21058" hidden="1"/>
    <cellStyle name="Hyperlink 5" xfId="21512" hidden="1"/>
    <cellStyle name="Hyperlink 5" xfId="22843" hidden="1"/>
    <cellStyle name="Hyperlink 5" xfId="45526" hidden="1"/>
    <cellStyle name="Hyperlink 5" xfId="45712" hidden="1"/>
    <cellStyle name="Hyperlink 5" xfId="5400" hidden="1"/>
    <cellStyle name="Hyperlink 5" xfId="44030" hidden="1"/>
    <cellStyle name="Hyperlink 5" xfId="45258" hidden="1"/>
    <cellStyle name="Hyperlink 5" xfId="52310" hidden="1"/>
    <cellStyle name="Hyperlink 5" xfId="46655" hidden="1"/>
    <cellStyle name="Hyperlink 5" xfId="47145" hidden="1"/>
    <cellStyle name="Hyperlink 5" xfId="18950" hidden="1"/>
    <cellStyle name="Hyperlink 5" xfId="43989" hidden="1"/>
    <cellStyle name="Hyperlink 5" xfId="19520" hidden="1"/>
    <cellStyle name="Hyperlink 5" xfId="44075" hidden="1"/>
    <cellStyle name="Hyperlink 5" xfId="44149" hidden="1"/>
    <cellStyle name="Hyperlink 5" xfId="21184" hidden="1"/>
    <cellStyle name="Hyperlink 5" xfId="20352" hidden="1"/>
    <cellStyle name="Hyperlink 5" xfId="12811" hidden="1"/>
    <cellStyle name="Hyperlink 5" xfId="19637" hidden="1"/>
    <cellStyle name="Hyperlink 5" xfId="31406" hidden="1"/>
    <cellStyle name="Hyperlink 5" xfId="31282" hidden="1"/>
    <cellStyle name="Hyperlink 5" xfId="21727" hidden="1"/>
    <cellStyle name="Hyperlink 5" xfId="21846" hidden="1"/>
    <cellStyle name="Hyperlink 5" xfId="12776" hidden="1"/>
    <cellStyle name="Hyperlink 5" xfId="40628" hidden="1"/>
    <cellStyle name="Hyperlink 5" xfId="52303" hidden="1"/>
    <cellStyle name="Hyperlink 5" xfId="45110" hidden="1"/>
    <cellStyle name="Hyperlink 5" xfId="46207" hidden="1"/>
    <cellStyle name="Hyperlink 5" xfId="54138" hidden="1"/>
    <cellStyle name="Hyperlink 5" xfId="7560" hidden="1"/>
    <cellStyle name="Hyperlink 5" xfId="46732" hidden="1"/>
    <cellStyle name="Hyperlink 5" xfId="46996" hidden="1"/>
    <cellStyle name="Hyperlink 5" xfId="30391" hidden="1"/>
    <cellStyle name="Hyperlink 5" xfId="37405" hidden="1"/>
    <cellStyle name="Hyperlink 5" xfId="45486" hidden="1"/>
    <cellStyle name="Hyperlink 5" xfId="44426" hidden="1"/>
    <cellStyle name="Hyperlink 5" xfId="43251" hidden="1"/>
    <cellStyle name="Hyperlink 5" xfId="46900" hidden="1"/>
    <cellStyle name="Hyperlink 5" xfId="43978" hidden="1"/>
    <cellStyle name="Hyperlink 5" xfId="31606" hidden="1"/>
    <cellStyle name="Hyperlink 5" xfId="19920" hidden="1"/>
    <cellStyle name="Hyperlink 5" xfId="19021" hidden="1"/>
    <cellStyle name="Hyperlink 5" xfId="46165" hidden="1"/>
    <cellStyle name="Hyperlink 5" xfId="22044" hidden="1"/>
    <cellStyle name="Hyperlink 5" xfId="44934" hidden="1"/>
    <cellStyle name="Hyperlink 5" xfId="5493" hidden="1"/>
    <cellStyle name="Hyperlink 5" xfId="20868" hidden="1"/>
    <cellStyle name="Hyperlink 5" xfId="7567" hidden="1"/>
    <cellStyle name="Hyperlink 5" xfId="54422" hidden="1"/>
    <cellStyle name="Hyperlink 5" xfId="21678" hidden="1"/>
    <cellStyle name="Hyperlink 5" xfId="22814" hidden="1"/>
    <cellStyle name="Hyperlink 5" xfId="22133" hidden="1"/>
    <cellStyle name="Hyperlink 5" xfId="19888" hidden="1"/>
    <cellStyle name="Hyperlink 5" xfId="43241" hidden="1"/>
    <cellStyle name="Hyperlink 5" xfId="45875" hidden="1"/>
    <cellStyle name="Hyperlink 5" xfId="28279" hidden="1"/>
    <cellStyle name="Hyperlink 5" xfId="30107" hidden="1"/>
    <cellStyle name="Hyperlink 5" xfId="43263" hidden="1"/>
    <cellStyle name="Hyperlink 5" xfId="45479" hidden="1"/>
    <cellStyle name="Hyperlink 5" xfId="46226" hidden="1"/>
    <cellStyle name="Hyperlink 5" xfId="46003" hidden="1"/>
    <cellStyle name="Hyperlink 5" xfId="46662" hidden="1"/>
    <cellStyle name="Hyperlink 5" xfId="45705" hidden="1"/>
    <cellStyle name="Hyperlink 5" xfId="22462" hidden="1"/>
    <cellStyle name="Hyperlink 5" xfId="5448" hidden="1"/>
    <cellStyle name="Hyperlink 5" xfId="45132" hidden="1"/>
    <cellStyle name="Hyperlink 5" xfId="21975" hidden="1"/>
    <cellStyle name="Hyperlink 5" xfId="5357" hidden="1"/>
    <cellStyle name="Hyperlink 5" xfId="43095" hidden="1"/>
    <cellStyle name="Hyperlink 5" xfId="20070" hidden="1"/>
    <cellStyle name="Hyperlink 5" xfId="21839" hidden="1"/>
    <cellStyle name="Hyperlink 5" xfId="37028" hidden="1"/>
    <cellStyle name="Hyperlink 5" xfId="19780" hidden="1"/>
    <cellStyle name="Hyperlink 5" xfId="21474" hidden="1"/>
    <cellStyle name="Hyperlink 5" xfId="20025" hidden="1"/>
    <cellStyle name="Hyperlink 5" xfId="18443" hidden="1"/>
    <cellStyle name="Hyperlink 5" xfId="18734" hidden="1"/>
    <cellStyle name="Hyperlink 5" xfId="20425" hidden="1"/>
    <cellStyle name="Hyperlink 5" xfId="44066" hidden="1"/>
    <cellStyle name="Hyperlink 5" xfId="36979" hidden="1"/>
    <cellStyle name="Hyperlink 5" xfId="47193" hidden="1"/>
    <cellStyle name="Hyperlink 5" xfId="21364" hidden="1"/>
    <cellStyle name="Hyperlink 5" xfId="46744" hidden="1"/>
    <cellStyle name="Hyperlink 5" xfId="22317" hidden="1"/>
    <cellStyle name="Hyperlink 5" xfId="43574" hidden="1"/>
    <cellStyle name="Hyperlink 5" xfId="37565" hidden="1"/>
    <cellStyle name="Hyperlink 5" xfId="43904" hidden="1"/>
    <cellStyle name="Hyperlink 5" xfId="4347" hidden="1"/>
    <cellStyle name="Hyperlink 5" xfId="37053" hidden="1"/>
    <cellStyle name="Hyperlink 5" xfId="30398" hidden="1"/>
    <cellStyle name="Hyperlink 5" xfId="51217" hidden="1"/>
    <cellStyle name="Hyperlink 5" xfId="23071" hidden="1"/>
    <cellStyle name="Hyperlink 5" xfId="19992" hidden="1"/>
    <cellStyle name="Hyperlink 5" xfId="19596" hidden="1"/>
    <cellStyle name="Hyperlink 5" xfId="31716" hidden="1"/>
    <cellStyle name="Hyperlink 5" xfId="31763" hidden="1"/>
    <cellStyle name="Hyperlink 5" xfId="20860" hidden="1"/>
    <cellStyle name="Hyperlink 5" xfId="19473" hidden="1"/>
    <cellStyle name="Hyperlink 5" xfId="16637" hidden="1"/>
    <cellStyle name="Hyperlink 5" xfId="16689" hidden="1"/>
    <cellStyle name="Hyperlink 5" xfId="19189" hidden="1"/>
    <cellStyle name="Hyperlink 5" xfId="21053" hidden="1"/>
    <cellStyle name="Hyperlink 5" xfId="21531" hidden="1"/>
    <cellStyle name="Hyperlink 5" xfId="43964" hidden="1"/>
    <cellStyle name="Hyperlink 5" xfId="20823" hidden="1"/>
    <cellStyle name="Hyperlink 5" xfId="22945" hidden="1"/>
    <cellStyle name="Hyperlink 5" xfId="46125" hidden="1"/>
    <cellStyle name="Hyperlink 5" xfId="22588" hidden="1"/>
    <cellStyle name="Hyperlink 5" xfId="43371" hidden="1"/>
    <cellStyle name="Hyperlink 5" xfId="43337" hidden="1"/>
    <cellStyle name="Hyperlink 5" xfId="43670" hidden="1"/>
    <cellStyle name="Hyperlink 5" xfId="46702" hidden="1"/>
    <cellStyle name="Hyperlink 5" xfId="47122" hidden="1"/>
    <cellStyle name="Hyperlink 5" xfId="46915" hidden="1"/>
    <cellStyle name="Hyperlink 5" xfId="44937" hidden="1"/>
    <cellStyle name="Hyperlink 5" xfId="43594" hidden="1"/>
    <cellStyle name="Hyperlink 5" xfId="43711" hidden="1"/>
    <cellStyle name="Hyperlink 5" xfId="45548" hidden="1"/>
    <cellStyle name="Hyperlink 5" xfId="20203" hidden="1"/>
    <cellStyle name="Hyperlink 5" xfId="12952" hidden="1"/>
    <cellStyle name="Hyperlink 5" xfId="22826" hidden="1"/>
    <cellStyle name="Hyperlink 5" xfId="20296" hidden="1"/>
    <cellStyle name="Hyperlink 5" xfId="22882" hidden="1"/>
    <cellStyle name="Hyperlink 5" xfId="22502" hidden="1"/>
    <cellStyle name="Hyperlink 5" xfId="21412" hidden="1"/>
    <cellStyle name="Hyperlink 5" xfId="22628" hidden="1"/>
    <cellStyle name="Hyperlink 5" xfId="46005" hidden="1"/>
    <cellStyle name="Hyperlink 5" xfId="20908" hidden="1"/>
    <cellStyle name="Hyperlink 5" xfId="39334" hidden="1"/>
    <cellStyle name="Hyperlink 5" xfId="16554" hidden="1"/>
    <cellStyle name="Hyperlink 5" xfId="31653" hidden="1"/>
    <cellStyle name="Hyperlink 5" xfId="46576" hidden="1"/>
    <cellStyle name="Hyperlink 5" xfId="46854" hidden="1"/>
    <cellStyle name="Hyperlink 5" xfId="43980" hidden="1"/>
    <cellStyle name="Hyperlink 5" xfId="44566" hidden="1"/>
    <cellStyle name="Hyperlink 5" xfId="47022" hidden="1"/>
    <cellStyle name="Hyperlink 5" xfId="47082" hidden="1"/>
    <cellStyle name="Hyperlink 5" xfId="44821" hidden="1"/>
    <cellStyle name="Hyperlink 5" xfId="43024" hidden="1"/>
    <cellStyle name="Hyperlink 5" xfId="46049" hidden="1"/>
    <cellStyle name="Hyperlink 5" xfId="47186" hidden="1"/>
    <cellStyle name="Hyperlink 5" xfId="31055" hidden="1"/>
    <cellStyle name="Hyperlink 5" xfId="13329" hidden="1"/>
    <cellStyle name="Hyperlink 5" xfId="22875" hidden="1"/>
    <cellStyle name="Hyperlink 5" xfId="31428" hidden="1"/>
    <cellStyle name="Hyperlink 5" xfId="19167" hidden="1"/>
    <cellStyle name="Hyperlink 5" xfId="12903" hidden="1"/>
    <cellStyle name="Hyperlink 5" xfId="21638" hidden="1"/>
    <cellStyle name="Hyperlink 5" xfId="16644" hidden="1"/>
    <cellStyle name="Hyperlink 5" xfId="22091" hidden="1"/>
    <cellStyle name="Hyperlink 5" xfId="21275" hidden="1"/>
    <cellStyle name="Hyperlink 5" xfId="20161" hidden="1"/>
    <cellStyle name="Hyperlink 5" xfId="20244" hidden="1"/>
    <cellStyle name="Hyperlink 5" xfId="22740" hidden="1"/>
    <cellStyle name="Hyperlink 5" xfId="19297" hidden="1"/>
    <cellStyle name="Hyperlink 5" xfId="20435" hidden="1"/>
    <cellStyle name="Hyperlink 5" xfId="20780" hidden="1"/>
    <cellStyle name="Hyperlink 5" xfId="20132" hidden="1"/>
    <cellStyle name="Hyperlink 5" xfId="22922" hidden="1"/>
    <cellStyle name="Hyperlink 5" xfId="43453" hidden="1"/>
    <cellStyle name="Hyperlink 5" xfId="19180" hidden="1"/>
    <cellStyle name="Hyperlink 5" xfId="47233" hidden="1"/>
    <cellStyle name="Hyperlink 5" xfId="45801" hidden="1"/>
    <cellStyle name="Hyperlink 5" xfId="19890" hidden="1"/>
    <cellStyle name="Hyperlink 5" xfId="46085" hidden="1"/>
    <cellStyle name="Hyperlink 5" xfId="37129" hidden="1"/>
    <cellStyle name="Hyperlink 5" xfId="44455" hidden="1"/>
    <cellStyle name="Hyperlink 5" xfId="43863" hidden="1"/>
    <cellStyle name="Hyperlink 5" xfId="28189" hidden="1"/>
    <cellStyle name="Hyperlink 5" xfId="28272" hidden="1"/>
    <cellStyle name="Hyperlink 5" xfId="43854" hidden="1"/>
    <cellStyle name="Hyperlink 5" xfId="44942" hidden="1"/>
    <cellStyle name="Hyperlink 5" xfId="46814" hidden="1"/>
    <cellStyle name="Hyperlink 5" xfId="22011" hidden="1"/>
    <cellStyle name="Hyperlink 5" xfId="30571" hidden="1"/>
    <cellStyle name="Hyperlink 5" xfId="40670" hidden="1"/>
    <cellStyle name="Hyperlink 5" xfId="52220" hidden="1"/>
    <cellStyle name="Hyperlink 5" xfId="31723" hidden="1"/>
    <cellStyle name="Hyperlink 5" xfId="30548" hidden="1"/>
    <cellStyle name="Hyperlink 5" xfId="20075" hidden="1"/>
    <cellStyle name="Hyperlink 5" xfId="19898" hidden="1"/>
    <cellStyle name="Hyperlink 5" xfId="19500" hidden="1"/>
    <cellStyle name="Hyperlink 5" xfId="45913" hidden="1"/>
    <cellStyle name="Hyperlink 5" xfId="21129" hidden="1"/>
    <cellStyle name="Hyperlink 5" xfId="45085" hidden="1"/>
    <cellStyle name="Hyperlink 5" xfId="42517" hidden="1"/>
    <cellStyle name="Hyperlink 5" xfId="16596" hidden="1"/>
    <cellStyle name="Hyperlink 5" xfId="7276" hidden="1"/>
    <cellStyle name="Hyperlink 5" xfId="31613" hidden="1"/>
    <cellStyle name="Hyperlink 5" xfId="44509" hidden="1"/>
    <cellStyle name="Hyperlink 5" xfId="22581" hidden="1"/>
    <cellStyle name="Hyperlink 5" xfId="22658" hidden="1"/>
    <cellStyle name="Hyperlink 5" xfId="43994" hidden="1"/>
    <cellStyle name="Hyperlink 5" xfId="52262" hidden="1"/>
    <cellStyle name="Hyperlink 5" xfId="30742" hidden="1"/>
    <cellStyle name="Hyperlink 5" xfId="23426" hidden="1"/>
    <cellStyle name="Hyperlink 5" xfId="22152" hidden="1"/>
    <cellStyle name="Hyperlink 5" xfId="44488" hidden="1"/>
    <cellStyle name="Hyperlink 5" xfId="45920" hidden="1"/>
    <cellStyle name="Hyperlink 5" xfId="21011" hidden="1"/>
    <cellStyle name="Hyperlink 5" xfId="40718" hidden="1"/>
    <cellStyle name="Hyperlink 5" xfId="22948" hidden="1"/>
    <cellStyle name="Hyperlink 5" xfId="54429" hidden="1"/>
    <cellStyle name="Hyperlink 5" xfId="18727" hidden="1"/>
    <cellStyle name="Hyperlink 5" xfId="20548" hidden="1"/>
    <cellStyle name="Hyperlink 5" xfId="43805" hidden="1"/>
    <cellStyle name="Hyperlink 5" xfId="44099" hidden="1"/>
    <cellStyle name="Hyperlink 5" xfId="22780" hidden="1"/>
    <cellStyle name="Hyperlink 5" xfId="15544" hidden="1"/>
    <cellStyle name="Hyperlink 5" xfId="20747" hidden="1"/>
    <cellStyle name="Hyperlink 5" xfId="19263" hidden="1"/>
    <cellStyle name="Hyperlink 5" xfId="30725" hidden="1"/>
    <cellStyle name="Hyperlink 5" xfId="20034" hidden="1"/>
    <cellStyle name="Hyperlink 5" xfId="4354" hidden="1"/>
    <cellStyle name="Hyperlink 5" xfId="40763" hidden="1"/>
    <cellStyle name="Hyperlink 5" xfId="19557" hidden="1"/>
    <cellStyle name="Hyperlink 5" xfId="31551" hidden="1"/>
    <cellStyle name="Hyperlink 5" xfId="19789" hidden="1"/>
    <cellStyle name="Hyperlink 5" xfId="19348" hidden="1"/>
    <cellStyle name="Hyperlink 5" xfId="19724" hidden="1"/>
    <cellStyle name="Hyperlink 5" xfId="43547" hidden="1"/>
    <cellStyle name="Hyperlink 5" xfId="31190" hidden="1"/>
    <cellStyle name="Hyperlink 5" xfId="15551" hidden="1"/>
    <cellStyle name="Hyperlink 5" xfId="19904" hidden="1"/>
    <cellStyle name="Hyperlink 5" xfId="22179" hidden="1"/>
    <cellStyle name="Hyperlink 5" xfId="44982" hidden="1"/>
    <cellStyle name="Hyperlink 5" xfId="12977" hidden="1"/>
    <cellStyle name="Hyperlink 5" xfId="13489" hidden="1"/>
    <cellStyle name="Hyperlink 5" xfId="43798" hidden="1"/>
    <cellStyle name="Hyperlink 5" xfId="21191" hidden="1"/>
    <cellStyle name="Hyperlink 5" xfId="39625" hidden="1"/>
    <cellStyle name="Hyperlink 5" xfId="30760" hidden="1"/>
    <cellStyle name="Hyperlink 5" xfId="19956" hidden="1"/>
    <cellStyle name="Hyperlink 5" xfId="30530" hidden="1"/>
    <cellStyle name="Hyperlink 5" xfId="21929" hidden="1"/>
    <cellStyle name="Hyperlink 5" xfId="20642" hidden="1"/>
    <cellStyle name="Hyperlink 5" xfId="20414" hidden="1"/>
    <cellStyle name="Hyperlink 5" xfId="22126" hidden="1"/>
    <cellStyle name="Hyperlink 5" xfId="31416" hidden="1"/>
    <cellStyle name="Hyperlink 5" xfId="44788" hidden="1"/>
    <cellStyle name="Hyperlink 5" xfId="43201" hidden="1"/>
    <cellStyle name="Hyperlink 5" xfId="43254" hidden="1"/>
    <cellStyle name="Hyperlink 5" xfId="47019" hidden="1"/>
    <cellStyle name="Hyperlink 5" xfId="44897" hidden="1"/>
    <cellStyle name="Hyperlink 5" xfId="46489" hidden="1"/>
    <cellStyle name="Hyperlink 5" xfId="23112" hidden="1"/>
    <cellStyle name="Hyperlink 5" xfId="23159" hidden="1"/>
    <cellStyle name="Hyperlink 5" xfId="43962" hidden="1"/>
    <cellStyle name="Hyperlink 5" xfId="44622" hidden="1"/>
    <cellStyle name="Hyperlink 5" xfId="45752" hidden="1"/>
    <cellStyle name="Hyperlink 5" xfId="30698" hidden="1"/>
    <cellStyle name="Hyperlink 5" xfId="39618" hidden="1"/>
    <cellStyle name="Hyperlink 5" xfId="43631" hidden="1"/>
    <cellStyle name="Hyperlink 5" xfId="31479" hidden="1"/>
    <cellStyle name="Hyperlink 5" xfId="44325" hidden="1"/>
    <cellStyle name="Hyperlink 5" xfId="20001" hidden="1"/>
    <cellStyle name="Hyperlink 5" xfId="54469"/>
    <cellStyle name="Hyperlink 50" xfId="37602" hidden="1"/>
    <cellStyle name="Hyperlink 50" xfId="13526" hidden="1"/>
    <cellStyle name="Hyperlink 51" xfId="37604" hidden="1"/>
    <cellStyle name="Hyperlink 51" xfId="13528" hidden="1"/>
    <cellStyle name="Hyperlink 52" xfId="37606" hidden="1"/>
    <cellStyle name="Hyperlink 52" xfId="13530" hidden="1"/>
    <cellStyle name="Hyperlink 53" xfId="37608" hidden="1"/>
    <cellStyle name="Hyperlink 53" xfId="13532" hidden="1"/>
    <cellStyle name="Hyperlink 54" xfId="37610" hidden="1"/>
    <cellStyle name="Hyperlink 54" xfId="13534" hidden="1"/>
    <cellStyle name="Hyperlink 6" xfId="22965" hidden="1"/>
    <cellStyle name="Hyperlink 6" xfId="19960" hidden="1"/>
    <cellStyle name="Hyperlink 6" xfId="21918" hidden="1"/>
    <cellStyle name="Hyperlink 6" xfId="13014" hidden="1"/>
    <cellStyle name="Hyperlink 6" xfId="31765" hidden="1"/>
    <cellStyle name="Hyperlink 6" xfId="37026" hidden="1"/>
    <cellStyle name="Hyperlink 6" xfId="39336" hidden="1"/>
    <cellStyle name="Hyperlink 6" xfId="39631" hidden="1"/>
    <cellStyle name="Hyperlink 6" xfId="13415" hidden="1"/>
    <cellStyle name="Hyperlink 6" xfId="12950" hidden="1"/>
    <cellStyle name="Hyperlink 6" xfId="15262" hidden="1"/>
    <cellStyle name="Hyperlink 6" xfId="22872" hidden="1"/>
    <cellStyle name="Hyperlink 6" xfId="15541" hidden="1"/>
    <cellStyle name="Hyperlink 6" xfId="16556" hidden="1"/>
    <cellStyle name="Hyperlink 6" xfId="43193" hidden="1"/>
    <cellStyle name="Hyperlink 6" xfId="16650" hidden="1"/>
    <cellStyle name="Hyperlink 6" xfId="16634" hidden="1"/>
    <cellStyle name="Hyperlink 6" xfId="31713" hidden="1"/>
    <cellStyle name="Hyperlink 6" xfId="43369" hidden="1"/>
    <cellStyle name="Hyperlink 6" xfId="45048" hidden="1"/>
    <cellStyle name="Hyperlink 6" xfId="43259" hidden="1"/>
    <cellStyle name="Hyperlink 6" xfId="45387" hidden="1"/>
    <cellStyle name="Hyperlink 6" xfId="43749" hidden="1"/>
    <cellStyle name="Hyperlink 6" xfId="47124" hidden="1"/>
    <cellStyle name="Hyperlink 6" xfId="35945" hidden="1"/>
    <cellStyle name="Hyperlink 6" xfId="46962" hidden="1"/>
    <cellStyle name="Hyperlink 6" xfId="46946" hidden="1"/>
    <cellStyle name="Hyperlink 6" xfId="46998" hidden="1"/>
    <cellStyle name="Hyperlink 6" xfId="45992" hidden="1"/>
    <cellStyle name="Hyperlink 6" xfId="37090" hidden="1"/>
    <cellStyle name="Hyperlink 6" xfId="46774" hidden="1"/>
    <cellStyle name="Hyperlink 6" xfId="37542" hidden="1"/>
    <cellStyle name="Hyperlink 6" xfId="42940" hidden="1"/>
    <cellStyle name="Hyperlink 6" xfId="7573" hidden="1"/>
    <cellStyle name="Hyperlink 6" xfId="7557" hidden="1"/>
    <cellStyle name="Hyperlink 6" xfId="47024" hidden="1"/>
    <cellStyle name="Hyperlink 6" xfId="47088" hidden="1"/>
    <cellStyle name="Hyperlink 6" xfId="47072" hidden="1"/>
    <cellStyle name="Hyperlink 6" xfId="40708" hidden="1"/>
    <cellStyle name="Hyperlink 6" xfId="46652" hidden="1"/>
    <cellStyle name="Hyperlink 6" xfId="46704" hidden="1"/>
    <cellStyle name="Hyperlink 6" xfId="37311" hidden="1"/>
    <cellStyle name="Hyperlink 6" xfId="47039" hidden="1"/>
    <cellStyle name="Hyperlink 6" xfId="44034" hidden="1"/>
    <cellStyle name="Hyperlink 6" xfId="43651" hidden="1"/>
    <cellStyle name="Hyperlink 6" xfId="46458" hidden="1"/>
    <cellStyle name="Hyperlink 6" xfId="37523" hidden="1"/>
    <cellStyle name="Hyperlink 6" xfId="43611" hidden="1"/>
    <cellStyle name="Hyperlink 6" xfId="45789" hidden="1"/>
    <cellStyle name="Hyperlink 6" xfId="21973" hidden="1"/>
    <cellStyle name="Hyperlink 6" xfId="21126" hidden="1"/>
    <cellStyle name="Hyperlink 6" xfId="43625" hidden="1"/>
    <cellStyle name="Hyperlink 6" xfId="46578" hidden="1"/>
    <cellStyle name="Hyperlink 6" xfId="46668" hidden="1"/>
    <cellStyle name="Hyperlink 6" xfId="21715" hidden="1"/>
    <cellStyle name="Hyperlink 6" xfId="46047" hidden="1"/>
    <cellStyle name="Hyperlink 6" xfId="45200" hidden="1"/>
    <cellStyle name="Hyperlink 6" xfId="44931" hidden="1"/>
    <cellStyle name="Hyperlink 6" xfId="44601" hidden="1"/>
    <cellStyle name="Hyperlink 6" xfId="36741" hidden="1"/>
    <cellStyle name="Hyperlink 6" xfId="37491" hidden="1"/>
    <cellStyle name="Hyperlink 6" xfId="46890" hidden="1"/>
    <cellStyle name="Hyperlink 6" xfId="43942" hidden="1"/>
    <cellStyle name="Hyperlink 6" xfId="46597" hidden="1"/>
    <cellStyle name="Hyperlink 6" xfId="43746" hidden="1"/>
    <cellStyle name="Hyperlink 6" xfId="45255" hidden="1"/>
    <cellStyle name="Hyperlink 6" xfId="45307" hidden="1"/>
    <cellStyle name="Hyperlink 6" xfId="46856" hidden="1"/>
    <cellStyle name="Hyperlink 6" xfId="37061" hidden="1"/>
    <cellStyle name="Hyperlink 6" xfId="44165" hidden="1"/>
    <cellStyle name="Hyperlink 6" xfId="20068" hidden="1"/>
    <cellStyle name="Hyperlink 6" xfId="21756" hidden="1"/>
    <cellStyle name="Hyperlink 6" xfId="15557" hidden="1"/>
    <cellStyle name="Hyperlink 6" xfId="21933" hidden="1"/>
    <cellStyle name="Hyperlink 6" xfId="22057" hidden="1"/>
    <cellStyle name="Hyperlink 6" xfId="16598" hidden="1"/>
    <cellStyle name="Hyperlink 6" xfId="22093" hidden="1"/>
    <cellStyle name="Hyperlink 6" xfId="12833" hidden="1"/>
    <cellStyle name="Hyperlink 6" xfId="42952" hidden="1"/>
    <cellStyle name="Hyperlink 6" xfId="21644" hidden="1"/>
    <cellStyle name="Hyperlink 6" xfId="21628" hidden="1"/>
    <cellStyle name="Hyperlink 6" xfId="19119" hidden="1"/>
    <cellStyle name="Hyperlink 6" xfId="13203" hidden="1"/>
    <cellStyle name="Hyperlink 6" xfId="21744" hidden="1"/>
    <cellStyle name="Hyperlink 6" xfId="19551" hidden="1"/>
    <cellStyle name="Hyperlink 6" xfId="43367" hidden="1"/>
    <cellStyle name="Hyperlink 6" xfId="45962" hidden="1"/>
    <cellStyle name="Hyperlink 6" xfId="45910" hidden="1"/>
    <cellStyle name="Hyperlink 6" xfId="45083" hidden="1"/>
    <cellStyle name="Hyperlink 6" xfId="20857" hidden="1"/>
    <cellStyle name="Hyperlink 6" xfId="20527" hidden="1"/>
    <cellStyle name="Hyperlink 6" xfId="12665" hidden="1"/>
    <cellStyle name="Hyperlink 6" xfId="19577" hidden="1"/>
    <cellStyle name="Hyperlink 6" xfId="22384" hidden="1"/>
    <cellStyle name="Hyperlink 6" xfId="46115" hidden="1"/>
    <cellStyle name="Hyperlink 6" xfId="46131" hidden="1"/>
    <cellStyle name="Hyperlink 6" xfId="46007" hidden="1"/>
    <cellStyle name="Hyperlink 6" xfId="46167" hidden="1"/>
    <cellStyle name="Hyperlink 6" xfId="22746" hidden="1"/>
    <cellStyle name="Hyperlink 6" xfId="22730" hidden="1"/>
    <cellStyle name="Hyperlink 6" xfId="22782" hidden="1"/>
    <cellStyle name="Hyperlink 6" xfId="12985" hidden="1"/>
    <cellStyle name="Hyperlink 6" xfId="45271" hidden="1"/>
    <cellStyle name="Hyperlink 6" xfId="45063" hidden="1"/>
    <cellStyle name="Hyperlink 6" xfId="45213" hidden="1"/>
    <cellStyle name="Hyperlink 6" xfId="45221" hidden="1"/>
    <cellStyle name="Hyperlink 6" xfId="46209" hidden="1"/>
    <cellStyle name="Hyperlink 6" xfId="19300" hidden="1"/>
    <cellStyle name="Hyperlink 6" xfId="12688" hidden="1"/>
    <cellStyle name="Hyperlink 6" xfId="19954" hidden="1"/>
    <cellStyle name="Hyperlink 6" xfId="21489" hidden="1"/>
    <cellStyle name="Hyperlink 6" xfId="7278" hidden="1"/>
    <cellStyle name="Hyperlink 6" xfId="43668" hidden="1"/>
    <cellStyle name="Hyperlink 6" xfId="42999" hidden="1"/>
    <cellStyle name="Hyperlink 6" xfId="37266" hidden="1"/>
    <cellStyle name="Hyperlink 6" xfId="44841" hidden="1"/>
    <cellStyle name="Hyperlink 6" xfId="22227" hidden="1"/>
    <cellStyle name="Hyperlink 6" xfId="22279" hidden="1"/>
    <cellStyle name="Hyperlink 6" xfId="19958" hidden="1"/>
    <cellStyle name="Hyperlink 6" xfId="20142" hidden="1"/>
    <cellStyle name="Hyperlink 6" xfId="31418" hidden="1"/>
    <cellStyle name="Hyperlink 6" xfId="43146" hidden="1"/>
    <cellStyle name="Hyperlink 6" xfId="44586" hidden="1"/>
    <cellStyle name="Hyperlink 6" xfId="44990" hidden="1"/>
    <cellStyle name="Hyperlink 6" xfId="36998" hidden="1"/>
    <cellStyle name="Hyperlink 6" xfId="21077" hidden="1"/>
    <cellStyle name="Hyperlink 6" xfId="22319" hidden="1"/>
    <cellStyle name="Hyperlink 6" xfId="22428" hidden="1"/>
    <cellStyle name="Hyperlink 6" xfId="22412" hidden="1"/>
    <cellStyle name="Hyperlink 6" xfId="43412" hidden="1"/>
    <cellStyle name="Hyperlink 6" xfId="21313" hidden="1"/>
    <cellStyle name="Hyperlink 6" xfId="19675" hidden="1"/>
    <cellStyle name="Hyperlink 6" xfId="36814" hidden="1"/>
    <cellStyle name="Hyperlink 6" xfId="22816" hidden="1"/>
    <cellStyle name="Hyperlink 6" xfId="22888" hidden="1"/>
    <cellStyle name="Hyperlink 6" xfId="46734" hidden="1"/>
    <cellStyle name="Hyperlink 6" xfId="22924" hidden="1"/>
    <cellStyle name="Hyperlink 6" xfId="13289" hidden="1"/>
    <cellStyle name="Hyperlink 6" xfId="21068" hidden="1"/>
    <cellStyle name="Hyperlink 6" xfId="37279" hidden="1"/>
    <cellStyle name="Hyperlink 6" xfId="45818" hidden="1"/>
    <cellStyle name="Hyperlink 6" xfId="28233" hidden="1"/>
    <cellStyle name="Hyperlink 6" xfId="28285" hidden="1"/>
    <cellStyle name="Hyperlink 6" xfId="28269" hidden="1"/>
    <cellStyle name="Hyperlink 6" xfId="28326" hidden="1"/>
    <cellStyle name="Hyperlink 6" xfId="22578" hidden="1"/>
    <cellStyle name="Hyperlink 6" xfId="22594" hidden="1"/>
    <cellStyle name="Hyperlink 6" xfId="22504" hidden="1"/>
    <cellStyle name="Hyperlink 6" xfId="22630" hidden="1"/>
    <cellStyle name="Hyperlink 6" xfId="30861" hidden="1"/>
    <cellStyle name="Hyperlink 6" xfId="30936" hidden="1"/>
    <cellStyle name="Hyperlink 6" xfId="30920" hidden="1"/>
    <cellStyle name="Hyperlink 6" xfId="31057" hidden="1"/>
    <cellStyle name="Hyperlink 6" xfId="31099" hidden="1"/>
    <cellStyle name="Hyperlink 6" xfId="19672" hidden="1"/>
    <cellStyle name="Hyperlink 6" xfId="22523" hidden="1"/>
    <cellStyle name="Hyperlink 6" xfId="19868" hidden="1"/>
    <cellStyle name="Hyperlink 6" xfId="22660" hidden="1"/>
    <cellStyle name="Hyperlink 6" xfId="52222" hidden="1"/>
    <cellStyle name="Hyperlink 6" xfId="52264" hidden="1"/>
    <cellStyle name="Hyperlink 6" xfId="52316" hidden="1"/>
    <cellStyle name="Hyperlink 6" xfId="52300" hidden="1"/>
    <cellStyle name="Hyperlink 6" xfId="44216" hidden="1"/>
    <cellStyle name="Hyperlink 6" xfId="21147" hidden="1"/>
    <cellStyle name="Hyperlink 6" xfId="21139" hidden="1"/>
    <cellStyle name="Hyperlink 6" xfId="20989" hidden="1"/>
    <cellStyle name="Hyperlink 6" xfId="22135" hidden="1"/>
    <cellStyle name="Hyperlink 6" xfId="19761" hidden="1"/>
    <cellStyle name="Hyperlink 6" xfId="22832" hidden="1"/>
    <cellStyle name="Hyperlink 6" xfId="22700" hidden="1"/>
    <cellStyle name="Hyperlink 6" xfId="13466" hidden="1"/>
    <cellStyle name="Hyperlink 6" xfId="37334" hidden="1"/>
    <cellStyle name="Hyperlink 6" xfId="20043" hidden="1"/>
    <cellStyle name="Hyperlink 6" xfId="21976" hidden="1"/>
    <cellStyle name="Hyperlink 6" xfId="13382" hidden="1"/>
    <cellStyle name="Hyperlink 6" xfId="18858" hidden="1"/>
    <cellStyle name="Hyperlink 6" xfId="22998" hidden="1"/>
    <cellStyle name="Hyperlink 6" xfId="23050" hidden="1"/>
    <cellStyle name="Hyperlink 6" xfId="11869" hidden="1"/>
    <cellStyle name="Hyperlink 6" xfId="13235" hidden="1"/>
    <cellStyle name="Hyperlink 6" xfId="7609" hidden="1"/>
    <cellStyle name="Hyperlink 6" xfId="21051" hidden="1"/>
    <cellStyle name="Hyperlink 6" xfId="31492" hidden="1"/>
    <cellStyle name="Hyperlink 6" xfId="31476" hidden="1"/>
    <cellStyle name="Hyperlink 6" xfId="22041" hidden="1"/>
    <cellStyle name="Hyperlink 6" xfId="31048" hidden="1"/>
    <cellStyle name="Hyperlink 6" xfId="31275" hidden="1"/>
    <cellStyle name="Hyperlink 6" xfId="21514" hidden="1"/>
    <cellStyle name="Hyperlink 6" xfId="30569" hidden="1"/>
    <cellStyle name="Hyperlink 6" xfId="26145" hidden="1"/>
    <cellStyle name="Hyperlink 6" xfId="23014" hidden="1"/>
    <cellStyle name="Hyperlink 6" xfId="19338" hidden="1"/>
    <cellStyle name="Hyperlink 6" xfId="12845" hidden="1"/>
    <cellStyle name="Hyperlink 6" xfId="40765" hidden="1"/>
    <cellStyle name="Hyperlink 6" xfId="42519" hidden="1"/>
    <cellStyle name="Hyperlink 6" xfId="42814" hidden="1"/>
    <cellStyle name="Hyperlink 6" xfId="42798" hidden="1"/>
    <cellStyle name="Hyperlink 6" xfId="27192" hidden="1"/>
    <cellStyle name="Hyperlink 6" xfId="26897" hidden="1"/>
    <cellStyle name="Hyperlink 6" xfId="23161" hidden="1"/>
    <cellStyle name="Hyperlink 6" xfId="27176" hidden="1"/>
    <cellStyle name="Hyperlink 6" xfId="44279" hidden="1"/>
    <cellStyle name="Hyperlink 6" xfId="44331" hidden="1"/>
    <cellStyle name="Hyperlink 6" xfId="44315" hidden="1"/>
    <cellStyle name="Hyperlink 6" xfId="44372" hidden="1"/>
    <cellStyle name="Hyperlink 6" xfId="45112" hidden="1"/>
    <cellStyle name="Hyperlink 6" xfId="30388" hidden="1"/>
    <cellStyle name="Hyperlink 6" xfId="30404" hidden="1"/>
    <cellStyle name="Hyperlink 6" xfId="30109" hidden="1"/>
    <cellStyle name="Hyperlink 6" xfId="30440" hidden="1"/>
    <cellStyle name="Hyperlink 6" xfId="5402" hidden="1"/>
    <cellStyle name="Hyperlink 6" xfId="5454" hidden="1"/>
    <cellStyle name="Hyperlink 6" xfId="5438" hidden="1"/>
    <cellStyle name="Hyperlink 6" xfId="5495" hidden="1"/>
    <cellStyle name="Hyperlink 6" xfId="20091" hidden="1"/>
    <cellStyle name="Hyperlink 6" xfId="52357" hidden="1"/>
    <cellStyle name="Hyperlink 6" xfId="54435" hidden="1"/>
    <cellStyle name="Hyperlink 6" xfId="54419" hidden="1"/>
    <cellStyle name="Hyperlink 6" xfId="54140" hidden="1"/>
    <cellStyle name="Hyperlink 6" xfId="30715" hidden="1"/>
    <cellStyle name="Hyperlink 6" xfId="30879" hidden="1"/>
    <cellStyle name="Hyperlink 6" xfId="31307" hidden="1"/>
    <cellStyle name="Hyperlink 6" xfId="31553" hidden="1"/>
    <cellStyle name="Hyperlink 6" xfId="20456" hidden="1"/>
    <cellStyle name="Hyperlink 6" xfId="18866" hidden="1"/>
    <cellStyle name="Hyperlink 6" xfId="19295" hidden="1"/>
    <cellStyle name="Hyperlink 6" xfId="20974" hidden="1"/>
    <cellStyle name="Hyperlink 6" xfId="22950" hidden="1"/>
    <cellStyle name="Hyperlink 6" xfId="31346" hidden="1"/>
    <cellStyle name="Hyperlink 6" xfId="30723" hidden="1"/>
    <cellStyle name="Hyperlink 6" xfId="30682" hidden="1"/>
    <cellStyle name="Hyperlink 6" xfId="31244" hidden="1"/>
    <cellStyle name="Hyperlink 6" xfId="37458" hidden="1"/>
    <cellStyle name="Hyperlink 6" xfId="47199" hidden="1"/>
    <cellStyle name="Hyperlink 6" xfId="43279" hidden="1"/>
    <cellStyle name="Hyperlink 6" xfId="45045" hidden="1"/>
    <cellStyle name="Hyperlink 6" xfId="50928" hidden="1"/>
    <cellStyle name="Hyperlink 6" xfId="36921" hidden="1"/>
    <cellStyle name="Hyperlink 6" xfId="36903" hidden="1"/>
    <cellStyle name="Hyperlink 6" xfId="37365" hidden="1"/>
    <cellStyle name="Hyperlink 6" xfId="45351" hidden="1"/>
    <cellStyle name="Hyperlink 6" xfId="45492" hidden="1"/>
    <cellStyle name="Hyperlink 6" xfId="30745" hidden="1"/>
    <cellStyle name="Hyperlink 6" xfId="46820" hidden="1"/>
    <cellStyle name="Hyperlink 6" xfId="46804" hidden="1"/>
    <cellStyle name="Hyperlink 6" xfId="44530" hidden="1"/>
    <cellStyle name="Hyperlink 6" xfId="44142" hidden="1"/>
    <cellStyle name="Hyperlink 6" xfId="45830" hidden="1"/>
    <cellStyle name="Hyperlink 6" xfId="45125" hidden="1"/>
    <cellStyle name="Hyperlink 6" xfId="40672" hidden="1"/>
    <cellStyle name="Hyperlink 6" xfId="40630" hidden="1"/>
    <cellStyle name="Hyperlink 6" xfId="39615" hidden="1"/>
    <cellStyle name="Hyperlink 6" xfId="40724" hidden="1"/>
    <cellStyle name="Hyperlink 6" xfId="36909" hidden="1"/>
    <cellStyle name="Hyperlink 6" xfId="43374" hidden="1"/>
    <cellStyle name="Hyperlink 6" xfId="36764" hidden="1"/>
    <cellStyle name="Hyperlink 6" xfId="44028" hidden="1"/>
    <cellStyle name="Hyperlink 6" xfId="45563" hidden="1"/>
    <cellStyle name="Hyperlink 6" xfId="43795" hidden="1"/>
    <cellStyle name="Hyperlink 6" xfId="43811" hidden="1"/>
    <cellStyle name="Hyperlink 6" xfId="42850" hidden="1"/>
    <cellStyle name="Hyperlink 6" xfId="44237" hidden="1"/>
    <cellStyle name="Hyperlink 6" xfId="46317" hidden="1"/>
    <cellStyle name="Hyperlink 6" xfId="46301" hidden="1"/>
    <cellStyle name="Hyperlink 6" xfId="46353" hidden="1"/>
    <cellStyle name="Hyperlink 6" xfId="44032" hidden="1"/>
    <cellStyle name="Hyperlink 6" xfId="31151" hidden="1"/>
    <cellStyle name="Hyperlink 6" xfId="4344" hidden="1"/>
    <cellStyle name="Hyperlink 6" xfId="4360" hidden="1"/>
    <cellStyle name="Hyperlink 6" xfId="4065" hidden="1"/>
    <cellStyle name="Hyperlink 6" xfId="5359" hidden="1"/>
    <cellStyle name="Hyperlink 6" xfId="45476" hidden="1"/>
    <cellStyle name="Hyperlink 6" xfId="45528" hidden="1"/>
    <cellStyle name="Hyperlink 6" xfId="43047" hidden="1"/>
    <cellStyle name="Hyperlink 6" xfId="37371" hidden="1"/>
    <cellStyle name="Hyperlink 6" xfId="46270" hidden="1"/>
    <cellStyle name="Hyperlink 6" xfId="31619" hidden="1"/>
    <cellStyle name="Hyperlink 6" xfId="31603" hidden="1"/>
    <cellStyle name="Hyperlink 6" xfId="31655" hidden="1"/>
    <cellStyle name="Hyperlink 6" xfId="31445" hidden="1"/>
    <cellStyle name="Hyperlink 6" xfId="45588" hidden="1"/>
    <cellStyle name="Hyperlink 6" xfId="45718" hidden="1"/>
    <cellStyle name="Hyperlink 6" xfId="45702" hidden="1"/>
    <cellStyle name="Hyperlink 6" xfId="45754" hidden="1"/>
    <cellStyle name="Hyperlink 6" xfId="19185" hidden="1"/>
    <cellStyle name="Hyperlink 6" xfId="31567" hidden="1"/>
    <cellStyle name="Hyperlink 6" xfId="30669" hidden="1"/>
    <cellStyle name="Hyperlink 6" xfId="31677" hidden="1"/>
    <cellStyle name="Hyperlink 6" xfId="31729" hidden="1"/>
    <cellStyle name="Hyperlink 6" xfId="43695" hidden="1"/>
    <cellStyle name="Hyperlink 6" xfId="43977" hidden="1"/>
    <cellStyle name="Hyperlink 6" xfId="45803" hidden="1"/>
    <cellStyle name="Hyperlink 6" xfId="45926" hidden="1"/>
    <cellStyle name="Hyperlink 6" xfId="31528" hidden="1"/>
    <cellStyle name="Hyperlink 6" xfId="42932" hidden="1"/>
    <cellStyle name="Hyperlink 6" xfId="45142" hidden="1"/>
    <cellStyle name="Hyperlink 6" xfId="31434" hidden="1"/>
    <cellStyle name="Hyperlink 6" xfId="46393" hidden="1"/>
    <cellStyle name="Hyperlink 6" xfId="46502" hidden="1"/>
    <cellStyle name="Hyperlink 6" xfId="20971" hidden="1"/>
    <cellStyle name="Hyperlink 6" xfId="46538" hidden="1"/>
    <cellStyle name="Hyperlink 6" xfId="46431" hidden="1"/>
    <cellStyle name="Hyperlink 6" xfId="43886" hidden="1"/>
    <cellStyle name="Hyperlink 6" xfId="18724" hidden="1"/>
    <cellStyle name="Hyperlink 6" xfId="18776" hidden="1"/>
    <cellStyle name="Hyperlink 6" xfId="19812" hidden="1"/>
    <cellStyle name="Hyperlink 6" xfId="19621" hidden="1"/>
    <cellStyle name="Hyperlink 6" xfId="19903" hidden="1"/>
    <cellStyle name="Hyperlink 6" xfId="28191" hidden="1"/>
    <cellStyle name="Hyperlink 6" xfId="20205" hidden="1"/>
    <cellStyle name="Hyperlink 6" xfId="20257" hidden="1"/>
    <cellStyle name="Hyperlink 6" xfId="21836" hidden="1"/>
    <cellStyle name="Hyperlink 6" xfId="21888" hidden="1"/>
    <cellStyle name="Hyperlink 6" xfId="19293" hidden="1"/>
    <cellStyle name="Hyperlink 6" xfId="21197" hidden="1"/>
    <cellStyle name="Hyperlink 6" xfId="21181" hidden="1"/>
    <cellStyle name="Hyperlink 6" xfId="16691" hidden="1"/>
    <cellStyle name="Hyperlink 6" xfId="18445" hidden="1"/>
    <cellStyle name="Hyperlink 6" xfId="18740" hidden="1"/>
    <cellStyle name="Hyperlink 6" xfId="44117" hidden="1"/>
    <cellStyle name="Hyperlink 6" xfId="46050" hidden="1"/>
    <cellStyle name="Hyperlink 6" xfId="19737" hidden="1"/>
    <cellStyle name="Hyperlink 6" xfId="19721" hidden="1"/>
    <cellStyle name="Hyperlink 6" xfId="20163" hidden="1"/>
    <cellStyle name="Hyperlink 6" xfId="43525" hidden="1"/>
    <cellStyle name="Hyperlink 6" xfId="21418" hidden="1"/>
    <cellStyle name="Hyperlink 6" xfId="21402" hidden="1"/>
    <cellStyle name="Hyperlink 6" xfId="20241" hidden="1"/>
    <cellStyle name="Hyperlink 6" xfId="20298" hidden="1"/>
    <cellStyle name="Hyperlink 6" xfId="21038" hidden="1"/>
    <cellStyle name="Hyperlink 6" xfId="19594" hidden="1"/>
    <cellStyle name="Hyperlink 6" xfId="18925" hidden="1"/>
    <cellStyle name="Hyperlink 6" xfId="21233" hidden="1"/>
    <cellStyle name="Hyperlink 6" xfId="13258" hidden="1"/>
    <cellStyle name="Hyperlink 6" xfId="19205" hidden="1"/>
    <cellStyle name="Hyperlink 6" xfId="31135" hidden="1"/>
    <cellStyle name="Hyperlink 6" xfId="31192" hidden="1"/>
    <cellStyle name="Hyperlink 6" xfId="12827" hidden="1"/>
    <cellStyle name="Hyperlink 6" xfId="12738" hidden="1"/>
    <cellStyle name="Hyperlink 6" xfId="21277" hidden="1"/>
    <cellStyle name="Hyperlink 6" xfId="22196" hidden="1"/>
    <cellStyle name="Hyperlink 6" xfId="20916" hidden="1"/>
    <cellStyle name="Hyperlink 6" xfId="12922" hidden="1"/>
    <cellStyle name="Hyperlink 6" xfId="21454" hidden="1"/>
    <cellStyle name="Hyperlink 6" xfId="18973" hidden="1"/>
    <cellStyle name="Hyperlink 6" xfId="13295" hidden="1"/>
    <cellStyle name="Hyperlink 6" xfId="21729" hidden="1"/>
    <cellStyle name="Hyperlink 6" xfId="21852" hidden="1"/>
    <cellStyle name="Hyperlink 6" xfId="13190" hidden="1"/>
    <cellStyle name="Hyperlink 6" xfId="20767" hidden="1"/>
    <cellStyle name="Hyperlink 6" xfId="18878" hidden="1"/>
    <cellStyle name="Hyperlink 6" xfId="21009" hidden="1"/>
    <cellStyle name="Hyperlink 6" xfId="19451" hidden="1"/>
    <cellStyle name="Hyperlink 6" xfId="21680" hidden="1"/>
    <cellStyle name="Hyperlink 6" xfId="19072" hidden="1"/>
    <cellStyle name="Hyperlink 6" xfId="20512" hidden="1"/>
    <cellStyle name="Hyperlink 6" xfId="45124" hidden="1"/>
    <cellStyle name="Hyperlink 6" xfId="47147" hidden="1"/>
    <cellStyle name="Hyperlink 6" xfId="45151" hidden="1"/>
    <cellStyle name="Hyperlink 6" xfId="47183" hidden="1"/>
    <cellStyle name="Hyperlink 6" xfId="47235" hidden="1"/>
    <cellStyle name="Hyperlink 6" xfId="46486" hidden="1"/>
    <cellStyle name="Hyperlink 6" xfId="51223" hidden="1"/>
    <cellStyle name="Hyperlink 6" xfId="51207" hidden="1"/>
    <cellStyle name="Hyperlink 6" xfId="22243" hidden="1"/>
    <cellStyle name="Hyperlink 6" xfId="43835" hidden="1"/>
    <cellStyle name="Hyperlink 6" xfId="46906" hidden="1"/>
    <cellStyle name="Hyperlink 6" xfId="21050" hidden="1"/>
    <cellStyle name="Hyperlink 6" xfId="23073" hidden="1"/>
    <cellStyle name="Hyperlink 6" xfId="23125" hidden="1"/>
    <cellStyle name="Hyperlink 6" xfId="23109" hidden="1"/>
    <cellStyle name="Hyperlink 6" xfId="13447" hidden="1"/>
    <cellStyle name="Hyperlink 6" xfId="19537" hidden="1"/>
    <cellStyle name="Hyperlink 6" xfId="22357" hidden="1"/>
    <cellStyle name="Hyperlink 6" xfId="22464" hidden="1"/>
    <cellStyle name="Hyperlink 6" xfId="54471"/>
    <cellStyle name="Hyperlink 7" xfId="5361" hidden="1"/>
    <cellStyle name="Hyperlink 7" xfId="19134" hidden="1"/>
    <cellStyle name="Hyperlink 7" xfId="4067" hidden="1"/>
    <cellStyle name="Hyperlink 7" xfId="19145" hidden="1"/>
    <cellStyle name="Hyperlink 7" xfId="45964" hidden="1"/>
    <cellStyle name="Hyperlink 7" xfId="31264" hidden="1"/>
    <cellStyle name="Hyperlink 7" xfId="27168" hidden="1"/>
    <cellStyle name="Hyperlink 7" xfId="28193" hidden="1"/>
    <cellStyle name="Hyperlink 7" xfId="44437" hidden="1"/>
    <cellStyle name="Hyperlink 7" xfId="43416" hidden="1"/>
    <cellStyle name="Hyperlink 7" xfId="37023" hidden="1"/>
    <cellStyle name="Hyperlink 7" xfId="46540" hidden="1"/>
    <cellStyle name="Hyperlink 7" xfId="46706" hidden="1"/>
    <cellStyle name="Hyperlink 7" xfId="45642" hidden="1"/>
    <cellStyle name="Hyperlink 7" xfId="23101" hidden="1"/>
    <cellStyle name="Hyperlink 7" xfId="21620" hidden="1"/>
    <cellStyle name="Hyperlink 7" xfId="21682" hidden="1"/>
    <cellStyle name="Hyperlink 7" xfId="16693" hidden="1"/>
    <cellStyle name="Hyperlink 7" xfId="20811" hidden="1"/>
    <cellStyle name="Hyperlink 7" xfId="19511" hidden="1"/>
    <cellStyle name="Hyperlink 7" xfId="43755" hidden="1"/>
    <cellStyle name="Hyperlink 7" xfId="46666" hidden="1"/>
    <cellStyle name="Hyperlink 7" xfId="46884" hidden="1"/>
    <cellStyle name="Hyperlink 7" xfId="46938" hidden="1"/>
    <cellStyle name="Hyperlink 7" xfId="13059" hidden="1"/>
    <cellStyle name="Hyperlink 7" xfId="21850" hidden="1"/>
    <cellStyle name="Hyperlink 7" xfId="21828" hidden="1"/>
    <cellStyle name="Hyperlink 7" xfId="45210" hidden="1"/>
    <cellStyle name="Hyperlink 7" xfId="43499" hidden="1"/>
    <cellStyle name="Hyperlink 7" xfId="43026" hidden="1"/>
    <cellStyle name="Hyperlink 7" xfId="45625" hidden="1"/>
    <cellStyle name="Hyperlink 7" xfId="19681" hidden="1"/>
    <cellStyle name="Hyperlink 7" xfId="16648" hidden="1"/>
    <cellStyle name="Hyperlink 7" xfId="16626" hidden="1"/>
    <cellStyle name="Hyperlink 7" xfId="7549" hidden="1"/>
    <cellStyle name="Hyperlink 7" xfId="47000" hidden="1"/>
    <cellStyle name="Hyperlink 7" xfId="36797" hidden="1"/>
    <cellStyle name="Hyperlink 7" xfId="36898" hidden="1"/>
    <cellStyle name="Hyperlink 7" xfId="19735" hidden="1"/>
    <cellStyle name="Hyperlink 7" xfId="19713" hidden="1"/>
    <cellStyle name="Hyperlink 7" xfId="21279" hidden="1"/>
    <cellStyle name="Hyperlink 7" xfId="43522" hidden="1"/>
    <cellStyle name="Hyperlink 7" xfId="43465" hidden="1"/>
    <cellStyle name="Hyperlink 7" xfId="31378" hidden="1"/>
    <cellStyle name="Hyperlink 7" xfId="46960" hidden="1"/>
    <cellStyle name="Hyperlink 7" xfId="37432" hidden="1"/>
    <cellStyle name="Hyperlink 7" xfId="47237" hidden="1"/>
    <cellStyle name="Hyperlink 7" xfId="44374" hidden="1"/>
    <cellStyle name="Hyperlink 7" xfId="20137" hidden="1"/>
    <cellStyle name="Hyperlink 7" xfId="7280" hidden="1"/>
    <cellStyle name="Hyperlink 7" xfId="7571" hidden="1"/>
    <cellStyle name="Hyperlink 7" xfId="27190" hidden="1"/>
    <cellStyle name="Hyperlink 7" xfId="43723" hidden="1"/>
    <cellStyle name="Hyperlink 7" xfId="44670" hidden="1"/>
    <cellStyle name="Hyperlink 7" xfId="46644" hidden="1"/>
    <cellStyle name="Hyperlink 7" xfId="31679" hidden="1"/>
    <cellStyle name="Hyperlink 7" xfId="20374" hidden="1"/>
    <cellStyle name="Hyperlink 7" xfId="20964" hidden="1"/>
    <cellStyle name="Hyperlink 7" xfId="20923" hidden="1"/>
    <cellStyle name="Hyperlink 7" xfId="46909" hidden="1"/>
    <cellStyle name="Hyperlink 7" xfId="50930" hidden="1"/>
    <cellStyle name="Hyperlink 7" xfId="44069" hidden="1"/>
    <cellStyle name="Hyperlink 7" xfId="31490" hidden="1"/>
    <cellStyle name="Hyperlink 7" xfId="11878" hidden="1"/>
    <cellStyle name="Hyperlink 7" xfId="19883" hidden="1"/>
    <cellStyle name="Hyperlink 7" xfId="21890" hidden="1"/>
    <cellStyle name="Hyperlink 7" xfId="23163" hidden="1"/>
    <cellStyle name="Hyperlink 7" xfId="26899" hidden="1"/>
    <cellStyle name="Hyperlink 7" xfId="22281" hidden="1"/>
    <cellStyle name="Hyperlink 7" xfId="47175" hidden="1"/>
    <cellStyle name="Hyperlink 7" xfId="46383" hidden="1"/>
    <cellStyle name="Hyperlink 7" xfId="45867" hidden="1"/>
    <cellStyle name="Hyperlink 7" xfId="44969" hidden="1"/>
    <cellStyle name="Hyperlink 7" xfId="21040" hidden="1"/>
    <cellStyle name="Hyperlink 7" xfId="21195" hidden="1"/>
    <cellStyle name="Hyperlink 7" xfId="21551" hidden="1"/>
    <cellStyle name="Hyperlink 7" xfId="20363" hidden="1"/>
    <cellStyle name="Hyperlink 7" xfId="45805" hidden="1"/>
    <cellStyle name="Hyperlink 7" xfId="45924" hidden="1"/>
    <cellStyle name="Hyperlink 7" xfId="20914" hidden="1"/>
    <cellStyle name="Hyperlink 7" xfId="19665" hidden="1"/>
    <cellStyle name="Hyperlink 7" xfId="30972" hidden="1"/>
    <cellStyle name="Hyperlink 7" xfId="20496" hidden="1"/>
    <cellStyle name="Hyperlink 7" xfId="20165" hidden="1"/>
    <cellStyle name="Hyperlink 7" xfId="45247" hidden="1"/>
    <cellStyle name="Hyperlink 7" xfId="46009" hidden="1"/>
    <cellStyle name="Hyperlink 7" xfId="43086" hidden="1"/>
    <cellStyle name="Hyperlink 7" xfId="43427" hidden="1"/>
    <cellStyle name="Hyperlink 7" xfId="51221" hidden="1"/>
    <cellStyle name="Hyperlink 7" xfId="51199" hidden="1"/>
    <cellStyle name="Hyperlink 7" xfId="23123" hidden="1"/>
    <cellStyle name="Hyperlink 7" xfId="22321" hidden="1"/>
    <cellStyle name="Hyperlink 7" xfId="46892" hidden="1"/>
    <cellStyle name="Hyperlink 7" xfId="45990" hidden="1"/>
    <cellStyle name="Hyperlink 7" xfId="13362" hidden="1"/>
    <cellStyle name="Hyperlink 7" xfId="21989" hidden="1"/>
    <cellStyle name="Hyperlink 7" xfId="31059" hidden="1"/>
    <cellStyle name="Hyperlink 7" xfId="19650" hidden="1"/>
    <cellStyle name="Hyperlink 7" xfId="45418" hidden="1"/>
    <cellStyle name="Hyperlink 7" xfId="35954" hidden="1"/>
    <cellStyle name="Hyperlink 7" xfId="46293" hidden="1"/>
    <cellStyle name="Hyperlink 7" xfId="44211" hidden="1"/>
    <cellStyle name="Hyperlink 7" xfId="43222" hidden="1"/>
    <cellStyle name="Hyperlink 7" xfId="22952" hidden="1"/>
    <cellStyle name="Hyperlink 7" xfId="23012" hidden="1"/>
    <cellStyle name="Hyperlink 7" xfId="21935" hidden="1"/>
    <cellStyle name="Hyperlink 7" xfId="20207" hidden="1"/>
    <cellStyle name="Hyperlink 7" xfId="43724" hidden="1"/>
    <cellStyle name="Hyperlink 7" xfId="22095" hidden="1"/>
    <cellStyle name="Hyperlink 7" xfId="37438" hidden="1"/>
    <cellStyle name="Hyperlink 7" xfId="46063" hidden="1"/>
    <cellStyle name="Hyperlink 7" xfId="45559" hidden="1"/>
    <cellStyle name="Hyperlink 7" xfId="46622" hidden="1"/>
    <cellStyle name="Hyperlink 7" xfId="31420" hidden="1"/>
    <cellStyle name="Hyperlink 7" xfId="13356" hidden="1"/>
    <cellStyle name="Hyperlink 7" xfId="46478" hidden="1"/>
    <cellStyle name="Hyperlink 7" xfId="12822" hidden="1"/>
    <cellStyle name="Hyperlink 7" xfId="19604" hidden="1"/>
    <cellStyle name="Hyperlink 7" xfId="19425" hidden="1"/>
    <cellStyle name="Hyperlink 7" xfId="4358" hidden="1"/>
    <cellStyle name="Hyperlink 7" xfId="22316" hidden="1"/>
    <cellStyle name="Hyperlink 7" xfId="46796" hidden="1"/>
    <cellStyle name="Hyperlink 7" xfId="44605" hidden="1"/>
    <cellStyle name="Hyperlink 7" xfId="19257" hidden="1"/>
    <cellStyle name="Hyperlink 7" xfId="42938" hidden="1"/>
    <cellStyle name="Hyperlink 7" xfId="43732" hidden="1"/>
    <cellStyle name="Hyperlink 7" xfId="28328" hidden="1"/>
    <cellStyle name="Hyperlink 7" xfId="30111" hidden="1"/>
    <cellStyle name="Hyperlink 7" xfId="22886" hidden="1"/>
    <cellStyle name="Hyperlink 7" xfId="18447" hidden="1"/>
    <cellStyle name="Hyperlink 7" xfId="20096" hidden="1"/>
    <cellStyle name="Hyperlink 7" xfId="18862" hidden="1"/>
    <cellStyle name="Hyperlink 7" xfId="18968" hidden="1"/>
    <cellStyle name="Hyperlink 7" xfId="40674" hidden="1"/>
    <cellStyle name="Hyperlink 7" xfId="21344" hidden="1"/>
    <cellStyle name="Hyperlink 7" xfId="16600" hidden="1"/>
    <cellStyle name="Hyperlink 7" xfId="28283" hidden="1"/>
    <cellStyle name="Hyperlink 7" xfId="19563" hidden="1"/>
    <cellStyle name="Hyperlink 7" xfId="46211" hidden="1"/>
    <cellStyle name="Hyperlink 7" xfId="46315" hidden="1"/>
    <cellStyle name="Hyperlink 7" xfId="31468" hidden="1"/>
    <cellStyle name="Hyperlink 7" xfId="31530" hidden="1"/>
    <cellStyle name="Hyperlink 7" xfId="22570" hidden="1"/>
    <cellStyle name="Hyperlink 7" xfId="46858" hidden="1"/>
    <cellStyle name="Hyperlink 7" xfId="19658" hidden="1"/>
    <cellStyle name="Hyperlink 7" xfId="19916" hidden="1"/>
    <cellStyle name="Hyperlink 7" xfId="22055" hidden="1"/>
    <cellStyle name="Hyperlink 7" xfId="22033" hidden="1"/>
    <cellStyle name="Hyperlink 7" xfId="15533" hidden="1"/>
    <cellStyle name="Hyperlink 7" xfId="16558" hidden="1"/>
    <cellStyle name="Hyperlink 7" xfId="42812" hidden="1"/>
    <cellStyle name="Hyperlink 7" xfId="23075" hidden="1"/>
    <cellStyle name="Hyperlink 7" xfId="20486" hidden="1"/>
    <cellStyle name="Hyperlink 7" xfId="19995" hidden="1"/>
    <cellStyle name="Hyperlink 7" xfId="22838" hidden="1"/>
    <cellStyle name="Hyperlink 7" xfId="11952" hidden="1"/>
    <cellStyle name="Hyperlink 7" xfId="37278" hidden="1"/>
    <cellStyle name="Hyperlink 7" xfId="22299" hidden="1"/>
    <cellStyle name="Hyperlink 7" xfId="21731" hidden="1"/>
    <cellStyle name="Hyperlink 7" xfId="22219" hidden="1"/>
    <cellStyle name="Hyperlink 7" xfId="22548" hidden="1"/>
    <cellStyle name="Hyperlink 7" xfId="20634" hidden="1"/>
    <cellStyle name="Hyperlink 7" xfId="13494" hidden="1"/>
    <cellStyle name="Hyperlink 7" xfId="31727" hidden="1"/>
    <cellStyle name="Hyperlink 7" xfId="31705" hidden="1"/>
    <cellStyle name="Hyperlink 7" xfId="52266" hidden="1"/>
    <cellStyle name="Hyperlink 7" xfId="43678" hidden="1"/>
    <cellStyle name="Hyperlink 7" xfId="22818" hidden="1"/>
    <cellStyle name="Hyperlink 7" xfId="52359" hidden="1"/>
    <cellStyle name="Hyperlink 7" xfId="22864" hidden="1"/>
    <cellStyle name="Hyperlink 7" xfId="22926" hidden="1"/>
    <cellStyle name="Hyperlink 7" xfId="19391" hidden="1"/>
    <cellStyle name="Hyperlink 7" xfId="21136" hidden="1"/>
    <cellStyle name="Hyperlink 7" xfId="45468" hidden="1"/>
    <cellStyle name="Hyperlink 7" xfId="31194" hidden="1"/>
    <cellStyle name="Hyperlink 7" xfId="20438" hidden="1"/>
    <cellStyle name="Hyperlink 7" xfId="22811" hidden="1"/>
    <cellStyle name="Hyperlink 7" xfId="31101" hidden="1"/>
    <cellStyle name="Hyperlink 7" xfId="31149" hidden="1"/>
    <cellStyle name="Hyperlink 7" xfId="44708" hidden="1"/>
    <cellStyle name="Hyperlink 7" xfId="30912" hidden="1"/>
    <cellStyle name="Hyperlink 7" xfId="12928" hidden="1"/>
    <cellStyle name="Hyperlink 7" xfId="22592" hidden="1"/>
    <cellStyle name="Hyperlink 7" xfId="22810" hidden="1"/>
    <cellStyle name="Hyperlink 7" xfId="22632" hidden="1"/>
    <cellStyle name="Hyperlink 7" xfId="22531" hidden="1"/>
    <cellStyle name="Hyperlink 7" xfId="45114" hidden="1"/>
    <cellStyle name="Hyperlink 7" xfId="45269" hidden="1"/>
    <cellStyle name="Hyperlink 7" xfId="43864" hidden="1"/>
    <cellStyle name="Hyperlink 7" xfId="31595" hidden="1"/>
    <cellStyle name="Hyperlink 7" xfId="46580" hidden="1"/>
    <cellStyle name="Hyperlink 7" xfId="22329" hidden="1"/>
    <cellStyle name="Hyperlink 7" xfId="30563" hidden="1"/>
    <cellStyle name="Hyperlink 7" xfId="31555" hidden="1"/>
    <cellStyle name="Hyperlink 7" xfId="46107" hidden="1"/>
    <cellStyle name="Hyperlink 7" xfId="30819" hidden="1"/>
    <cellStyle name="Hyperlink 7" xfId="43637" hidden="1"/>
    <cellStyle name="Hyperlink 7" xfId="44307" hidden="1"/>
    <cellStyle name="Hyperlink 7" xfId="28235" hidden="1"/>
    <cellStyle name="Hyperlink 7" xfId="20596" hidden="1"/>
    <cellStyle name="Hyperlink 7" xfId="21485" hidden="1"/>
    <cellStyle name="Hyperlink 7" xfId="37355" hidden="1"/>
    <cellStyle name="Hyperlink 7" xfId="43219" hidden="1"/>
    <cellStyle name="Hyperlink 7" xfId="30380" hidden="1"/>
    <cellStyle name="Hyperlink 7" xfId="19936" hidden="1"/>
    <cellStyle name="Hyperlink 7" xfId="52224" hidden="1"/>
    <cellStyle name="Hyperlink 7" xfId="30934" hidden="1"/>
    <cellStyle name="Hyperlink 7" xfId="52314" hidden="1"/>
    <cellStyle name="Hyperlink 7" xfId="52292" hidden="1"/>
    <cellStyle name="Hyperlink 7" xfId="35976" hidden="1"/>
    <cellStyle name="Hyperlink 7" xfId="44641" hidden="1"/>
    <cellStyle name="Hyperlink 7" xfId="43739" hidden="1"/>
    <cellStyle name="Hyperlink 7" xfId="42521" hidden="1"/>
    <cellStyle name="Hyperlink 7" xfId="47197" hidden="1"/>
    <cellStyle name="Hyperlink 7" xfId="31127" hidden="1"/>
    <cellStyle name="Hyperlink 7" xfId="40722" hidden="1"/>
    <cellStyle name="Hyperlink 7" xfId="40700" hidden="1"/>
    <cellStyle name="Hyperlink 7" xfId="21916" hidden="1"/>
    <cellStyle name="Hyperlink 7" xfId="40632" hidden="1"/>
    <cellStyle name="Hyperlink 7" xfId="46912" hidden="1"/>
    <cellStyle name="Hyperlink 7" xfId="22990" hidden="1"/>
    <cellStyle name="Hyperlink 7" xfId="31341" hidden="1"/>
    <cellStyle name="Hyperlink 7" xfId="22835" hidden="1"/>
    <cellStyle name="Hyperlink 7" xfId="12721" hidden="1"/>
    <cellStyle name="Hyperlink 7" xfId="44064" hidden="1"/>
    <cellStyle name="Hyperlink 7" xfId="36951" hidden="1"/>
    <cellStyle name="Hyperlink 7" xfId="5452" hidden="1"/>
    <cellStyle name="Hyperlink 7" xfId="19148" hidden="1"/>
    <cellStyle name="Hyperlink 7" xfId="31617" hidden="1"/>
    <cellStyle name="Hyperlink 7" xfId="4336" hidden="1"/>
    <cellStyle name="Hyperlink 7" xfId="31657" hidden="1"/>
    <cellStyle name="Hyperlink 7" xfId="31572" hidden="1"/>
    <cellStyle name="Hyperlink 7" xfId="46373" hidden="1"/>
    <cellStyle name="Hyperlink 7" xfId="46250" hidden="1"/>
    <cellStyle name="Hyperlink 7" xfId="19342" hidden="1"/>
    <cellStyle name="Hyperlink 7" xfId="45490" hidden="1"/>
    <cellStyle name="Hyperlink 7" xfId="31297" hidden="1"/>
    <cellStyle name="Hyperlink 7" xfId="30589" hidden="1"/>
    <cellStyle name="Hyperlink 7" xfId="44448" hidden="1"/>
    <cellStyle name="Hyperlink 7" xfId="45038" hidden="1"/>
    <cellStyle name="Hyperlink 7" xfId="21926" hidden="1"/>
    <cellStyle name="Hyperlink 7" xfId="42968" hidden="1"/>
    <cellStyle name="Hyperlink 7" xfId="47064" hidden="1"/>
    <cellStyle name="Hyperlink 7" xfId="30402" hidden="1"/>
    <cellStyle name="Hyperlink 7" xfId="39607" hidden="1"/>
    <cellStyle name="Hyperlink 7" xfId="30442" hidden="1"/>
    <cellStyle name="Hyperlink 7" xfId="30863" hidden="1"/>
    <cellStyle name="Hyperlink 7" xfId="20814" hidden="1"/>
    <cellStyle name="Hyperlink 7" xfId="18864" hidden="1"/>
    <cellStyle name="Hyperlink 7" xfId="22426" hidden="1"/>
    <cellStyle name="Hyperlink 7" xfId="44010" hidden="1"/>
    <cellStyle name="Hyperlink 7" xfId="21416" hidden="1"/>
    <cellStyle name="Hyperlink 7" xfId="40767" hidden="1"/>
    <cellStyle name="Hyperlink 7" xfId="45694" hidden="1"/>
    <cellStyle name="Hyperlink 7" xfId="45756" hidden="1"/>
    <cellStyle name="Hyperlink 7" xfId="22313" hidden="1"/>
    <cellStyle name="Hyperlink 7" xfId="45590" hidden="1"/>
    <cellStyle name="Hyperlink 7" xfId="13202" hidden="1"/>
    <cellStyle name="Hyperlink 7" xfId="30885" hidden="1"/>
    <cellStyle name="Hyperlink 7" xfId="44329" hidden="1"/>
    <cellStyle name="Hyperlink 7" xfId="30600" hidden="1"/>
    <cellStyle name="Hyperlink 7" xfId="31018" hidden="1"/>
    <cellStyle name="Hyperlink 7" xfId="22137" hidden="1"/>
    <cellStyle name="Hyperlink 7" xfId="22241" hidden="1"/>
    <cellStyle name="Hyperlink 7" xfId="45309" hidden="1"/>
    <cellStyle name="Hyperlink 7" xfId="47126" hidden="1"/>
    <cellStyle name="Hyperlink 7" xfId="5404" hidden="1"/>
    <cellStyle name="Hyperlink 7" xfId="44637" hidden="1"/>
    <cellStyle name="Hyperlink 7" xfId="5430" hidden="1"/>
    <cellStyle name="Hyperlink 7" xfId="5497" hidden="1"/>
    <cellStyle name="Hyperlink 7" xfId="20563" hidden="1"/>
    <cellStyle name="Hyperlink 7" xfId="18894" hidden="1"/>
    <cellStyle name="Hyperlink 7" xfId="22662" hidden="1"/>
    <cellStyle name="Hyperlink 7" xfId="44988" hidden="1"/>
    <cellStyle name="Hyperlink 7" xfId="7611" hidden="1"/>
    <cellStyle name="Hyperlink 7" xfId="45353" hidden="1"/>
    <cellStyle name="Hyperlink 7" xfId="46169" hidden="1"/>
    <cellStyle name="Hyperlink 7" xfId="44570" hidden="1"/>
    <cellStyle name="Hyperlink 7" xfId="54433" hidden="1"/>
    <cellStyle name="Hyperlink 7" xfId="46129" hidden="1"/>
    <cellStyle name="Hyperlink 7" xfId="21173" hidden="1"/>
    <cellStyle name="Hyperlink 7" xfId="31767" hidden="1"/>
    <cellStyle name="Hyperlink 7" xfId="37236" hidden="1"/>
    <cellStyle name="Hyperlink 7" xfId="39338" hidden="1"/>
    <cellStyle name="Hyperlink 7" xfId="39629" hidden="1"/>
    <cellStyle name="Hyperlink 7" xfId="19094" hidden="1"/>
    <cellStyle name="Hyperlink 7" xfId="22506" hidden="1"/>
    <cellStyle name="Hyperlink 7" xfId="43208" hidden="1"/>
    <cellStyle name="Hyperlink 7" xfId="46885" hidden="1"/>
    <cellStyle name="Hyperlink 7" xfId="37004" hidden="1"/>
    <cellStyle name="Hyperlink 7" xfId="37570" hidden="1"/>
    <cellStyle name="Hyperlink 7" xfId="43331" hidden="1"/>
    <cellStyle name="Hyperlink 7" xfId="22176" hidden="1"/>
    <cellStyle name="Hyperlink 7" xfId="46355" hidden="1"/>
    <cellStyle name="Hyperlink 7" xfId="44885" hidden="1"/>
    <cellStyle name="Hyperlink 7" xfId="22153" hidden="1"/>
    <cellStyle name="Hyperlink 7" xfId="45902" hidden="1"/>
    <cellStyle name="Hyperlink 7" xfId="44239" hidden="1"/>
    <cellStyle name="Hyperlink 7" xfId="44281" hidden="1"/>
    <cellStyle name="Hyperlink 7" xfId="22722" hidden="1"/>
    <cellStyle name="Hyperlink 7" xfId="22784" hidden="1"/>
    <cellStyle name="Hyperlink 7" xfId="44888" hidden="1"/>
    <cellStyle name="Hyperlink 7" xfId="21235" hidden="1"/>
    <cellStyle name="Hyperlink 7" xfId="13279" hidden="1"/>
    <cellStyle name="Hyperlink 7" xfId="20895" hidden="1"/>
    <cellStyle name="Hyperlink 7" xfId="42790" hidden="1"/>
    <cellStyle name="Hyperlink 7" xfId="47026" hidden="1"/>
    <cellStyle name="Hyperlink 7" xfId="47086" hidden="1"/>
    <cellStyle name="Hyperlink 7" xfId="43168" hidden="1"/>
    <cellStyle name="Hyperlink 7" xfId="31274" hidden="1"/>
    <cellStyle name="Hyperlink 7" xfId="30655" hidden="1"/>
    <cellStyle name="Hyperlink 7" xfId="21568" hidden="1"/>
    <cellStyle name="Hyperlink 7" xfId="21394" hidden="1"/>
    <cellStyle name="Hyperlink 7" xfId="20300" hidden="1"/>
    <cellStyle name="Hyperlink 7" xfId="12875" hidden="1"/>
    <cellStyle name="Hyperlink 7" xfId="28261" hidden="1"/>
    <cellStyle name="Hyperlink 7" xfId="46387" hidden="1"/>
    <cellStyle name="Hyperlink 7" xfId="36028" hidden="1"/>
    <cellStyle name="Hyperlink 7" xfId="46403" hidden="1"/>
    <cellStyle name="Hyperlink 7" xfId="18952" hidden="1"/>
    <cellStyle name="Hyperlink 7" xfId="13160" hidden="1"/>
    <cellStyle name="Hyperlink 7" xfId="19353" hidden="1"/>
    <cellStyle name="Hyperlink 7" xfId="18716" hidden="1"/>
    <cellStyle name="Hyperlink 7" xfId="22309" hidden="1"/>
    <cellStyle name="Hyperlink 7" xfId="46227" hidden="1"/>
    <cellStyle name="Hyperlink 7" xfId="37135" hidden="1"/>
    <cellStyle name="Hyperlink 7" xfId="46500" hidden="1"/>
    <cellStyle name="Hyperlink 7" xfId="19790" hidden="1"/>
    <cellStyle name="Hyperlink 7" xfId="20233" hidden="1"/>
    <cellStyle name="Hyperlink 7" xfId="22744" hidden="1"/>
    <cellStyle name="Hyperlink 7" xfId="43990" hidden="1"/>
    <cellStyle name="Hyperlink 7" xfId="46390" hidden="1"/>
    <cellStyle name="Hyperlink 7" xfId="43042" hidden="1"/>
    <cellStyle name="Hyperlink 7" xfId="22466" hidden="1"/>
    <cellStyle name="Hyperlink 7" xfId="21793" hidden="1"/>
    <cellStyle name="Hyperlink 7" xfId="43957" hidden="1"/>
    <cellStyle name="Hyperlink 7" xfId="19990" hidden="1"/>
    <cellStyle name="Hyperlink 7" xfId="21642" hidden="1"/>
    <cellStyle name="Hyperlink 7" xfId="15264" hidden="1"/>
    <cellStyle name="Hyperlink 7" xfId="20531" hidden="1"/>
    <cellStyle name="Hyperlink 7" xfId="44512" hidden="1"/>
    <cellStyle name="Hyperlink 7" xfId="44170" hidden="1"/>
    <cellStyle name="Hyperlink 7" xfId="46395" hidden="1"/>
    <cellStyle name="Hyperlink 7" xfId="43787" hidden="1"/>
    <cellStyle name="Hyperlink 7" xfId="18738" hidden="1"/>
    <cellStyle name="Hyperlink 7" xfId="19448" hidden="1"/>
    <cellStyle name="Hyperlink 7" xfId="21456" hidden="1"/>
    <cellStyle name="Hyperlink 7" xfId="44560" hidden="1"/>
    <cellStyle name="Hyperlink 7" xfId="46000" hidden="1"/>
    <cellStyle name="Hyperlink 7" xfId="42936" hidden="1"/>
    <cellStyle name="Hyperlink 7" xfId="30652" hidden="1"/>
    <cellStyle name="Hyperlink 7" xfId="20255" hidden="1"/>
    <cellStyle name="Hyperlink 7" xfId="15555" hidden="1"/>
    <cellStyle name="Hyperlink 7" xfId="21516" hidden="1"/>
    <cellStyle name="Hyperlink 7" xfId="45530" hidden="1"/>
    <cellStyle name="Hyperlink 7" xfId="43585" hidden="1"/>
    <cellStyle name="Hyperlink 7" xfId="44997" hidden="1"/>
    <cellStyle name="Hyperlink 7" xfId="47149" hidden="1"/>
    <cellStyle name="Hyperlink 7" xfId="42852" hidden="1"/>
    <cellStyle name="Hyperlink 7" xfId="43809" hidden="1"/>
    <cellStyle name="Hyperlink 7" xfId="23052" hidden="1"/>
    <cellStyle name="Hyperlink 7" xfId="12947" hidden="1"/>
    <cellStyle name="Hyperlink 7" xfId="18778" hidden="1"/>
    <cellStyle name="Hyperlink 7" xfId="19012" hidden="1"/>
    <cellStyle name="Hyperlink 7" xfId="22404" hidden="1"/>
    <cellStyle name="Hyperlink 7" xfId="46736" hidden="1"/>
    <cellStyle name="Hyperlink 7" xfId="46818" hidden="1"/>
    <cellStyle name="Hyperlink 7" xfId="30856" hidden="1"/>
    <cellStyle name="Hyperlink 7" xfId="19649" hidden="1"/>
    <cellStyle name="Hyperlink 7" xfId="11900" hidden="1"/>
    <cellStyle name="Hyperlink 7" xfId="20567" hidden="1"/>
    <cellStyle name="Hyperlink 7" xfId="54411" hidden="1"/>
    <cellStyle name="Hyperlink 7" xfId="46605" hidden="1"/>
    <cellStyle name="Hyperlink 7" xfId="45716" hidden="1"/>
    <cellStyle name="Hyperlink 7" xfId="54142" hidden="1"/>
    <cellStyle name="Hyperlink 7" xfId="54473"/>
    <cellStyle name="Hyperlink 8" xfId="19486" hidden="1"/>
    <cellStyle name="Hyperlink 8" xfId="20076" hidden="1"/>
    <cellStyle name="Hyperlink 8" xfId="39627" hidden="1"/>
    <cellStyle name="Hyperlink 8" xfId="39611" hidden="1"/>
    <cellStyle name="Hyperlink 8" xfId="15266" hidden="1"/>
    <cellStyle name="Hyperlink 8" xfId="21518" hidden="1"/>
    <cellStyle name="Hyperlink 8" xfId="15537" hidden="1"/>
    <cellStyle name="Hyperlink 8" xfId="21624" hidden="1"/>
    <cellStyle name="Hyperlink 8" xfId="16602" hidden="1"/>
    <cellStyle name="Hyperlink 8" xfId="19489" hidden="1"/>
    <cellStyle name="Hyperlink 8" xfId="47179" hidden="1"/>
    <cellStyle name="Hyperlink 8" xfId="44464" hidden="1"/>
    <cellStyle name="Hyperlink 8" xfId="50932" hidden="1"/>
    <cellStyle name="Hyperlink 8" xfId="18946" hidden="1"/>
    <cellStyle name="Hyperlink 8" xfId="47002" hidden="1"/>
    <cellStyle name="Hyperlink 8" xfId="31103" hidden="1"/>
    <cellStyle name="Hyperlink 8" xfId="43103" hidden="1"/>
    <cellStyle name="Hyperlink 8" xfId="22146" hidden="1"/>
    <cellStyle name="Hyperlink 8" xfId="46052" hidden="1"/>
    <cellStyle name="Hyperlink 8" xfId="20679" hidden="1"/>
    <cellStyle name="Hyperlink 8" xfId="46621" hidden="1"/>
    <cellStyle name="Hyperlink 8" xfId="28330" hidden="1"/>
    <cellStyle name="Hyperlink 8" xfId="44732" hidden="1"/>
    <cellStyle name="Hyperlink 8" xfId="45251" hidden="1"/>
    <cellStyle name="Hyperlink 8" xfId="47084" hidden="1"/>
    <cellStyle name="Hyperlink 8" xfId="30400" hidden="1"/>
    <cellStyle name="Hyperlink 8" xfId="47128" hidden="1"/>
    <cellStyle name="Hyperlink 8" xfId="23105" hidden="1"/>
    <cellStyle name="Hyperlink 8" xfId="37478" hidden="1"/>
    <cellStyle name="Hyperlink 8" xfId="43807" hidden="1"/>
    <cellStyle name="Hyperlink 8" xfId="42935" hidden="1"/>
    <cellStyle name="Hyperlink 8" xfId="46213" hidden="1"/>
    <cellStyle name="Hyperlink 8" xfId="46054" hidden="1"/>
    <cellStyle name="Hyperlink 8" xfId="44241" hidden="1"/>
    <cellStyle name="Hyperlink 8" xfId="47151" hidden="1"/>
    <cellStyle name="Hyperlink 8" xfId="46297" hidden="1"/>
    <cellStyle name="Hyperlink 8" xfId="20302" hidden="1"/>
    <cellStyle name="Hyperlink 8" xfId="21458" hidden="1"/>
    <cellStyle name="Hyperlink 8" xfId="21193" hidden="1"/>
    <cellStyle name="Hyperlink 8" xfId="12934" hidden="1"/>
    <cellStyle name="Hyperlink 8" xfId="21237" hidden="1"/>
    <cellStyle name="Hyperlink 8" xfId="45103" hidden="1"/>
    <cellStyle name="Hyperlink 8" xfId="30694" hidden="1"/>
    <cellStyle name="Hyperlink 8" xfId="46664" hidden="1"/>
    <cellStyle name="Hyperlink 8" xfId="45758" hidden="1"/>
    <cellStyle name="Hyperlink 8" xfId="46708" hidden="1"/>
    <cellStyle name="Hyperlink 8" xfId="21557" hidden="1"/>
    <cellStyle name="Hyperlink 8" xfId="45601" hidden="1"/>
    <cellStyle name="Hyperlink 8" xfId="37233" hidden="1"/>
    <cellStyle name="Hyperlink 8" xfId="43857" hidden="1"/>
    <cellStyle name="Hyperlink 8" xfId="37010" hidden="1"/>
    <cellStyle name="Hyperlink 8" xfId="37099" hidden="1"/>
    <cellStyle name="Hyperlink 8" xfId="20929" hidden="1"/>
    <cellStyle name="Hyperlink 8" xfId="46259" hidden="1"/>
    <cellStyle name="Hyperlink 8" xfId="22954" hidden="1"/>
    <cellStyle name="Hyperlink 8" xfId="46800" hidden="1"/>
    <cellStyle name="Hyperlink 8" xfId="22139" hidden="1"/>
    <cellStyle name="Hyperlink 8" xfId="45081" hidden="1"/>
    <cellStyle name="Hyperlink 8" xfId="22994" hidden="1"/>
    <cellStyle name="Hyperlink 8" xfId="22053" hidden="1"/>
    <cellStyle name="Hyperlink 8" xfId="44640" hidden="1"/>
    <cellStyle name="Hyperlink 8" xfId="22311" hidden="1"/>
    <cellStyle name="Hyperlink 8" xfId="46255" hidden="1"/>
    <cellStyle name="Hyperlink 8" xfId="31367" hidden="1"/>
    <cellStyle name="Hyperlink 8" xfId="44138" hidden="1"/>
    <cellStyle name="Hyperlink 8" xfId="45922" hidden="1"/>
    <cellStyle name="Hyperlink 8" xfId="44753" hidden="1"/>
    <cellStyle name="Hyperlink 8" xfId="30729" hidden="1"/>
    <cellStyle name="Hyperlink 8" xfId="20392" hidden="1"/>
    <cellStyle name="Hyperlink 8" xfId="18720" hidden="1"/>
    <cellStyle name="Hyperlink 8" xfId="21733" hidden="1"/>
    <cellStyle name="Hyperlink 8" xfId="19733" hidden="1"/>
    <cellStyle name="Hyperlink 8" xfId="21832" hidden="1"/>
    <cellStyle name="Hyperlink 8" xfId="43887" hidden="1"/>
    <cellStyle name="Hyperlink 8" xfId="46397" hidden="1"/>
    <cellStyle name="Hyperlink 8" xfId="7282" hidden="1"/>
    <cellStyle name="Hyperlink 8" xfId="44536" hidden="1"/>
    <cellStyle name="Hyperlink 8" xfId="43520" hidden="1"/>
    <cellStyle name="Hyperlink 8" xfId="44629" hidden="1"/>
    <cellStyle name="Hyperlink 8" xfId="42794" hidden="1"/>
    <cellStyle name="Hyperlink 8" xfId="44376" hidden="1"/>
    <cellStyle name="Hyperlink 8" xfId="19222" hidden="1"/>
    <cellStyle name="Hyperlink 8" xfId="46357" hidden="1"/>
    <cellStyle name="Hyperlink 8" xfId="44975" hidden="1"/>
    <cellStyle name="Hyperlink 8" xfId="20555" hidden="1"/>
    <cellStyle name="Hyperlink 8" xfId="43188" hidden="1"/>
    <cellStyle name="Hyperlink 8" xfId="44311" hidden="1"/>
    <cellStyle name="Hyperlink 8" xfId="44796" hidden="1"/>
    <cellStyle name="Hyperlink 8" xfId="12814" hidden="1"/>
    <cellStyle name="Hyperlink 8" xfId="20725" hidden="1"/>
    <cellStyle name="Hyperlink 8" xfId="20036" hidden="1"/>
    <cellStyle name="Hyperlink 8" xfId="46942" hidden="1"/>
    <cellStyle name="Hyperlink 8" xfId="45698" hidden="1"/>
    <cellStyle name="Hyperlink 8" xfId="36840" hidden="1"/>
    <cellStyle name="Hyperlink 8" xfId="43563" hidden="1"/>
    <cellStyle name="Hyperlink 8" xfId="44150" hidden="1"/>
    <cellStyle name="Hyperlink 8" xfId="44757" hidden="1"/>
    <cellStyle name="Hyperlink 8" xfId="46542" hidden="1"/>
    <cellStyle name="Hyperlink 8" xfId="21970" hidden="1"/>
    <cellStyle name="Hyperlink 8" xfId="13293" hidden="1"/>
    <cellStyle name="Hyperlink 8" xfId="37584" hidden="1"/>
    <cellStyle name="Hyperlink 8" xfId="45807" hidden="1"/>
    <cellStyle name="Hyperlink 8" xfId="45532" hidden="1"/>
    <cellStyle name="Hyperlink 8" xfId="45906" hidden="1"/>
    <cellStyle name="Hyperlink 8" xfId="11618" hidden="1"/>
    <cellStyle name="Hyperlink 8" xfId="22239" hidden="1"/>
    <cellStyle name="Hyperlink 8" xfId="22223" hidden="1"/>
    <cellStyle name="Hyperlink 8" xfId="7569" hidden="1"/>
    <cellStyle name="Hyperlink 8" xfId="44578" hidden="1"/>
    <cellStyle name="Hyperlink 8" xfId="45966" hidden="1"/>
    <cellStyle name="Hyperlink 8" xfId="44110" hidden="1"/>
    <cellStyle name="Hyperlink 8" xfId="45714" hidden="1"/>
    <cellStyle name="Hyperlink 8" xfId="44466" hidden="1"/>
    <cellStyle name="Hyperlink 8" xfId="19562" hidden="1"/>
    <cellStyle name="Hyperlink 8" xfId="20835" hidden="1"/>
    <cellStyle name="Hyperlink 8" xfId="19813" hidden="1"/>
    <cellStyle name="Hyperlink 8" xfId="20253" hidden="1"/>
    <cellStyle name="Hyperlink 8" xfId="45144" hidden="1"/>
    <cellStyle name="Hyperlink 8" xfId="37568" hidden="1"/>
    <cellStyle name="Hyperlink 8" xfId="46044" hidden="1"/>
    <cellStyle name="Hyperlink 8" xfId="51203" hidden="1"/>
    <cellStyle name="Hyperlink 8" xfId="19586" hidden="1"/>
    <cellStyle name="Hyperlink 8" xfId="13256" hidden="1"/>
    <cellStyle name="Hyperlink 8" xfId="46816" hidden="1"/>
    <cellStyle name="Hyperlink 8" xfId="43342" hidden="1"/>
    <cellStyle name="Hyperlink 8" xfId="37369" hidden="1"/>
    <cellStyle name="Hyperlink 8" xfId="46313" hidden="1"/>
    <cellStyle name="Hyperlink 8" xfId="46171" hidden="1"/>
    <cellStyle name="Hyperlink 8" xfId="43932" hidden="1"/>
    <cellStyle name="Hyperlink 8" xfId="22574" hidden="1"/>
    <cellStyle name="Hyperlink 8" xfId="22634" hidden="1"/>
    <cellStyle name="Hyperlink 8" xfId="43020" hidden="1"/>
    <cellStyle name="Hyperlink 8" xfId="46231" hidden="1"/>
    <cellStyle name="Hyperlink 8" xfId="46111" hidden="1"/>
    <cellStyle name="Hyperlink 8" xfId="37080" hidden="1"/>
    <cellStyle name="Hyperlink 8" xfId="19446" hidden="1"/>
    <cellStyle name="Hyperlink 8" xfId="13023" hidden="1"/>
    <cellStyle name="Hyperlink 8" xfId="13360" hidden="1"/>
    <cellStyle name="Hyperlink 8" xfId="20987" hidden="1"/>
    <cellStyle name="Hyperlink 8" xfId="22037" hidden="1"/>
    <cellStyle name="Hyperlink 8" xfId="44909" hidden="1"/>
    <cellStyle name="Hyperlink 8" xfId="20390" hidden="1"/>
    <cellStyle name="Hyperlink 8" xfId="46241" hidden="1"/>
    <cellStyle name="Hyperlink 8" xfId="20961" hidden="1"/>
    <cellStyle name="Hyperlink 8" xfId="18867" hidden="1"/>
    <cellStyle name="Hyperlink 8" xfId="20566" hidden="1"/>
    <cellStyle name="Hyperlink 8" xfId="21414" hidden="1"/>
    <cellStyle name="Hyperlink 8" xfId="19268" hidden="1"/>
    <cellStyle name="Hyperlink 8" xfId="45445" hidden="1"/>
    <cellStyle name="Hyperlink 8" xfId="21937" hidden="1"/>
    <cellStyle name="Hyperlink 8" xfId="52226" hidden="1"/>
    <cellStyle name="Hyperlink 8" xfId="22820" hidden="1"/>
    <cellStyle name="Hyperlink 8" xfId="22884" hidden="1"/>
    <cellStyle name="Hyperlink 8" xfId="46385" hidden="1"/>
    <cellStyle name="Hyperlink 8" xfId="22167" hidden="1"/>
    <cellStyle name="Hyperlink 8" xfId="19002" hidden="1"/>
    <cellStyle name="Hyperlink 8" xfId="22157" hidden="1"/>
    <cellStyle name="Hyperlink 8" xfId="30559" hidden="1"/>
    <cellStyle name="Hyperlink 8" xfId="52361" hidden="1"/>
    <cellStyle name="Hyperlink 8" xfId="54144" hidden="1"/>
    <cellStyle name="Hyperlink 8" xfId="20504" hidden="1"/>
    <cellStyle name="Hyperlink 8" xfId="22424" hidden="1"/>
    <cellStyle name="Hyperlink 8" xfId="13004" hidden="1"/>
    <cellStyle name="Hyperlink 8" xfId="22468" hidden="1"/>
    <cellStyle name="Hyperlink 8" xfId="21959" hidden="1"/>
    <cellStyle name="Hyperlink 8" xfId="20901" hidden="1"/>
    <cellStyle name="Hyperlink 8" xfId="20092" hidden="1"/>
    <cellStyle name="Hyperlink 8" xfId="23054" hidden="1"/>
    <cellStyle name="Hyperlink 8" xfId="21601" hidden="1"/>
    <cellStyle name="Hyperlink 8" xfId="7613" hidden="1"/>
    <cellStyle name="Hyperlink 8" xfId="18926" hidden="1"/>
    <cellStyle name="Hyperlink 8" xfId="22283" hidden="1"/>
    <cellStyle name="Hyperlink 8" xfId="22508" hidden="1"/>
    <cellStyle name="Hyperlink 8" xfId="40634" hidden="1"/>
    <cellStyle name="Hyperlink 8" xfId="21980" hidden="1"/>
    <cellStyle name="Hyperlink 8" xfId="13508" hidden="1"/>
    <cellStyle name="Hyperlink 8" xfId="37332" hidden="1"/>
    <cellStyle name="Hyperlink 8" xfId="21527" hidden="1"/>
    <cellStyle name="Hyperlink 8" xfId="22590" hidden="1"/>
    <cellStyle name="Hyperlink 8" xfId="19783" hidden="1"/>
    <cellStyle name="Hyperlink 8" xfId="22323" hidden="1"/>
    <cellStyle name="Hyperlink 8" xfId="19566" hidden="1"/>
    <cellStyle name="Hyperlink 8" xfId="52268" hidden="1"/>
    <cellStyle name="Hyperlink 8" xfId="28195" hidden="1"/>
    <cellStyle name="Hyperlink 8" xfId="28237" hidden="1"/>
    <cellStyle name="Hyperlink 8" xfId="46860" hidden="1"/>
    <cellStyle name="Hyperlink 8" xfId="22726" hidden="1"/>
    <cellStyle name="Hyperlink 8" xfId="20064" hidden="1"/>
    <cellStyle name="Hyperlink 8" xfId="22786" hidden="1"/>
    <cellStyle name="Hyperlink 8" xfId="5406" hidden="1"/>
    <cellStyle name="Hyperlink 8" xfId="30384" hidden="1"/>
    <cellStyle name="Hyperlink 8" xfId="30444" hidden="1"/>
    <cellStyle name="Hyperlink 8" xfId="13157" hidden="1"/>
    <cellStyle name="Hyperlink 8" xfId="22181" hidden="1"/>
    <cellStyle name="Hyperlink 8" xfId="21007" hidden="1"/>
    <cellStyle name="Hyperlink 8" xfId="20612" hidden="1"/>
    <cellStyle name="Hyperlink 8" xfId="13371" hidden="1"/>
    <cellStyle name="Hyperlink 8" xfId="22664" hidden="1"/>
    <cellStyle name="Hyperlink 8" xfId="13027" hidden="1"/>
    <cellStyle name="Hyperlink 8" xfId="31196" hidden="1"/>
    <cellStyle name="Hyperlink 8" xfId="31422" hidden="1"/>
    <cellStyle name="Hyperlink 8" xfId="12764" hidden="1"/>
    <cellStyle name="Hyperlink 8" xfId="19029" hidden="1"/>
    <cellStyle name="Hyperlink 8" xfId="22185" hidden="1"/>
    <cellStyle name="Hyperlink 8" xfId="20116" hidden="1"/>
    <cellStyle name="Hyperlink 8" xfId="44686" hidden="1"/>
    <cellStyle name="Hyperlink 8" xfId="31254" hidden="1"/>
    <cellStyle name="Hyperlink 8" xfId="30844" hidden="1"/>
    <cellStyle name="Hyperlink 8" xfId="47028" hidden="1"/>
    <cellStyle name="Hyperlink 8" xfId="20658" hidden="1"/>
    <cellStyle name="Hyperlink 8" xfId="21978" hidden="1"/>
    <cellStyle name="Hyperlink 8" xfId="23010" hidden="1"/>
    <cellStyle name="Hyperlink 8" xfId="22928" hidden="1"/>
    <cellStyle name="Hyperlink 8" xfId="52312" hidden="1"/>
    <cellStyle name="Hyperlink 8" xfId="31659" hidden="1"/>
    <cellStyle name="Hyperlink 8" xfId="31243" hidden="1"/>
    <cellStyle name="Hyperlink 8" xfId="44190" hidden="1"/>
    <cellStyle name="Hyperlink 8" xfId="20072" hidden="1"/>
    <cellStyle name="Hyperlink 8" xfId="22868" hidden="1"/>
    <cellStyle name="Hyperlink 8" xfId="54415" hidden="1"/>
    <cellStyle name="Hyperlink 8" xfId="5450" hidden="1"/>
    <cellStyle name="Hyperlink 8" xfId="31289" hidden="1"/>
    <cellStyle name="Hyperlink 8" xfId="31262" hidden="1"/>
    <cellStyle name="Hyperlink 8" xfId="16630" hidden="1"/>
    <cellStyle name="Hyperlink 8" xfId="23165" hidden="1"/>
    <cellStyle name="Hyperlink 8" xfId="54431" hidden="1"/>
    <cellStyle name="Hyperlink 8" xfId="27188" hidden="1"/>
    <cellStyle name="Hyperlink 8" xfId="45035" hidden="1"/>
    <cellStyle name="Hyperlink 8" xfId="4340" hidden="1"/>
    <cellStyle name="Hyperlink 8" xfId="5363" hidden="1"/>
    <cellStyle name="Hyperlink 8" xfId="52296" hidden="1"/>
    <cellStyle name="Hyperlink 8" xfId="28265" hidden="1"/>
    <cellStyle name="Hyperlink 8" xfId="27172" hidden="1"/>
    <cellStyle name="Hyperlink 8" xfId="30113" hidden="1"/>
    <cellStyle name="Hyperlink 8" xfId="13402" hidden="1"/>
    <cellStyle name="Hyperlink 8" xfId="23121" hidden="1"/>
    <cellStyle name="Hyperlink 8" xfId="37098" hidden="1"/>
    <cellStyle name="Hyperlink 8" xfId="42523" hidden="1"/>
    <cellStyle name="Hyperlink 8" xfId="42810" hidden="1"/>
    <cellStyle name="Hyperlink 8" xfId="43640" hidden="1"/>
    <cellStyle name="Hyperlink 8" xfId="31061" hidden="1"/>
    <cellStyle name="Hyperlink 8" xfId="23077" hidden="1"/>
    <cellStyle name="Hyperlink 8" xfId="31147" hidden="1"/>
    <cellStyle name="Hyperlink 8" xfId="45003" hidden="1"/>
    <cellStyle name="Hyperlink 8" xfId="44283" hidden="1"/>
    <cellStyle name="Hyperlink 8" xfId="44327" hidden="1"/>
    <cellStyle name="Hyperlink 8" xfId="20462" hidden="1"/>
    <cellStyle name="Hyperlink 8" xfId="31472" hidden="1"/>
    <cellStyle name="Hyperlink 8" xfId="31131" hidden="1"/>
    <cellStyle name="Hyperlink 8" xfId="30763" hidden="1"/>
    <cellStyle name="Hyperlink 8" xfId="28281" hidden="1"/>
    <cellStyle name="Hyperlink 8" xfId="30932" hidden="1"/>
    <cellStyle name="Hyperlink 8" xfId="5434" hidden="1"/>
    <cellStyle name="Hyperlink 8" xfId="44166" hidden="1"/>
    <cellStyle name="Hyperlink 8" xfId="37103" hidden="1"/>
    <cellStyle name="Hyperlink 8" xfId="12791" hidden="1"/>
    <cellStyle name="Hyperlink 8" xfId="31013" hidden="1"/>
    <cellStyle name="Hyperlink 8" xfId="30865" hidden="1"/>
    <cellStyle name="Hyperlink 8" xfId="31615" hidden="1"/>
    <cellStyle name="Hyperlink 8" xfId="46498" hidden="1"/>
    <cellStyle name="Hyperlink 8" xfId="45488" hidden="1"/>
    <cellStyle name="Hyperlink 8" xfId="45472" hidden="1"/>
    <cellStyle name="Hyperlink 8" xfId="37389" hidden="1"/>
    <cellStyle name="Hyperlink 8" xfId="31260" hidden="1"/>
    <cellStyle name="Hyperlink 8" xfId="31599" hidden="1"/>
    <cellStyle name="Hyperlink 8" xfId="30627" hidden="1"/>
    <cellStyle name="Hyperlink 8" xfId="31488" hidden="1"/>
    <cellStyle name="Hyperlink 8" xfId="30997" hidden="1"/>
    <cellStyle name="Hyperlink 8" xfId="46894" hidden="1"/>
    <cellStyle name="Hyperlink 8" xfId="43475" hidden="1"/>
    <cellStyle name="Hyperlink 8" xfId="45592" hidden="1"/>
    <cellStyle name="Hyperlink 8" xfId="47068" hidden="1"/>
    <cellStyle name="Hyperlink 8" xfId="31769" hidden="1"/>
    <cellStyle name="Hyperlink 8" xfId="31247" hidden="1"/>
    <cellStyle name="Hyperlink 8" xfId="37144" hidden="1"/>
    <cellStyle name="Hyperlink 8" xfId="21892" hidden="1"/>
    <cellStyle name="Hyperlink 8" xfId="37050" hidden="1"/>
    <cellStyle name="Hyperlink 8" xfId="36867" hidden="1"/>
    <cellStyle name="Hyperlink 8" xfId="20167" hidden="1"/>
    <cellStyle name="Hyperlink 8" xfId="40676" hidden="1"/>
    <cellStyle name="Hyperlink 8" xfId="39340" hidden="1"/>
    <cellStyle name="Hyperlink 8" xfId="40704" hidden="1"/>
    <cellStyle name="Hyperlink 8" xfId="31725" hidden="1"/>
    <cellStyle name="Hyperlink 8" xfId="5499" hidden="1"/>
    <cellStyle name="Hyperlink 8" xfId="43296" hidden="1"/>
    <cellStyle name="Hyperlink 8" xfId="43636" hidden="1"/>
    <cellStyle name="Hyperlink 8" xfId="18449" hidden="1"/>
    <cellStyle name="Hyperlink 8" xfId="43791" hidden="1"/>
    <cellStyle name="Hyperlink 8" xfId="31681" hidden="1"/>
    <cellStyle name="Hyperlink 8" xfId="4069" hidden="1"/>
    <cellStyle name="Hyperlink 8" xfId="46482" hidden="1"/>
    <cellStyle name="Hyperlink 8" xfId="46011" hidden="1"/>
    <cellStyle name="Hyperlink 8" xfId="46127" hidden="1"/>
    <cellStyle name="Hyperlink 8" xfId="37447" hidden="1"/>
    <cellStyle name="Hyperlink 8" xfId="45267" hidden="1"/>
    <cellStyle name="Hyperlink 8" xfId="4356" hidden="1"/>
    <cellStyle name="Hyperlink 8" xfId="45311" hidden="1"/>
    <cellStyle name="Hyperlink 8" xfId="42854" hidden="1"/>
    <cellStyle name="Hyperlink 8" xfId="46958" hidden="1"/>
    <cellStyle name="Hyperlink 8" xfId="46033" hidden="1"/>
    <cellStyle name="Hyperlink 8" xfId="43093" hidden="1"/>
    <cellStyle name="Hyperlink 8" xfId="43000" hidden="1"/>
    <cellStyle name="Hyperlink 8" xfId="45675" hidden="1"/>
    <cellStyle name="Hyperlink 8" xfId="46582" hidden="1"/>
    <cellStyle name="Hyperlink 8" xfId="43560" hidden="1"/>
    <cellStyle name="Hyperlink 8" xfId="46648" hidden="1"/>
    <cellStyle name="Hyperlink 8" xfId="44146" hidden="1"/>
    <cellStyle name="Hyperlink 8" xfId="15553" hidden="1"/>
    <cellStyle name="Hyperlink 8" xfId="22742" hidden="1"/>
    <cellStyle name="Hyperlink 8" xfId="16560" hidden="1"/>
    <cellStyle name="Hyperlink 8" xfId="31532" hidden="1"/>
    <cellStyle name="Hyperlink 8" xfId="16646" hidden="1"/>
    <cellStyle name="Hyperlink 8" xfId="45061" hidden="1"/>
    <cellStyle name="Hyperlink 8" xfId="16695" hidden="1"/>
    <cellStyle name="Hyperlink 8" xfId="30626" hidden="1"/>
    <cellStyle name="Hyperlink 8" xfId="18736" hidden="1"/>
    <cellStyle name="Hyperlink 8" xfId="30916" hidden="1"/>
    <cellStyle name="Hyperlink 8" xfId="18780" hidden="1"/>
    <cellStyle name="Hyperlink 8" xfId="45148" hidden="1"/>
    <cellStyle name="Hyperlink 8" xfId="19717" hidden="1"/>
    <cellStyle name="Hyperlink 8" xfId="22097" hidden="1"/>
    <cellStyle name="Hyperlink 8" xfId="20209" hidden="1"/>
    <cellStyle name="Hyperlink 8" xfId="45355" hidden="1"/>
    <cellStyle name="Hyperlink 8" xfId="20237" hidden="1"/>
    <cellStyle name="Hyperlink 8" xfId="21070" hidden="1"/>
    <cellStyle name="Hyperlink 8" xfId="45116" hidden="1"/>
    <cellStyle name="Hyperlink 8" xfId="21042" hidden="1"/>
    <cellStyle name="Hyperlink 8" xfId="45631" hidden="1"/>
    <cellStyle name="Hyperlink 8" xfId="21177" hidden="1"/>
    <cellStyle name="Hyperlink 8" xfId="22656" hidden="1"/>
    <cellStyle name="Hyperlink 8" xfId="7553" hidden="1"/>
    <cellStyle name="Hyperlink 8" xfId="31557" hidden="1"/>
    <cellStyle name="Hyperlink 8" xfId="13068" hidden="1"/>
    <cellStyle name="Hyperlink 8" xfId="13022" hidden="1"/>
    <cellStyle name="Hyperlink 8" xfId="42941" hidden="1"/>
    <cellStyle name="Hyperlink 8" xfId="45204" hidden="1"/>
    <cellStyle name="Hyperlink 8" xfId="36890" hidden="1"/>
    <cellStyle name="Hyperlink 8" xfId="35694" hidden="1"/>
    <cellStyle name="Hyperlink 8" xfId="46730" hidden="1"/>
    <cellStyle name="Hyperlink 8" xfId="21398" hidden="1"/>
    <cellStyle name="Hyperlink 8" xfId="43906" hidden="1"/>
    <cellStyle name="Hyperlink 8" xfId="20683" hidden="1"/>
    <cellStyle name="Hyperlink 8" xfId="22408" hidden="1"/>
    <cellStyle name="Hyperlink 8" xfId="19114" hidden="1"/>
    <cellStyle name="Hyperlink 8" xfId="26901" hidden="1"/>
    <cellStyle name="Hyperlink 8" xfId="20722" hidden="1"/>
    <cellStyle name="Hyperlink 8" xfId="19858" hidden="1"/>
    <cellStyle name="Hyperlink 8" xfId="19401" hidden="1"/>
    <cellStyle name="Hyperlink 8" xfId="21371" hidden="1"/>
    <cellStyle name="Hyperlink 8" xfId="21640" hidden="1"/>
    <cellStyle name="Hyperlink 8" xfId="18861" hidden="1"/>
    <cellStyle name="Hyperlink 8" xfId="21684" hidden="1"/>
    <cellStyle name="Hyperlink 8" xfId="40720" hidden="1"/>
    <cellStyle name="Hyperlink 8" xfId="12974" hidden="1"/>
    <cellStyle name="Hyperlink 8" xfId="13313" hidden="1"/>
    <cellStyle name="Hyperlink 8" xfId="13492" hidden="1"/>
    <cellStyle name="Hyperlink 8" xfId="40769" hidden="1"/>
    <cellStyle name="Hyperlink 8" xfId="46738" hidden="1"/>
    <cellStyle name="Hyperlink 8" xfId="19832" hidden="1"/>
    <cellStyle name="Hyperlink 8" xfId="31709" hidden="1"/>
    <cellStyle name="Hyperlink 8" xfId="21848" hidden="1"/>
    <cellStyle name="Hyperlink 8" xfId="44799" hidden="1"/>
    <cellStyle name="Hyperlink 8" xfId="21074" hidden="1"/>
    <cellStyle name="Hyperlink 8" xfId="21029" hidden="1"/>
    <cellStyle name="Hyperlink 8" xfId="21281" hidden="1"/>
    <cellStyle name="Hyperlink 8" xfId="43076" hidden="1"/>
    <cellStyle name="Hyperlink 8" xfId="47195" hidden="1"/>
    <cellStyle name="Hyperlink 8" xfId="46220" hidden="1"/>
    <cellStyle name="Hyperlink 8" xfId="47239" hidden="1"/>
    <cellStyle name="Hyperlink 8" xfId="37436" hidden="1"/>
    <cellStyle name="Hyperlink 8" xfId="51219" hidden="1"/>
    <cellStyle name="Hyperlink 8" xfId="21130" hidden="1"/>
    <cellStyle name="Hyperlink 8" xfId="22547" hidden="1"/>
    <cellStyle name="Hyperlink 8" xfId="43660" hidden="1"/>
    <cellStyle name="Hyperlink 8" xfId="19019" hidden="1"/>
    <cellStyle name="Hyperlink 8" xfId="54475"/>
    <cellStyle name="Hyperlink 9" xfId="45672" hidden="1"/>
    <cellStyle name="Hyperlink 9" xfId="20151" hidden="1"/>
    <cellStyle name="Hyperlink 9" xfId="30223" hidden="1"/>
    <cellStyle name="Hyperlink 9" xfId="44168" hidden="1"/>
    <cellStyle name="Hyperlink 9" xfId="19165" hidden="1"/>
    <cellStyle name="Hyperlink 9" xfId="37466" hidden="1"/>
    <cellStyle name="Hyperlink 9" xfId="19646" hidden="1"/>
    <cellStyle name="Hyperlink 9" xfId="46809" hidden="1"/>
    <cellStyle name="Hyperlink 9" xfId="30877" hidden="1"/>
    <cellStyle name="Hyperlink 9" xfId="46862" hidden="1"/>
    <cellStyle name="Hyperlink 9" xfId="44225" hidden="1"/>
    <cellStyle name="Hyperlink 9" xfId="46434" hidden="1"/>
    <cellStyle name="Hyperlink 9" xfId="44212" hidden="1"/>
    <cellStyle name="Hyperlink 9" xfId="45075" hidden="1"/>
    <cellStyle name="Hyperlink 9" xfId="47153" hidden="1"/>
    <cellStyle name="Hyperlink 9" xfId="47188" hidden="1"/>
    <cellStyle name="Hyperlink 9" xfId="47156" hidden="1"/>
    <cellStyle name="Hyperlink 9" xfId="47241" hidden="1"/>
    <cellStyle name="Hyperlink 9" xfId="50934" hidden="1"/>
    <cellStyle name="Hyperlink 9" xfId="13385" hidden="1"/>
    <cellStyle name="Hyperlink 9" xfId="43057" hidden="1"/>
    <cellStyle name="Hyperlink 9" xfId="42803" hidden="1"/>
    <cellStyle name="Hyperlink 9" xfId="43733" hidden="1"/>
    <cellStyle name="Hyperlink 9" xfId="22417" hidden="1"/>
    <cellStyle name="Hyperlink 9" xfId="19356" hidden="1"/>
    <cellStyle name="Hyperlink 9" xfId="30867" hidden="1"/>
    <cellStyle name="Hyperlink 9" xfId="37431" hidden="1"/>
    <cellStyle name="Hyperlink 9" xfId="54254" hidden="1"/>
    <cellStyle name="Hyperlink 9" xfId="35667" hidden="1"/>
    <cellStyle name="Hyperlink 9" xfId="45968" hidden="1"/>
    <cellStyle name="Hyperlink 9" xfId="20047" hidden="1"/>
    <cellStyle name="Hyperlink 9" xfId="45118" hidden="1"/>
    <cellStyle name="Hyperlink 9" xfId="46595" hidden="1"/>
    <cellStyle name="Hyperlink 9" xfId="4349" hidden="1"/>
    <cellStyle name="Hyperlink 9" xfId="37300" hidden="1"/>
    <cellStyle name="Hyperlink 9" xfId="46245" hidden="1"/>
    <cellStyle name="Hyperlink 9" xfId="46584" hidden="1"/>
    <cellStyle name="Hyperlink 9" xfId="28239" hidden="1"/>
    <cellStyle name="Hyperlink 9" xfId="22956" hidden="1"/>
    <cellStyle name="Hyperlink 9" xfId="45481" hidden="1"/>
    <cellStyle name="Hyperlink 9" xfId="13307" hidden="1"/>
    <cellStyle name="Hyperlink 9" xfId="45651" hidden="1"/>
    <cellStyle name="Hyperlink 9" xfId="22232" hidden="1"/>
    <cellStyle name="Hyperlink 9" xfId="18888" hidden="1"/>
    <cellStyle name="Hyperlink 9" xfId="31257" hidden="1"/>
    <cellStyle name="Hyperlink 9" xfId="20094" hidden="1"/>
    <cellStyle name="Hyperlink 9" xfId="51212" hidden="1"/>
    <cellStyle name="Hyperlink 9" xfId="21775" hidden="1"/>
    <cellStyle name="Hyperlink 9" xfId="52228" hidden="1"/>
    <cellStyle name="Hyperlink 9" xfId="22788" hidden="1"/>
    <cellStyle name="Hyperlink 9" xfId="52305" hidden="1"/>
    <cellStyle name="Hyperlink 9" xfId="45777" hidden="1"/>
    <cellStyle name="Hyperlink 9" xfId="46607" hidden="1"/>
    <cellStyle name="Hyperlink 9" xfId="46710" hidden="1"/>
    <cellStyle name="Hyperlink 9" xfId="46188" hidden="1"/>
    <cellStyle name="Hyperlink 9" xfId="35669" hidden="1"/>
    <cellStyle name="Hyperlink 9" xfId="45998" hidden="1"/>
    <cellStyle name="Hyperlink 9" xfId="44974" hidden="1"/>
    <cellStyle name="Hyperlink 9" xfId="43028" hidden="1"/>
    <cellStyle name="Hyperlink 9" xfId="44643" hidden="1"/>
    <cellStyle name="Hyperlink 9" xfId="20211" hidden="1"/>
    <cellStyle name="Hyperlink 9" xfId="46911" hidden="1"/>
    <cellStyle name="Hyperlink 9" xfId="20562" hidden="1"/>
    <cellStyle name="Hyperlink 9" xfId="45000" hidden="1"/>
    <cellStyle name="Hyperlink 9" xfId="36833" hidden="1"/>
    <cellStyle name="Hyperlink 9" xfId="37461" hidden="1"/>
    <cellStyle name="Hyperlink 9" xfId="13248" hidden="1"/>
    <cellStyle name="Hyperlink 9" xfId="43800" hidden="1"/>
    <cellStyle name="Hyperlink 9" xfId="37429" hidden="1"/>
    <cellStyle name="Hyperlink 9" xfId="31108" hidden="1"/>
    <cellStyle name="Hyperlink 9" xfId="22636" hidden="1"/>
    <cellStyle name="Hyperlink 9" xfId="30831" hidden="1"/>
    <cellStyle name="Hyperlink 9" xfId="37425" hidden="1"/>
    <cellStyle name="Hyperlink 9" xfId="26903" hidden="1"/>
    <cellStyle name="Hyperlink 9" xfId="46173" hidden="1"/>
    <cellStyle name="Hyperlink 9" xfId="46399" hidden="1"/>
    <cellStyle name="Hyperlink 9" xfId="43430" hidden="1"/>
    <cellStyle name="Hyperlink 9" xfId="12685" hidden="1"/>
    <cellStyle name="Hyperlink 9" xfId="31565" hidden="1"/>
    <cellStyle name="Hyperlink 9" xfId="21407" hidden="1"/>
    <cellStyle name="Hyperlink 9" xfId="22583" hidden="1"/>
    <cellStyle name="Hyperlink 9" xfId="19632" hidden="1"/>
    <cellStyle name="Hyperlink 9" xfId="46657" hidden="1"/>
    <cellStyle name="Hyperlink 9" xfId="21022" hidden="1"/>
    <cellStyle name="Hyperlink 9" xfId="39620" hidden="1"/>
    <cellStyle name="Hyperlink 9" xfId="19202" hidden="1"/>
    <cellStyle name="Hyperlink 9" xfId="30925" hidden="1"/>
    <cellStyle name="Hyperlink 9" xfId="43053" hidden="1"/>
    <cellStyle name="Hyperlink 9" xfId="43952" hidden="1"/>
    <cellStyle name="Hyperlink 9" xfId="36908" hidden="1"/>
    <cellStyle name="Hyperlink 9" xfId="21112" hidden="1"/>
    <cellStyle name="Hyperlink 9" xfId="40771" hidden="1"/>
    <cellStyle name="Hyperlink 9" xfId="46896" hidden="1"/>
    <cellStyle name="Hyperlink 9" xfId="22689" hidden="1"/>
    <cellStyle name="Hyperlink 9" xfId="37324" hidden="1"/>
    <cellStyle name="Hyperlink 9" xfId="21239" hidden="1"/>
    <cellStyle name="Hyperlink 9" xfId="21703" hidden="1"/>
    <cellStyle name="Hyperlink 9" xfId="44285" hidden="1"/>
    <cellStyle name="Hyperlink 9" xfId="12832" hidden="1"/>
    <cellStyle name="Hyperlink 9" xfId="31318" hidden="1"/>
    <cellStyle name="Hyperlink 9" xfId="22046" hidden="1"/>
    <cellStyle name="Hyperlink 9" xfId="43330" hidden="1"/>
    <cellStyle name="Hyperlink 9" xfId="21974" hidden="1"/>
    <cellStyle name="Hyperlink 9" xfId="13349" hidden="1"/>
    <cellStyle name="Hyperlink 9" xfId="43879" hidden="1"/>
    <cellStyle name="Hyperlink 9" xfId="45171" hidden="1"/>
    <cellStyle name="Hyperlink 9" xfId="20926" hidden="1"/>
    <cellStyle name="Hyperlink 9" xfId="20304" hidden="1"/>
    <cellStyle name="Hyperlink 9" xfId="46763" hidden="1"/>
    <cellStyle name="Hyperlink 9" xfId="45160" hidden="1"/>
    <cellStyle name="Hyperlink 9" xfId="36982" hidden="1"/>
    <cellStyle name="Hyperlink 9" xfId="21946" hidden="1"/>
    <cellStyle name="Hyperlink 9" xfId="30687" hidden="1"/>
    <cellStyle name="Hyperlink 9" xfId="22285" hidden="1"/>
    <cellStyle name="Hyperlink 9" xfId="37224" hidden="1"/>
    <cellStyle name="Hyperlink 9" xfId="19518" hidden="1"/>
    <cellStyle name="Hyperlink 9" xfId="19224" hidden="1"/>
    <cellStyle name="Hyperlink 9" xfId="21735" hidden="1"/>
    <cellStyle name="Hyperlink 9" xfId="37223" hidden="1"/>
    <cellStyle name="Hyperlink 9" xfId="19624" hidden="1"/>
    <cellStyle name="Hyperlink 9" xfId="19659" hidden="1"/>
    <cellStyle name="Hyperlink 9" xfId="5411" hidden="1"/>
    <cellStyle name="Hyperlink 9" xfId="46491" hidden="1"/>
    <cellStyle name="Hyperlink 9" xfId="45594" hidden="1"/>
    <cellStyle name="Hyperlink 9" xfId="20569" hidden="1"/>
    <cellStyle name="Hyperlink 9" xfId="40678" hidden="1"/>
    <cellStyle name="Hyperlink 9" xfId="13152" hidden="1"/>
    <cellStyle name="Hyperlink 9" xfId="46120" hidden="1"/>
    <cellStyle name="Hyperlink 9" xfId="13353" hidden="1"/>
    <cellStyle name="Hyperlink 9" xfId="22666" hidden="1"/>
    <cellStyle name="Hyperlink 9" xfId="42962" hidden="1"/>
    <cellStyle name="Hyperlink 9" xfId="43706" hidden="1"/>
    <cellStyle name="Hyperlink 9" xfId="37383" hidden="1"/>
    <cellStyle name="Hyperlink 9" xfId="28197" hidden="1"/>
    <cellStyle name="Hyperlink 9" xfId="44759" hidden="1"/>
    <cellStyle name="Hyperlink 9" xfId="18559" hidden="1"/>
    <cellStyle name="Hyperlink 9" xfId="45849" hidden="1"/>
    <cellStyle name="Hyperlink 9" xfId="21021" hidden="1"/>
    <cellStyle name="Hyperlink 9" xfId="22150" hidden="1"/>
    <cellStyle name="Hyperlink 9" xfId="44378" hidden="1"/>
    <cellStyle name="Hyperlink 9" xfId="11593" hidden="1"/>
    <cellStyle name="Hyperlink 9" xfId="43592" hidden="1"/>
    <cellStyle name="Hyperlink 9" xfId="21924" hidden="1"/>
    <cellStyle name="Hyperlink 9" xfId="22877" hidden="1"/>
    <cellStyle name="Hyperlink 9" xfId="20246" hidden="1"/>
    <cellStyle name="Hyperlink 9" xfId="37198" hidden="1"/>
    <cellStyle name="Hyperlink 9" xfId="5365" hidden="1"/>
    <cellStyle name="Hyperlink 9" xfId="31105" hidden="1"/>
    <cellStyle name="Hyperlink 9" xfId="16607" hidden="1"/>
    <cellStyle name="Hyperlink 9" xfId="52273" hidden="1"/>
    <cellStyle name="Hyperlink 9" xfId="30838" hidden="1"/>
    <cellStyle name="Hyperlink 9" xfId="43276" hidden="1"/>
    <cellStyle name="Hyperlink 9" xfId="23003" hidden="1"/>
    <cellStyle name="Hyperlink 9" xfId="45403" hidden="1"/>
    <cellStyle name="Hyperlink 9" xfId="22535" hidden="1"/>
    <cellStyle name="Hyperlink 9" xfId="21939" hidden="1"/>
    <cellStyle name="Hyperlink 9" xfId="21577" hidden="1"/>
    <cellStyle name="Hyperlink 9" xfId="18983" hidden="1"/>
    <cellStyle name="Hyperlink 9" xfId="46215" hidden="1"/>
    <cellStyle name="Hyperlink 9" xfId="47043" hidden="1"/>
    <cellStyle name="Hyperlink 9" xfId="31017" hidden="1"/>
    <cellStyle name="Hyperlink 9" xfId="51042" hidden="1"/>
    <cellStyle name="Hyperlink 9" xfId="13172" hidden="1"/>
    <cellStyle name="Hyperlink 9" xfId="31718" hidden="1"/>
    <cellStyle name="Hyperlink 9" xfId="44201" hidden="1"/>
    <cellStyle name="Hyperlink 9" xfId="23082" hidden="1"/>
    <cellStyle name="Hyperlink 9" xfId="44025" hidden="1"/>
    <cellStyle name="Hyperlink 9" xfId="21346" hidden="1"/>
    <cellStyle name="Hyperlink 9" xfId="22171" hidden="1"/>
    <cellStyle name="Hyperlink 9" xfId="19947" hidden="1"/>
    <cellStyle name="Hyperlink 9" xfId="27181" hidden="1"/>
    <cellStyle name="Hyperlink 9" xfId="46432" hidden="1"/>
    <cellStyle name="Hyperlink 9" xfId="19075" hidden="1"/>
    <cellStyle name="Hyperlink 9" xfId="30632" hidden="1"/>
    <cellStyle name="Hyperlink 9" xfId="21329" hidden="1"/>
    <cellStyle name="Hyperlink 9" xfId="45156" hidden="1"/>
    <cellStyle name="Hyperlink 9" xfId="42633" hidden="1"/>
    <cellStyle name="Hyperlink 9" xfId="22099" hidden="1"/>
    <cellStyle name="Hyperlink 9" xfId="30446" hidden="1"/>
    <cellStyle name="Hyperlink 9" xfId="36761" hidden="1"/>
    <cellStyle name="Hyperlink 9" xfId="20138" hidden="1"/>
    <cellStyle name="Hyperlink 9" xfId="22470" hidden="1"/>
    <cellStyle name="Hyperlink 9" xfId="21001" hidden="1"/>
    <cellStyle name="Hyperlink 9" xfId="30886" hidden="1"/>
    <cellStyle name="Hyperlink 9" xfId="18782" hidden="1"/>
    <cellStyle name="Hyperlink 9" xfId="13505" hidden="1"/>
    <cellStyle name="Hyperlink 9" xfId="42525" hidden="1"/>
    <cellStyle name="Hyperlink 9" xfId="46951" hidden="1"/>
    <cellStyle name="Hyperlink 9" xfId="12757" hidden="1"/>
    <cellStyle name="Hyperlink 9" xfId="22837" hidden="1"/>
    <cellStyle name="Hyperlink 9" xfId="13355" hidden="1"/>
    <cellStyle name="Hyperlink 9" xfId="30648" hidden="1"/>
    <cellStyle name="Hyperlink 9" xfId="45186" hidden="1"/>
    <cellStyle name="Hyperlink 9" xfId="28332" hidden="1"/>
    <cellStyle name="Hyperlink 9" xfId="22114" hidden="1"/>
    <cellStyle name="Hyperlink 9" xfId="30115" hidden="1"/>
    <cellStyle name="Hyperlink 9" xfId="30737" hidden="1"/>
    <cellStyle name="Hyperlink 9" xfId="52363" hidden="1"/>
    <cellStyle name="Hyperlink 9" xfId="21253" hidden="1"/>
    <cellStyle name="Hyperlink 9" xfId="45420" hidden="1"/>
    <cellStyle name="Hyperlink 9" xfId="45313" hidden="1"/>
    <cellStyle name="Hyperlink 9" xfId="43298" hidden="1"/>
    <cellStyle name="Hyperlink 9" xfId="12782" hidden="1"/>
    <cellStyle name="Hyperlink 9" xfId="21060" hidden="1"/>
    <cellStyle name="Hyperlink 9" xfId="42856" hidden="1"/>
    <cellStyle name="Hyperlink 9" xfId="30584" hidden="1"/>
    <cellStyle name="Hyperlink 9" xfId="45327" hidden="1"/>
    <cellStyle name="Hyperlink 9" xfId="31424" hidden="1"/>
    <cellStyle name="Hyperlink 9" xfId="19867" hidden="1"/>
    <cellStyle name="Hyperlink 9" xfId="31481" hidden="1"/>
    <cellStyle name="Hyperlink 9" xfId="30986" hidden="1"/>
    <cellStyle name="Hyperlink 9" xfId="21283" hidden="1"/>
    <cellStyle name="Hyperlink 9" xfId="22510" hidden="1"/>
    <cellStyle name="Hyperlink 9" xfId="21841" hidden="1"/>
    <cellStyle name="Hyperlink 9" xfId="43041" hidden="1"/>
    <cellStyle name="Hyperlink 9" xfId="21186" hidden="1"/>
    <cellStyle name="Hyperlink 9" xfId="45096" hidden="1"/>
    <cellStyle name="Hyperlink 9" xfId="20900" hidden="1"/>
    <cellStyle name="Hyperlink 9" xfId="43617" hidden="1"/>
    <cellStyle name="Hyperlink 9" xfId="39450" hidden="1"/>
    <cellStyle name="Hyperlink 9" xfId="12695" hidden="1"/>
    <cellStyle name="Hyperlink 9" xfId="31608" hidden="1"/>
    <cellStyle name="Hyperlink 9" xfId="18966" hidden="1"/>
    <cellStyle name="Hyperlink 9" xfId="31573" hidden="1"/>
    <cellStyle name="Hyperlink 9" xfId="40713" hidden="1"/>
    <cellStyle name="Hyperlink 9" xfId="44121" hidden="1"/>
    <cellStyle name="Hyperlink 9" xfId="22735" hidden="1"/>
    <cellStyle name="Hyperlink 9" xfId="46020" hidden="1"/>
    <cellStyle name="Hyperlink 9" xfId="43516" hidden="1"/>
    <cellStyle name="Hyperlink 9" xfId="46740" hidden="1"/>
    <cellStyle name="Hyperlink 9" xfId="7284" hidden="1"/>
    <cellStyle name="Hyperlink 9" xfId="46013" hidden="1"/>
    <cellStyle name="Hyperlink 9" xfId="21575" hidden="1"/>
    <cellStyle name="Hyperlink 9" xfId="44288" hidden="1"/>
    <cellStyle name="Hyperlink 9" xfId="21723" hidden="1"/>
    <cellStyle name="Hyperlink 9" xfId="37141" hidden="1"/>
    <cellStyle name="Hyperlink 9" xfId="22360" hidden="1"/>
    <cellStyle name="Hyperlink 9" xfId="39342" hidden="1"/>
    <cellStyle name="Hyperlink 9" xfId="45260" hidden="1"/>
    <cellStyle name="Hyperlink 9" xfId="22930" hidden="1"/>
    <cellStyle name="Hyperlink 9" xfId="20214" hidden="1"/>
    <cellStyle name="Hyperlink 9" xfId="45828" hidden="1"/>
    <cellStyle name="Hyperlink 9" xfId="5408" hidden="1"/>
    <cellStyle name="Hyperlink 9" xfId="45095" hidden="1"/>
    <cellStyle name="Hyperlink 9" xfId="46359" hidden="1"/>
    <cellStyle name="Hyperlink 9" xfId="21598" hidden="1"/>
    <cellStyle name="Hyperlink 9" xfId="45357" hidden="1"/>
    <cellStyle name="Hyperlink 9" xfId="13224" hidden="1"/>
    <cellStyle name="Hyperlink 9" xfId="43720" hidden="1"/>
    <cellStyle name="Hyperlink 9" xfId="28242" hidden="1"/>
    <cellStyle name="Hyperlink 9" xfId="44243" hidden="1"/>
    <cellStyle name="Hyperlink 9" xfId="45534" hidden="1"/>
    <cellStyle name="Hyperlink 9" xfId="19878" hidden="1"/>
    <cellStyle name="Hyperlink 9" xfId="20685" hidden="1"/>
    <cellStyle name="Hyperlink 9" xfId="46306" hidden="1"/>
    <cellStyle name="Hyperlink 9" xfId="47130" hidden="1"/>
    <cellStyle name="Hyperlink 9" xfId="18451" hidden="1"/>
    <cellStyle name="Hyperlink 9" xfId="30582" hidden="1"/>
    <cellStyle name="Hyperlink 9" xfId="23079" hidden="1"/>
    <cellStyle name="Hyperlink 9" xfId="45632" hidden="1"/>
    <cellStyle name="Hyperlink 9" xfId="13390" hidden="1"/>
    <cellStyle name="Hyperlink 9" xfId="43698" hidden="1"/>
    <cellStyle name="Hyperlink 9" xfId="31198" hidden="1"/>
    <cellStyle name="Hyperlink 9" xfId="44636" hidden="1"/>
    <cellStyle name="Hyperlink 9" xfId="44914" hidden="1"/>
    <cellStyle name="Hyperlink 9" xfId="43941" hidden="1"/>
    <cellStyle name="Hyperlink 9" xfId="27011" hidden="1"/>
    <cellStyle name="Hyperlink 9" xfId="46544" hidden="1"/>
    <cellStyle name="Hyperlink 9" xfId="13122" hidden="1"/>
    <cellStyle name="Hyperlink 9" xfId="52270" hidden="1"/>
    <cellStyle name="Hyperlink 9" xfId="40681" hidden="1"/>
    <cellStyle name="Hyperlink 9" xfId="30393" hidden="1"/>
    <cellStyle name="Hyperlink 9" xfId="43239" hidden="1"/>
    <cellStyle name="Hyperlink 9" xfId="22822" hidden="1"/>
    <cellStyle name="Hyperlink 9" xfId="37109" hidden="1"/>
    <cellStyle name="Hyperlink 9" xfId="31559" hidden="1"/>
    <cellStyle name="Hyperlink 9" xfId="43713" hidden="1"/>
    <cellStyle name="Hyperlink 9" xfId="43149" hidden="1"/>
    <cellStyle name="Hyperlink 9" xfId="4179" hidden="1"/>
    <cellStyle name="Hyperlink 9" xfId="31063" hidden="1"/>
    <cellStyle name="Hyperlink 9" xfId="19726" hidden="1"/>
    <cellStyle name="Hyperlink 9" xfId="21086" hidden="1"/>
    <cellStyle name="Hyperlink 9" xfId="13147" hidden="1"/>
    <cellStyle name="Hyperlink 9" xfId="43040" hidden="1"/>
    <cellStyle name="Hyperlink 9" xfId="31439" hidden="1"/>
    <cellStyle name="Hyperlink 9" xfId="21754" hidden="1"/>
    <cellStyle name="Hyperlink 9" xfId="36771" hidden="1"/>
    <cellStyle name="Hyperlink 9" xfId="22969" hidden="1"/>
    <cellStyle name="Hyperlink 9" xfId="45809" hidden="1"/>
    <cellStyle name="Hyperlink 9" xfId="31686" hidden="1"/>
    <cellStyle name="Hyperlink 9" xfId="45915" hidden="1"/>
    <cellStyle name="Hyperlink 9" xfId="37581" hidden="1"/>
    <cellStyle name="Hyperlink 9" xfId="47077" hidden="1"/>
    <cellStyle name="Hyperlink 9" xfId="30661" hidden="1"/>
    <cellStyle name="Hyperlink 9" xfId="54146" hidden="1"/>
    <cellStyle name="Hyperlink 9" xfId="22325" hidden="1"/>
    <cellStyle name="Hyperlink 9" xfId="47004" hidden="1"/>
    <cellStyle name="Hyperlink 9" xfId="13148" hidden="1"/>
    <cellStyle name="Hyperlink 9" xfId="31661" hidden="1"/>
    <cellStyle name="Hyperlink 9" xfId="22141" hidden="1"/>
    <cellStyle name="Hyperlink 9" xfId="45797" hidden="1"/>
    <cellStyle name="Hyperlink 9" xfId="23167" hidden="1"/>
    <cellStyle name="Hyperlink 9" xfId="46048" hidden="1"/>
    <cellStyle name="Hyperlink 9" xfId="20169" hidden="1"/>
    <cellStyle name="Hyperlink 9" xfId="36858" hidden="1"/>
    <cellStyle name="Hyperlink 9" xfId="45707" hidden="1"/>
    <cellStyle name="Hyperlink 9" xfId="22521" hidden="1"/>
    <cellStyle name="Hyperlink 9" xfId="46224" hidden="1"/>
    <cellStyle name="Hyperlink 9" xfId="20840" hidden="1"/>
    <cellStyle name="Hyperlink 9" xfId="46609" hidden="1"/>
    <cellStyle name="Hyperlink 9" xfId="19442" hidden="1"/>
    <cellStyle name="Hyperlink 9" xfId="42986" hidden="1"/>
    <cellStyle name="Hyperlink 9" xfId="20731" hidden="1"/>
    <cellStyle name="Hyperlink 9" xfId="19543" hidden="1"/>
    <cellStyle name="Hyperlink 9" xfId="7562" hidden="1"/>
    <cellStyle name="Hyperlink 9" xfId="7392" hidden="1"/>
    <cellStyle name="Hyperlink 9" xfId="7615" hidden="1"/>
    <cellStyle name="Hyperlink 9" xfId="13065" hidden="1"/>
    <cellStyle name="Hyperlink 9" xfId="15268" hidden="1"/>
    <cellStyle name="Hyperlink 9" xfId="15546" hidden="1"/>
    <cellStyle name="Hyperlink 9" xfId="15376" hidden="1"/>
    <cellStyle name="Hyperlink 9" xfId="16562" hidden="1"/>
    <cellStyle name="Hyperlink 9" xfId="47030" hidden="1"/>
    <cellStyle name="Hyperlink 9" xfId="21044" hidden="1"/>
    <cellStyle name="Hyperlink 9" xfId="37228" hidden="1"/>
    <cellStyle name="Hyperlink 9" xfId="21097" hidden="1"/>
    <cellStyle name="Hyperlink 9" xfId="31140" hidden="1"/>
    <cellStyle name="Hyperlink 9" xfId="23114" hidden="1"/>
    <cellStyle name="Hyperlink 9" xfId="45760" hidden="1"/>
    <cellStyle name="Hyperlink 9" xfId="19805" hidden="1"/>
    <cellStyle name="Hyperlink 9" xfId="4071" hidden="1"/>
    <cellStyle name="Hyperlink 9" xfId="22358" hidden="1"/>
    <cellStyle name="Hyperlink 9" xfId="44805" hidden="1"/>
    <cellStyle name="Hyperlink 9" xfId="18954" hidden="1"/>
    <cellStyle name="Hyperlink 9" xfId="40636" hidden="1"/>
    <cellStyle name="Hyperlink 9" xfId="19217" hidden="1"/>
    <cellStyle name="Hyperlink 9" xfId="19951" hidden="1"/>
    <cellStyle name="Hyperlink 9" xfId="45134" hidden="1"/>
    <cellStyle name="Hyperlink 9" xfId="21460" hidden="1"/>
    <cellStyle name="Hyperlink 9" xfId="21082" hidden="1"/>
    <cellStyle name="Hyperlink 9" xfId="18967" hidden="1"/>
    <cellStyle name="Hyperlink 9" xfId="37248" hidden="1"/>
    <cellStyle name="Hyperlink 9" xfId="44320" hidden="1"/>
    <cellStyle name="Hyperlink 9" xfId="20127" hidden="1"/>
    <cellStyle name="Hyperlink 9" xfId="31771" hidden="1"/>
    <cellStyle name="Hyperlink 9" xfId="21894" hidden="1"/>
    <cellStyle name="Hyperlink 9" xfId="28274" hidden="1"/>
    <cellStyle name="Hyperlink 9" xfId="31534" hidden="1"/>
    <cellStyle name="Hyperlink 9" xfId="43291" hidden="1"/>
    <cellStyle name="Hyperlink 9" xfId="23056" hidden="1"/>
    <cellStyle name="Hyperlink 9" xfId="16604" hidden="1"/>
    <cellStyle name="Hyperlink 9" xfId="54424" hidden="1"/>
    <cellStyle name="Hyperlink 9" xfId="5443" hidden="1"/>
    <cellStyle name="Hyperlink 9" xfId="31683" hidden="1"/>
    <cellStyle name="Hyperlink 9" xfId="5501" hidden="1"/>
    <cellStyle name="Hyperlink 9" xfId="18729" hidden="1"/>
    <cellStyle name="Hyperlink 9" xfId="11591" hidden="1"/>
    <cellStyle name="Hyperlink 9" xfId="19256" hidden="1"/>
    <cellStyle name="Hyperlink 9" xfId="13033" hidden="1"/>
    <cellStyle name="Hyperlink 9" xfId="19639" hidden="1"/>
    <cellStyle name="Hyperlink 9" xfId="21520" hidden="1"/>
    <cellStyle name="Hyperlink 9" xfId="21633" hidden="1"/>
    <cellStyle name="Hyperlink 9" xfId="21558" hidden="1"/>
    <cellStyle name="Hyperlink 9" xfId="21686" hidden="1"/>
    <cellStyle name="Hyperlink 9" xfId="45649" hidden="1"/>
    <cellStyle name="Hyperlink 9" xfId="16639" hidden="1"/>
    <cellStyle name="Hyperlink 9" xfId="44021" hidden="1"/>
    <cellStyle name="Hyperlink 9" xfId="16697" hidden="1"/>
    <cellStyle name="Hyperlink 9" xfId="22533" hidden="1"/>
    <cellStyle name="Hyperlink 9" xfId="18979" hidden="1"/>
    <cellStyle name="Hyperlink 9" xfId="30644" hidden="1"/>
    <cellStyle name="Hyperlink 9" xfId="18912" hidden="1"/>
    <cellStyle name="Hyperlink 9" xfId="12906" hidden="1"/>
    <cellStyle name="Hyperlink 9" xfId="54477"/>
    <cellStyle name="Input" xfId="36" builtinId="20" customBuiltin="1"/>
    <cellStyle name="Input 2" xfId="1339"/>
    <cellStyle name="Linked Cell" xfId="37" builtinId="24" customBuiltin="1"/>
    <cellStyle name="Linked Cell 2" xfId="1340"/>
    <cellStyle name="Neutral" xfId="38" builtinId="28" customBuiltin="1"/>
    <cellStyle name="Neutral 2" xfId="1341"/>
    <cellStyle name="Normal" xfId="0" builtinId="0"/>
    <cellStyle name="Normal 10" xfId="161"/>
    <cellStyle name="Normal 10 2" xfId="162"/>
    <cellStyle name="Normal 10 2 2" xfId="474"/>
    <cellStyle name="Normal 10 3" xfId="473"/>
    <cellStyle name="Normal 10 4" xfId="7684"/>
    <cellStyle name="Normal 10 4 2" xfId="30500"/>
    <cellStyle name="Normal 10 4 2 2" xfId="54528"/>
    <cellStyle name="Normal 10 4 3" xfId="18833"/>
    <cellStyle name="Normal 10 4 4" xfId="42907"/>
    <cellStyle name="Normal 11" xfId="163"/>
    <cellStyle name="Normal 11 10" xfId="2388"/>
    <cellStyle name="Normal 11 10 2" xfId="5589"/>
    <cellStyle name="Normal 11 10 2 2" xfId="28420"/>
    <cellStyle name="Normal 11 10 2 2 2" xfId="52451"/>
    <cellStyle name="Normal 11 10 2 3" xfId="16756"/>
    <cellStyle name="Normal 11 10 2 4" xfId="40830"/>
    <cellStyle name="Normal 11 10 3" xfId="13571"/>
    <cellStyle name="Normal 11 10 3 2" xfId="37647"/>
    <cellStyle name="Normal 11 10 4" xfId="25198"/>
    <cellStyle name="Normal 11 10 4 2" xfId="49239"/>
    <cellStyle name="Normal 11 10 5" xfId="8702"/>
    <cellStyle name="Normal 11 10 6" xfId="32778"/>
    <cellStyle name="Normal 11 11" xfId="3360"/>
    <cellStyle name="Normal 11 11 2" xfId="6573"/>
    <cellStyle name="Normal 11 11 2 2" xfId="29404"/>
    <cellStyle name="Normal 11 11 2 2 2" xfId="53435"/>
    <cellStyle name="Normal 11 11 2 3" xfId="17740"/>
    <cellStyle name="Normal 11 11 2 4" xfId="41814"/>
    <cellStyle name="Normal 11 11 3" xfId="14557"/>
    <cellStyle name="Normal 11 11 3 2" xfId="38631"/>
    <cellStyle name="Normal 11 11 4" xfId="26192"/>
    <cellStyle name="Normal 11 11 4 2" xfId="50223"/>
    <cellStyle name="Normal 11 11 5" xfId="9680"/>
    <cellStyle name="Normal 11 11 6" xfId="33756"/>
    <cellStyle name="Normal 11 12" xfId="4418"/>
    <cellStyle name="Normal 11 12 2" xfId="15615"/>
    <cellStyle name="Normal 11 12 2 2" xfId="39689"/>
    <cellStyle name="Normal 11 12 3" xfId="27250"/>
    <cellStyle name="Normal 11 12 3 2" xfId="51281"/>
    <cellStyle name="Normal 11 12 4" xfId="10643"/>
    <cellStyle name="Normal 11 12 5" xfId="34719"/>
    <cellStyle name="Normal 11 13" xfId="1415"/>
    <cellStyle name="Normal 11 13 2" xfId="24224"/>
    <cellStyle name="Normal 11 13 2 2" xfId="48267"/>
    <cellStyle name="Normal 11 13 3" xfId="11659"/>
    <cellStyle name="Normal 11 13 4" xfId="35735"/>
    <cellStyle name="Normal 11 14" xfId="23226"/>
    <cellStyle name="Normal 11 14 2" xfId="47292"/>
    <cellStyle name="Normal 11 15" xfId="7739"/>
    <cellStyle name="Normal 11 16" xfId="31816"/>
    <cellStyle name="Normal 11 2" xfId="164"/>
    <cellStyle name="Normal 11 2 10" xfId="4419"/>
    <cellStyle name="Normal 11 2 10 2" xfId="15616"/>
    <cellStyle name="Normal 11 2 10 2 2" xfId="39690"/>
    <cellStyle name="Normal 11 2 10 3" xfId="27251"/>
    <cellStyle name="Normal 11 2 10 3 2" xfId="51282"/>
    <cellStyle name="Normal 11 2 10 4" xfId="10644"/>
    <cellStyle name="Normal 11 2 10 5" xfId="34720"/>
    <cellStyle name="Normal 11 2 11" xfId="1416"/>
    <cellStyle name="Normal 11 2 11 2" xfId="24225"/>
    <cellStyle name="Normal 11 2 11 2 2" xfId="48268"/>
    <cellStyle name="Normal 11 2 11 3" xfId="11660"/>
    <cellStyle name="Normal 11 2 11 4" xfId="35736"/>
    <cellStyle name="Normal 11 2 12" xfId="23227"/>
    <cellStyle name="Normal 11 2 12 2" xfId="47293"/>
    <cellStyle name="Normal 11 2 13" xfId="7740"/>
    <cellStyle name="Normal 11 2 14" xfId="31817"/>
    <cellStyle name="Normal 11 2 2" xfId="165"/>
    <cellStyle name="Normal 11 2 2 10" xfId="23228"/>
    <cellStyle name="Normal 11 2 2 10 2" xfId="47294"/>
    <cellStyle name="Normal 11 2 2 11" xfId="7741"/>
    <cellStyle name="Normal 11 2 2 12" xfId="31818"/>
    <cellStyle name="Normal 11 2 2 2" xfId="166"/>
    <cellStyle name="Normal 11 2 2 2 10" xfId="7742"/>
    <cellStyle name="Normal 11 2 2 2 11" xfId="31819"/>
    <cellStyle name="Normal 11 2 2 2 2" xfId="585"/>
    <cellStyle name="Normal 11 2 2 2 2 2" xfId="2633"/>
    <cellStyle name="Normal 11 2 2 2 2 2 2" xfId="5832"/>
    <cellStyle name="Normal 11 2 2 2 2 2 2 2" xfId="28663"/>
    <cellStyle name="Normal 11 2 2 2 2 2 2 2 2" xfId="52694"/>
    <cellStyle name="Normal 11 2 2 2 2 2 2 3" xfId="16999"/>
    <cellStyle name="Normal 11 2 2 2 2 2 2 4" xfId="41073"/>
    <cellStyle name="Normal 11 2 2 2 2 2 3" xfId="13814"/>
    <cellStyle name="Normal 11 2 2 2 2 2 3 2" xfId="37890"/>
    <cellStyle name="Normal 11 2 2 2 2 2 4" xfId="25441"/>
    <cellStyle name="Normal 11 2 2 2 2 2 4 2" xfId="49482"/>
    <cellStyle name="Normal 11 2 2 2 2 2 5" xfId="8945"/>
    <cellStyle name="Normal 11 2 2 2 2 2 6" xfId="33021"/>
    <cellStyle name="Normal 11 2 2 2 2 3" xfId="3612"/>
    <cellStyle name="Normal 11 2 2 2 2 3 2" xfId="6825"/>
    <cellStyle name="Normal 11 2 2 2 2 3 2 2" xfId="29656"/>
    <cellStyle name="Normal 11 2 2 2 2 3 2 2 2" xfId="53687"/>
    <cellStyle name="Normal 11 2 2 2 2 3 2 3" xfId="17992"/>
    <cellStyle name="Normal 11 2 2 2 2 3 2 4" xfId="42066"/>
    <cellStyle name="Normal 11 2 2 2 2 3 3" xfId="14809"/>
    <cellStyle name="Normal 11 2 2 2 2 3 3 2" xfId="38883"/>
    <cellStyle name="Normal 11 2 2 2 2 3 4" xfId="26444"/>
    <cellStyle name="Normal 11 2 2 2 2 3 4 2" xfId="50475"/>
    <cellStyle name="Normal 11 2 2 2 2 3 5" xfId="9923"/>
    <cellStyle name="Normal 11 2 2 2 2 3 6" xfId="33999"/>
    <cellStyle name="Normal 11 2 2 2 2 4" xfId="4665"/>
    <cellStyle name="Normal 11 2 2 2 2 4 2" xfId="15862"/>
    <cellStyle name="Normal 11 2 2 2 2 4 2 2" xfId="39936"/>
    <cellStyle name="Normal 11 2 2 2 2 4 3" xfId="27497"/>
    <cellStyle name="Normal 11 2 2 2 2 4 3 2" xfId="51528"/>
    <cellStyle name="Normal 11 2 2 2 2 4 4" xfId="10886"/>
    <cellStyle name="Normal 11 2 2 2 2 4 5" xfId="34962"/>
    <cellStyle name="Normal 11 2 2 2 2 5" xfId="1661"/>
    <cellStyle name="Normal 11 2 2 2 2 5 2" xfId="24470"/>
    <cellStyle name="Normal 11 2 2 2 2 5 2 2" xfId="48513"/>
    <cellStyle name="Normal 11 2 2 2 2 5 3" xfId="11972"/>
    <cellStyle name="Normal 11 2 2 2 2 5 4" xfId="36048"/>
    <cellStyle name="Normal 11 2 2 2 2 6" xfId="23481"/>
    <cellStyle name="Normal 11 2 2 2 2 6 2" xfId="47535"/>
    <cellStyle name="Normal 11 2 2 2 2 7" xfId="7983"/>
    <cellStyle name="Normal 11 2 2 2 2 8" xfId="32059"/>
    <cellStyle name="Normal 11 2 2 2 3" xfId="855"/>
    <cellStyle name="Normal 11 2 2 2 3 2" xfId="2873"/>
    <cellStyle name="Normal 11 2 2 2 3 2 2" xfId="6072"/>
    <cellStyle name="Normal 11 2 2 2 3 2 2 2" xfId="28903"/>
    <cellStyle name="Normal 11 2 2 2 3 2 2 2 2" xfId="52934"/>
    <cellStyle name="Normal 11 2 2 2 3 2 2 3" xfId="17239"/>
    <cellStyle name="Normal 11 2 2 2 3 2 2 4" xfId="41313"/>
    <cellStyle name="Normal 11 2 2 2 3 2 3" xfId="14054"/>
    <cellStyle name="Normal 11 2 2 2 3 2 3 2" xfId="38130"/>
    <cellStyle name="Normal 11 2 2 2 3 2 4" xfId="25681"/>
    <cellStyle name="Normal 11 2 2 2 3 2 4 2" xfId="49722"/>
    <cellStyle name="Normal 11 2 2 2 3 2 5" xfId="9185"/>
    <cellStyle name="Normal 11 2 2 2 3 2 6" xfId="33261"/>
    <cellStyle name="Normal 11 2 2 2 3 3" xfId="3856"/>
    <cellStyle name="Normal 11 2 2 2 3 3 2" xfId="7069"/>
    <cellStyle name="Normal 11 2 2 2 3 3 2 2" xfId="29900"/>
    <cellStyle name="Normal 11 2 2 2 3 3 2 2 2" xfId="53931"/>
    <cellStyle name="Normal 11 2 2 2 3 3 2 3" xfId="18236"/>
    <cellStyle name="Normal 11 2 2 2 3 3 2 4" xfId="42310"/>
    <cellStyle name="Normal 11 2 2 2 3 3 3" xfId="15053"/>
    <cellStyle name="Normal 11 2 2 2 3 3 3 2" xfId="39127"/>
    <cellStyle name="Normal 11 2 2 2 3 3 4" xfId="26688"/>
    <cellStyle name="Normal 11 2 2 2 3 3 4 2" xfId="50719"/>
    <cellStyle name="Normal 11 2 2 2 3 3 5" xfId="10163"/>
    <cellStyle name="Normal 11 2 2 2 3 3 6" xfId="34239"/>
    <cellStyle name="Normal 11 2 2 2 3 4" xfId="4905"/>
    <cellStyle name="Normal 11 2 2 2 3 4 2" xfId="16102"/>
    <cellStyle name="Normal 11 2 2 2 3 4 2 2" xfId="40176"/>
    <cellStyle name="Normal 11 2 2 2 3 4 3" xfId="27737"/>
    <cellStyle name="Normal 11 2 2 2 3 4 3 2" xfId="51768"/>
    <cellStyle name="Normal 11 2 2 2 3 4 4" xfId="11126"/>
    <cellStyle name="Normal 11 2 2 2 3 4 5" xfId="35202"/>
    <cellStyle name="Normal 11 2 2 2 3 5" xfId="1901"/>
    <cellStyle name="Normal 11 2 2 2 3 5 2" xfId="24710"/>
    <cellStyle name="Normal 11 2 2 2 3 5 2 2" xfId="48753"/>
    <cellStyle name="Normal 11 2 2 2 3 5 3" xfId="12222"/>
    <cellStyle name="Normal 11 2 2 2 3 5 4" xfId="36298"/>
    <cellStyle name="Normal 11 2 2 2 3 6" xfId="23723"/>
    <cellStyle name="Normal 11 2 2 2 3 6 2" xfId="47775"/>
    <cellStyle name="Normal 11 2 2 2 3 7" xfId="8223"/>
    <cellStyle name="Normal 11 2 2 2 3 8" xfId="32299"/>
    <cellStyle name="Normal 11 2 2 2 4" xfId="1095"/>
    <cellStyle name="Normal 11 2 2 2 4 2" xfId="3113"/>
    <cellStyle name="Normal 11 2 2 2 4 2 2" xfId="6312"/>
    <cellStyle name="Normal 11 2 2 2 4 2 2 2" xfId="29143"/>
    <cellStyle name="Normal 11 2 2 2 4 2 2 2 2" xfId="53174"/>
    <cellStyle name="Normal 11 2 2 2 4 2 2 3" xfId="17479"/>
    <cellStyle name="Normal 11 2 2 2 4 2 2 4" xfId="41553"/>
    <cellStyle name="Normal 11 2 2 2 4 2 3" xfId="14294"/>
    <cellStyle name="Normal 11 2 2 2 4 2 3 2" xfId="38370"/>
    <cellStyle name="Normal 11 2 2 2 4 2 4" xfId="25921"/>
    <cellStyle name="Normal 11 2 2 2 4 2 4 2" xfId="49962"/>
    <cellStyle name="Normal 11 2 2 2 4 2 5" xfId="9425"/>
    <cellStyle name="Normal 11 2 2 2 4 2 6" xfId="33501"/>
    <cellStyle name="Normal 11 2 2 2 4 3" xfId="4107"/>
    <cellStyle name="Normal 11 2 2 2 4 3 2" xfId="7320"/>
    <cellStyle name="Normal 11 2 2 2 4 3 2 2" xfId="30151"/>
    <cellStyle name="Normal 11 2 2 2 4 3 2 2 2" xfId="54182"/>
    <cellStyle name="Normal 11 2 2 2 4 3 2 3" xfId="18487"/>
    <cellStyle name="Normal 11 2 2 2 4 3 2 4" xfId="42561"/>
    <cellStyle name="Normal 11 2 2 2 4 3 3" xfId="15304"/>
    <cellStyle name="Normal 11 2 2 2 4 3 3 2" xfId="39378"/>
    <cellStyle name="Normal 11 2 2 2 4 3 4" xfId="26939"/>
    <cellStyle name="Normal 11 2 2 2 4 3 4 2" xfId="50970"/>
    <cellStyle name="Normal 11 2 2 2 4 3 5" xfId="10403"/>
    <cellStyle name="Normal 11 2 2 2 4 3 6" xfId="34479"/>
    <cellStyle name="Normal 11 2 2 2 4 4" xfId="5146"/>
    <cellStyle name="Normal 11 2 2 2 4 4 2" xfId="16343"/>
    <cellStyle name="Normal 11 2 2 2 4 4 2 2" xfId="40417"/>
    <cellStyle name="Normal 11 2 2 2 4 4 3" xfId="27978"/>
    <cellStyle name="Normal 11 2 2 2 4 4 3 2" xfId="52009"/>
    <cellStyle name="Normal 11 2 2 2 4 4 4" xfId="11366"/>
    <cellStyle name="Normal 11 2 2 2 4 4 5" xfId="35442"/>
    <cellStyle name="Normal 11 2 2 2 4 5" xfId="2141"/>
    <cellStyle name="Normal 11 2 2 2 4 5 2" xfId="24952"/>
    <cellStyle name="Normal 11 2 2 2 4 5 2 2" xfId="48993"/>
    <cellStyle name="Normal 11 2 2 2 4 5 3" xfId="12469"/>
    <cellStyle name="Normal 11 2 2 2 4 5 4" xfId="36545"/>
    <cellStyle name="Normal 11 2 2 2 4 6" xfId="23964"/>
    <cellStyle name="Normal 11 2 2 2 4 6 2" xfId="48015"/>
    <cellStyle name="Normal 11 2 2 2 4 7" xfId="8463"/>
    <cellStyle name="Normal 11 2 2 2 4 8" xfId="32539"/>
    <cellStyle name="Normal 11 2 2 2 5" xfId="2391"/>
    <cellStyle name="Normal 11 2 2 2 5 2" xfId="5592"/>
    <cellStyle name="Normal 11 2 2 2 5 2 2" xfId="28423"/>
    <cellStyle name="Normal 11 2 2 2 5 2 2 2" xfId="52454"/>
    <cellStyle name="Normal 11 2 2 2 5 2 3" xfId="16759"/>
    <cellStyle name="Normal 11 2 2 2 5 2 4" xfId="40833"/>
    <cellStyle name="Normal 11 2 2 2 5 3" xfId="13574"/>
    <cellStyle name="Normal 11 2 2 2 5 3 2" xfId="37650"/>
    <cellStyle name="Normal 11 2 2 2 5 4" xfId="25201"/>
    <cellStyle name="Normal 11 2 2 2 5 4 2" xfId="49242"/>
    <cellStyle name="Normal 11 2 2 2 5 5" xfId="8705"/>
    <cellStyle name="Normal 11 2 2 2 5 6" xfId="32781"/>
    <cellStyle name="Normal 11 2 2 2 6" xfId="3363"/>
    <cellStyle name="Normal 11 2 2 2 6 2" xfId="6576"/>
    <cellStyle name="Normal 11 2 2 2 6 2 2" xfId="29407"/>
    <cellStyle name="Normal 11 2 2 2 6 2 2 2" xfId="53438"/>
    <cellStyle name="Normal 11 2 2 2 6 2 3" xfId="17743"/>
    <cellStyle name="Normal 11 2 2 2 6 2 4" xfId="41817"/>
    <cellStyle name="Normal 11 2 2 2 6 3" xfId="14560"/>
    <cellStyle name="Normal 11 2 2 2 6 3 2" xfId="38634"/>
    <cellStyle name="Normal 11 2 2 2 6 4" xfId="26195"/>
    <cellStyle name="Normal 11 2 2 2 6 4 2" xfId="50226"/>
    <cellStyle name="Normal 11 2 2 2 6 5" xfId="9683"/>
    <cellStyle name="Normal 11 2 2 2 6 6" xfId="33759"/>
    <cellStyle name="Normal 11 2 2 2 7" xfId="4421"/>
    <cellStyle name="Normal 11 2 2 2 7 2" xfId="15618"/>
    <cellStyle name="Normal 11 2 2 2 7 2 2" xfId="39692"/>
    <cellStyle name="Normal 11 2 2 2 7 3" xfId="27253"/>
    <cellStyle name="Normal 11 2 2 2 7 3 2" xfId="51284"/>
    <cellStyle name="Normal 11 2 2 2 7 4" xfId="10646"/>
    <cellStyle name="Normal 11 2 2 2 7 5" xfId="34722"/>
    <cellStyle name="Normal 11 2 2 2 8" xfId="1418"/>
    <cellStyle name="Normal 11 2 2 2 8 2" xfId="24227"/>
    <cellStyle name="Normal 11 2 2 2 8 2 2" xfId="48270"/>
    <cellStyle name="Normal 11 2 2 2 8 3" xfId="11662"/>
    <cellStyle name="Normal 11 2 2 2 8 4" xfId="35738"/>
    <cellStyle name="Normal 11 2 2 2 9" xfId="23229"/>
    <cellStyle name="Normal 11 2 2 2 9 2" xfId="47295"/>
    <cellStyle name="Normal 11 2 2 3" xfId="584"/>
    <cellStyle name="Normal 11 2 2 3 2" xfId="2632"/>
    <cellStyle name="Normal 11 2 2 3 2 2" xfId="5831"/>
    <cellStyle name="Normal 11 2 2 3 2 2 2" xfId="28662"/>
    <cellStyle name="Normal 11 2 2 3 2 2 2 2" xfId="52693"/>
    <cellStyle name="Normal 11 2 2 3 2 2 3" xfId="16998"/>
    <cellStyle name="Normal 11 2 2 3 2 2 4" xfId="41072"/>
    <cellStyle name="Normal 11 2 2 3 2 3" xfId="13813"/>
    <cellStyle name="Normal 11 2 2 3 2 3 2" xfId="37889"/>
    <cellStyle name="Normal 11 2 2 3 2 4" xfId="25440"/>
    <cellStyle name="Normal 11 2 2 3 2 4 2" xfId="49481"/>
    <cellStyle name="Normal 11 2 2 3 2 5" xfId="8944"/>
    <cellStyle name="Normal 11 2 2 3 2 6" xfId="33020"/>
    <cellStyle name="Normal 11 2 2 3 3" xfId="3611"/>
    <cellStyle name="Normal 11 2 2 3 3 2" xfId="6824"/>
    <cellStyle name="Normal 11 2 2 3 3 2 2" xfId="29655"/>
    <cellStyle name="Normal 11 2 2 3 3 2 2 2" xfId="53686"/>
    <cellStyle name="Normal 11 2 2 3 3 2 3" xfId="17991"/>
    <cellStyle name="Normal 11 2 2 3 3 2 4" xfId="42065"/>
    <cellStyle name="Normal 11 2 2 3 3 3" xfId="14808"/>
    <cellStyle name="Normal 11 2 2 3 3 3 2" xfId="38882"/>
    <cellStyle name="Normal 11 2 2 3 3 4" xfId="26443"/>
    <cellStyle name="Normal 11 2 2 3 3 4 2" xfId="50474"/>
    <cellStyle name="Normal 11 2 2 3 3 5" xfId="9922"/>
    <cellStyle name="Normal 11 2 2 3 3 6" xfId="33998"/>
    <cellStyle name="Normal 11 2 2 3 4" xfId="4664"/>
    <cellStyle name="Normal 11 2 2 3 4 2" xfId="15861"/>
    <cellStyle name="Normal 11 2 2 3 4 2 2" xfId="39935"/>
    <cellStyle name="Normal 11 2 2 3 4 3" xfId="27496"/>
    <cellStyle name="Normal 11 2 2 3 4 3 2" xfId="51527"/>
    <cellStyle name="Normal 11 2 2 3 4 4" xfId="10885"/>
    <cellStyle name="Normal 11 2 2 3 4 5" xfId="34961"/>
    <cellStyle name="Normal 11 2 2 3 5" xfId="1660"/>
    <cellStyle name="Normal 11 2 2 3 5 2" xfId="24469"/>
    <cellStyle name="Normal 11 2 2 3 5 2 2" xfId="48512"/>
    <cellStyle name="Normal 11 2 2 3 5 3" xfId="11971"/>
    <cellStyle name="Normal 11 2 2 3 5 4" xfId="36047"/>
    <cellStyle name="Normal 11 2 2 3 6" xfId="23480"/>
    <cellStyle name="Normal 11 2 2 3 6 2" xfId="47534"/>
    <cellStyle name="Normal 11 2 2 3 7" xfId="7982"/>
    <cellStyle name="Normal 11 2 2 3 8" xfId="32058"/>
    <cellStyle name="Normal 11 2 2 4" xfId="854"/>
    <cellStyle name="Normal 11 2 2 4 2" xfId="2872"/>
    <cellStyle name="Normal 11 2 2 4 2 2" xfId="6071"/>
    <cellStyle name="Normal 11 2 2 4 2 2 2" xfId="28902"/>
    <cellStyle name="Normal 11 2 2 4 2 2 2 2" xfId="52933"/>
    <cellStyle name="Normal 11 2 2 4 2 2 3" xfId="17238"/>
    <cellStyle name="Normal 11 2 2 4 2 2 4" xfId="41312"/>
    <cellStyle name="Normal 11 2 2 4 2 3" xfId="14053"/>
    <cellStyle name="Normal 11 2 2 4 2 3 2" xfId="38129"/>
    <cellStyle name="Normal 11 2 2 4 2 4" xfId="25680"/>
    <cellStyle name="Normal 11 2 2 4 2 4 2" xfId="49721"/>
    <cellStyle name="Normal 11 2 2 4 2 5" xfId="9184"/>
    <cellStyle name="Normal 11 2 2 4 2 6" xfId="33260"/>
    <cellStyle name="Normal 11 2 2 4 3" xfId="3855"/>
    <cellStyle name="Normal 11 2 2 4 3 2" xfId="7068"/>
    <cellStyle name="Normal 11 2 2 4 3 2 2" xfId="29899"/>
    <cellStyle name="Normal 11 2 2 4 3 2 2 2" xfId="53930"/>
    <cellStyle name="Normal 11 2 2 4 3 2 3" xfId="18235"/>
    <cellStyle name="Normal 11 2 2 4 3 2 4" xfId="42309"/>
    <cellStyle name="Normal 11 2 2 4 3 3" xfId="15052"/>
    <cellStyle name="Normal 11 2 2 4 3 3 2" xfId="39126"/>
    <cellStyle name="Normal 11 2 2 4 3 4" xfId="26687"/>
    <cellStyle name="Normal 11 2 2 4 3 4 2" xfId="50718"/>
    <cellStyle name="Normal 11 2 2 4 3 5" xfId="10162"/>
    <cellStyle name="Normal 11 2 2 4 3 6" xfId="34238"/>
    <cellStyle name="Normal 11 2 2 4 4" xfId="4904"/>
    <cellStyle name="Normal 11 2 2 4 4 2" xfId="16101"/>
    <cellStyle name="Normal 11 2 2 4 4 2 2" xfId="40175"/>
    <cellStyle name="Normal 11 2 2 4 4 3" xfId="27736"/>
    <cellStyle name="Normal 11 2 2 4 4 3 2" xfId="51767"/>
    <cellStyle name="Normal 11 2 2 4 4 4" xfId="11125"/>
    <cellStyle name="Normal 11 2 2 4 4 5" xfId="35201"/>
    <cellStyle name="Normal 11 2 2 4 5" xfId="1900"/>
    <cellStyle name="Normal 11 2 2 4 5 2" xfId="24709"/>
    <cellStyle name="Normal 11 2 2 4 5 2 2" xfId="48752"/>
    <cellStyle name="Normal 11 2 2 4 5 3" xfId="12221"/>
    <cellStyle name="Normal 11 2 2 4 5 4" xfId="36297"/>
    <cellStyle name="Normal 11 2 2 4 6" xfId="23722"/>
    <cellStyle name="Normal 11 2 2 4 6 2" xfId="47774"/>
    <cellStyle name="Normal 11 2 2 4 7" xfId="8222"/>
    <cellStyle name="Normal 11 2 2 4 8" xfId="32298"/>
    <cellStyle name="Normal 11 2 2 5" xfId="1094"/>
    <cellStyle name="Normal 11 2 2 5 2" xfId="3112"/>
    <cellStyle name="Normal 11 2 2 5 2 2" xfId="6311"/>
    <cellStyle name="Normal 11 2 2 5 2 2 2" xfId="29142"/>
    <cellStyle name="Normal 11 2 2 5 2 2 2 2" xfId="53173"/>
    <cellStyle name="Normal 11 2 2 5 2 2 3" xfId="17478"/>
    <cellStyle name="Normal 11 2 2 5 2 2 4" xfId="41552"/>
    <cellStyle name="Normal 11 2 2 5 2 3" xfId="14293"/>
    <cellStyle name="Normal 11 2 2 5 2 3 2" xfId="38369"/>
    <cellStyle name="Normal 11 2 2 5 2 4" xfId="25920"/>
    <cellStyle name="Normal 11 2 2 5 2 4 2" xfId="49961"/>
    <cellStyle name="Normal 11 2 2 5 2 5" xfId="9424"/>
    <cellStyle name="Normal 11 2 2 5 2 6" xfId="33500"/>
    <cellStyle name="Normal 11 2 2 5 3" xfId="4106"/>
    <cellStyle name="Normal 11 2 2 5 3 2" xfId="7319"/>
    <cellStyle name="Normal 11 2 2 5 3 2 2" xfId="30150"/>
    <cellStyle name="Normal 11 2 2 5 3 2 2 2" xfId="54181"/>
    <cellStyle name="Normal 11 2 2 5 3 2 3" xfId="18486"/>
    <cellStyle name="Normal 11 2 2 5 3 2 4" xfId="42560"/>
    <cellStyle name="Normal 11 2 2 5 3 3" xfId="15303"/>
    <cellStyle name="Normal 11 2 2 5 3 3 2" xfId="39377"/>
    <cellStyle name="Normal 11 2 2 5 3 4" xfId="26938"/>
    <cellStyle name="Normal 11 2 2 5 3 4 2" xfId="50969"/>
    <cellStyle name="Normal 11 2 2 5 3 5" xfId="10402"/>
    <cellStyle name="Normal 11 2 2 5 3 6" xfId="34478"/>
    <cellStyle name="Normal 11 2 2 5 4" xfId="5145"/>
    <cellStyle name="Normal 11 2 2 5 4 2" xfId="16342"/>
    <cellStyle name="Normal 11 2 2 5 4 2 2" xfId="40416"/>
    <cellStyle name="Normal 11 2 2 5 4 3" xfId="27977"/>
    <cellStyle name="Normal 11 2 2 5 4 3 2" xfId="52008"/>
    <cellStyle name="Normal 11 2 2 5 4 4" xfId="11365"/>
    <cellStyle name="Normal 11 2 2 5 4 5" xfId="35441"/>
    <cellStyle name="Normal 11 2 2 5 5" xfId="2140"/>
    <cellStyle name="Normal 11 2 2 5 5 2" xfId="24951"/>
    <cellStyle name="Normal 11 2 2 5 5 2 2" xfId="48992"/>
    <cellStyle name="Normal 11 2 2 5 5 3" xfId="12468"/>
    <cellStyle name="Normal 11 2 2 5 5 4" xfId="36544"/>
    <cellStyle name="Normal 11 2 2 5 6" xfId="23963"/>
    <cellStyle name="Normal 11 2 2 5 6 2" xfId="48014"/>
    <cellStyle name="Normal 11 2 2 5 7" xfId="8462"/>
    <cellStyle name="Normal 11 2 2 5 8" xfId="32538"/>
    <cellStyle name="Normal 11 2 2 6" xfId="2390"/>
    <cellStyle name="Normal 11 2 2 6 2" xfId="5591"/>
    <cellStyle name="Normal 11 2 2 6 2 2" xfId="28422"/>
    <cellStyle name="Normal 11 2 2 6 2 2 2" xfId="52453"/>
    <cellStyle name="Normal 11 2 2 6 2 3" xfId="16758"/>
    <cellStyle name="Normal 11 2 2 6 2 4" xfId="40832"/>
    <cellStyle name="Normal 11 2 2 6 3" xfId="13573"/>
    <cellStyle name="Normal 11 2 2 6 3 2" xfId="37649"/>
    <cellStyle name="Normal 11 2 2 6 4" xfId="25200"/>
    <cellStyle name="Normal 11 2 2 6 4 2" xfId="49241"/>
    <cellStyle name="Normal 11 2 2 6 5" xfId="8704"/>
    <cellStyle name="Normal 11 2 2 6 6" xfId="32780"/>
    <cellStyle name="Normal 11 2 2 7" xfId="3362"/>
    <cellStyle name="Normal 11 2 2 7 2" xfId="6575"/>
    <cellStyle name="Normal 11 2 2 7 2 2" xfId="29406"/>
    <cellStyle name="Normal 11 2 2 7 2 2 2" xfId="53437"/>
    <cellStyle name="Normal 11 2 2 7 2 3" xfId="17742"/>
    <cellStyle name="Normal 11 2 2 7 2 4" xfId="41816"/>
    <cellStyle name="Normal 11 2 2 7 3" xfId="14559"/>
    <cellStyle name="Normal 11 2 2 7 3 2" xfId="38633"/>
    <cellStyle name="Normal 11 2 2 7 4" xfId="26194"/>
    <cellStyle name="Normal 11 2 2 7 4 2" xfId="50225"/>
    <cellStyle name="Normal 11 2 2 7 5" xfId="9682"/>
    <cellStyle name="Normal 11 2 2 7 6" xfId="33758"/>
    <cellStyle name="Normal 11 2 2 8" xfId="4420"/>
    <cellStyle name="Normal 11 2 2 8 2" xfId="15617"/>
    <cellStyle name="Normal 11 2 2 8 2 2" xfId="39691"/>
    <cellStyle name="Normal 11 2 2 8 3" xfId="27252"/>
    <cellStyle name="Normal 11 2 2 8 3 2" xfId="51283"/>
    <cellStyle name="Normal 11 2 2 8 4" xfId="10645"/>
    <cellStyle name="Normal 11 2 2 8 5" xfId="34721"/>
    <cellStyle name="Normal 11 2 2 9" xfId="1417"/>
    <cellStyle name="Normal 11 2 2 9 2" xfId="24226"/>
    <cellStyle name="Normal 11 2 2 9 2 2" xfId="48269"/>
    <cellStyle name="Normal 11 2 2 9 3" xfId="11661"/>
    <cellStyle name="Normal 11 2 2 9 4" xfId="35737"/>
    <cellStyle name="Normal 11 2 3" xfId="167"/>
    <cellStyle name="Normal 11 2 3 10" xfId="23230"/>
    <cellStyle name="Normal 11 2 3 10 2" xfId="47296"/>
    <cellStyle name="Normal 11 2 3 11" xfId="7743"/>
    <cellStyle name="Normal 11 2 3 12" xfId="31820"/>
    <cellStyle name="Normal 11 2 3 2" xfId="168"/>
    <cellStyle name="Normal 11 2 3 2 10" xfId="7744"/>
    <cellStyle name="Normal 11 2 3 2 11" xfId="31821"/>
    <cellStyle name="Normal 11 2 3 2 2" xfId="587"/>
    <cellStyle name="Normal 11 2 3 2 2 2" xfId="2635"/>
    <cellStyle name="Normal 11 2 3 2 2 2 2" xfId="5834"/>
    <cellStyle name="Normal 11 2 3 2 2 2 2 2" xfId="28665"/>
    <cellStyle name="Normal 11 2 3 2 2 2 2 2 2" xfId="52696"/>
    <cellStyle name="Normal 11 2 3 2 2 2 2 3" xfId="17001"/>
    <cellStyle name="Normal 11 2 3 2 2 2 2 4" xfId="41075"/>
    <cellStyle name="Normal 11 2 3 2 2 2 3" xfId="13816"/>
    <cellStyle name="Normal 11 2 3 2 2 2 3 2" xfId="37892"/>
    <cellStyle name="Normal 11 2 3 2 2 2 4" xfId="25443"/>
    <cellStyle name="Normal 11 2 3 2 2 2 4 2" xfId="49484"/>
    <cellStyle name="Normal 11 2 3 2 2 2 5" xfId="8947"/>
    <cellStyle name="Normal 11 2 3 2 2 2 6" xfId="33023"/>
    <cellStyle name="Normal 11 2 3 2 2 3" xfId="3614"/>
    <cellStyle name="Normal 11 2 3 2 2 3 2" xfId="6827"/>
    <cellStyle name="Normal 11 2 3 2 2 3 2 2" xfId="29658"/>
    <cellStyle name="Normal 11 2 3 2 2 3 2 2 2" xfId="53689"/>
    <cellStyle name="Normal 11 2 3 2 2 3 2 3" xfId="17994"/>
    <cellStyle name="Normal 11 2 3 2 2 3 2 4" xfId="42068"/>
    <cellStyle name="Normal 11 2 3 2 2 3 3" xfId="14811"/>
    <cellStyle name="Normal 11 2 3 2 2 3 3 2" xfId="38885"/>
    <cellStyle name="Normal 11 2 3 2 2 3 4" xfId="26446"/>
    <cellStyle name="Normal 11 2 3 2 2 3 4 2" xfId="50477"/>
    <cellStyle name="Normal 11 2 3 2 2 3 5" xfId="9925"/>
    <cellStyle name="Normal 11 2 3 2 2 3 6" xfId="34001"/>
    <cellStyle name="Normal 11 2 3 2 2 4" xfId="4667"/>
    <cellStyle name="Normal 11 2 3 2 2 4 2" xfId="15864"/>
    <cellStyle name="Normal 11 2 3 2 2 4 2 2" xfId="39938"/>
    <cellStyle name="Normal 11 2 3 2 2 4 3" xfId="27499"/>
    <cellStyle name="Normal 11 2 3 2 2 4 3 2" xfId="51530"/>
    <cellStyle name="Normal 11 2 3 2 2 4 4" xfId="10888"/>
    <cellStyle name="Normal 11 2 3 2 2 4 5" xfId="34964"/>
    <cellStyle name="Normal 11 2 3 2 2 5" xfId="1663"/>
    <cellStyle name="Normal 11 2 3 2 2 5 2" xfId="24472"/>
    <cellStyle name="Normal 11 2 3 2 2 5 2 2" xfId="48515"/>
    <cellStyle name="Normal 11 2 3 2 2 5 3" xfId="11974"/>
    <cellStyle name="Normal 11 2 3 2 2 5 4" xfId="36050"/>
    <cellStyle name="Normal 11 2 3 2 2 6" xfId="23483"/>
    <cellStyle name="Normal 11 2 3 2 2 6 2" xfId="47537"/>
    <cellStyle name="Normal 11 2 3 2 2 7" xfId="7985"/>
    <cellStyle name="Normal 11 2 3 2 2 8" xfId="32061"/>
    <cellStyle name="Normal 11 2 3 2 3" xfId="857"/>
    <cellStyle name="Normal 11 2 3 2 3 2" xfId="2875"/>
    <cellStyle name="Normal 11 2 3 2 3 2 2" xfId="6074"/>
    <cellStyle name="Normal 11 2 3 2 3 2 2 2" xfId="28905"/>
    <cellStyle name="Normal 11 2 3 2 3 2 2 2 2" xfId="52936"/>
    <cellStyle name="Normal 11 2 3 2 3 2 2 3" xfId="17241"/>
    <cellStyle name="Normal 11 2 3 2 3 2 2 4" xfId="41315"/>
    <cellStyle name="Normal 11 2 3 2 3 2 3" xfId="14056"/>
    <cellStyle name="Normal 11 2 3 2 3 2 3 2" xfId="38132"/>
    <cellStyle name="Normal 11 2 3 2 3 2 4" xfId="25683"/>
    <cellStyle name="Normal 11 2 3 2 3 2 4 2" xfId="49724"/>
    <cellStyle name="Normal 11 2 3 2 3 2 5" xfId="9187"/>
    <cellStyle name="Normal 11 2 3 2 3 2 6" xfId="33263"/>
    <cellStyle name="Normal 11 2 3 2 3 3" xfId="3858"/>
    <cellStyle name="Normal 11 2 3 2 3 3 2" xfId="7071"/>
    <cellStyle name="Normal 11 2 3 2 3 3 2 2" xfId="29902"/>
    <cellStyle name="Normal 11 2 3 2 3 3 2 2 2" xfId="53933"/>
    <cellStyle name="Normal 11 2 3 2 3 3 2 3" xfId="18238"/>
    <cellStyle name="Normal 11 2 3 2 3 3 2 4" xfId="42312"/>
    <cellStyle name="Normal 11 2 3 2 3 3 3" xfId="15055"/>
    <cellStyle name="Normal 11 2 3 2 3 3 3 2" xfId="39129"/>
    <cellStyle name="Normal 11 2 3 2 3 3 4" xfId="26690"/>
    <cellStyle name="Normal 11 2 3 2 3 3 4 2" xfId="50721"/>
    <cellStyle name="Normal 11 2 3 2 3 3 5" xfId="10165"/>
    <cellStyle name="Normal 11 2 3 2 3 3 6" xfId="34241"/>
    <cellStyle name="Normal 11 2 3 2 3 4" xfId="4907"/>
    <cellStyle name="Normal 11 2 3 2 3 4 2" xfId="16104"/>
    <cellStyle name="Normal 11 2 3 2 3 4 2 2" xfId="40178"/>
    <cellStyle name="Normal 11 2 3 2 3 4 3" xfId="27739"/>
    <cellStyle name="Normal 11 2 3 2 3 4 3 2" xfId="51770"/>
    <cellStyle name="Normal 11 2 3 2 3 4 4" xfId="11128"/>
    <cellStyle name="Normal 11 2 3 2 3 4 5" xfId="35204"/>
    <cellStyle name="Normal 11 2 3 2 3 5" xfId="1903"/>
    <cellStyle name="Normal 11 2 3 2 3 5 2" xfId="24712"/>
    <cellStyle name="Normal 11 2 3 2 3 5 2 2" xfId="48755"/>
    <cellStyle name="Normal 11 2 3 2 3 5 3" xfId="12224"/>
    <cellStyle name="Normal 11 2 3 2 3 5 4" xfId="36300"/>
    <cellStyle name="Normal 11 2 3 2 3 6" xfId="23725"/>
    <cellStyle name="Normal 11 2 3 2 3 6 2" xfId="47777"/>
    <cellStyle name="Normal 11 2 3 2 3 7" xfId="8225"/>
    <cellStyle name="Normal 11 2 3 2 3 8" xfId="32301"/>
    <cellStyle name="Normal 11 2 3 2 4" xfId="1097"/>
    <cellStyle name="Normal 11 2 3 2 4 2" xfId="3115"/>
    <cellStyle name="Normal 11 2 3 2 4 2 2" xfId="6314"/>
    <cellStyle name="Normal 11 2 3 2 4 2 2 2" xfId="29145"/>
    <cellStyle name="Normal 11 2 3 2 4 2 2 2 2" xfId="53176"/>
    <cellStyle name="Normal 11 2 3 2 4 2 2 3" xfId="17481"/>
    <cellStyle name="Normal 11 2 3 2 4 2 2 4" xfId="41555"/>
    <cellStyle name="Normal 11 2 3 2 4 2 3" xfId="14296"/>
    <cellStyle name="Normal 11 2 3 2 4 2 3 2" xfId="38372"/>
    <cellStyle name="Normal 11 2 3 2 4 2 4" xfId="25923"/>
    <cellStyle name="Normal 11 2 3 2 4 2 4 2" xfId="49964"/>
    <cellStyle name="Normal 11 2 3 2 4 2 5" xfId="9427"/>
    <cellStyle name="Normal 11 2 3 2 4 2 6" xfId="33503"/>
    <cellStyle name="Normal 11 2 3 2 4 3" xfId="4109"/>
    <cellStyle name="Normal 11 2 3 2 4 3 2" xfId="7322"/>
    <cellStyle name="Normal 11 2 3 2 4 3 2 2" xfId="30153"/>
    <cellStyle name="Normal 11 2 3 2 4 3 2 2 2" xfId="54184"/>
    <cellStyle name="Normal 11 2 3 2 4 3 2 3" xfId="18489"/>
    <cellStyle name="Normal 11 2 3 2 4 3 2 4" xfId="42563"/>
    <cellStyle name="Normal 11 2 3 2 4 3 3" xfId="15306"/>
    <cellStyle name="Normal 11 2 3 2 4 3 3 2" xfId="39380"/>
    <cellStyle name="Normal 11 2 3 2 4 3 4" xfId="26941"/>
    <cellStyle name="Normal 11 2 3 2 4 3 4 2" xfId="50972"/>
    <cellStyle name="Normal 11 2 3 2 4 3 5" xfId="10405"/>
    <cellStyle name="Normal 11 2 3 2 4 3 6" xfId="34481"/>
    <cellStyle name="Normal 11 2 3 2 4 4" xfId="5148"/>
    <cellStyle name="Normal 11 2 3 2 4 4 2" xfId="16345"/>
    <cellStyle name="Normal 11 2 3 2 4 4 2 2" xfId="40419"/>
    <cellStyle name="Normal 11 2 3 2 4 4 3" xfId="27980"/>
    <cellStyle name="Normal 11 2 3 2 4 4 3 2" xfId="52011"/>
    <cellStyle name="Normal 11 2 3 2 4 4 4" xfId="11368"/>
    <cellStyle name="Normal 11 2 3 2 4 4 5" xfId="35444"/>
    <cellStyle name="Normal 11 2 3 2 4 5" xfId="2143"/>
    <cellStyle name="Normal 11 2 3 2 4 5 2" xfId="24954"/>
    <cellStyle name="Normal 11 2 3 2 4 5 2 2" xfId="48995"/>
    <cellStyle name="Normal 11 2 3 2 4 5 3" xfId="12471"/>
    <cellStyle name="Normal 11 2 3 2 4 5 4" xfId="36547"/>
    <cellStyle name="Normal 11 2 3 2 4 6" xfId="23966"/>
    <cellStyle name="Normal 11 2 3 2 4 6 2" xfId="48017"/>
    <cellStyle name="Normal 11 2 3 2 4 7" xfId="8465"/>
    <cellStyle name="Normal 11 2 3 2 4 8" xfId="32541"/>
    <cellStyle name="Normal 11 2 3 2 5" xfId="2393"/>
    <cellStyle name="Normal 11 2 3 2 5 2" xfId="5594"/>
    <cellStyle name="Normal 11 2 3 2 5 2 2" xfId="28425"/>
    <cellStyle name="Normal 11 2 3 2 5 2 2 2" xfId="52456"/>
    <cellStyle name="Normal 11 2 3 2 5 2 3" xfId="16761"/>
    <cellStyle name="Normal 11 2 3 2 5 2 4" xfId="40835"/>
    <cellStyle name="Normal 11 2 3 2 5 3" xfId="13576"/>
    <cellStyle name="Normal 11 2 3 2 5 3 2" xfId="37652"/>
    <cellStyle name="Normal 11 2 3 2 5 4" xfId="25203"/>
    <cellStyle name="Normal 11 2 3 2 5 4 2" xfId="49244"/>
    <cellStyle name="Normal 11 2 3 2 5 5" xfId="8707"/>
    <cellStyle name="Normal 11 2 3 2 5 6" xfId="32783"/>
    <cellStyle name="Normal 11 2 3 2 6" xfId="3365"/>
    <cellStyle name="Normal 11 2 3 2 6 2" xfId="6578"/>
    <cellStyle name="Normal 11 2 3 2 6 2 2" xfId="29409"/>
    <cellStyle name="Normal 11 2 3 2 6 2 2 2" xfId="53440"/>
    <cellStyle name="Normal 11 2 3 2 6 2 3" xfId="17745"/>
    <cellStyle name="Normal 11 2 3 2 6 2 4" xfId="41819"/>
    <cellStyle name="Normal 11 2 3 2 6 3" xfId="14562"/>
    <cellStyle name="Normal 11 2 3 2 6 3 2" xfId="38636"/>
    <cellStyle name="Normal 11 2 3 2 6 4" xfId="26197"/>
    <cellStyle name="Normal 11 2 3 2 6 4 2" xfId="50228"/>
    <cellStyle name="Normal 11 2 3 2 6 5" xfId="9685"/>
    <cellStyle name="Normal 11 2 3 2 6 6" xfId="33761"/>
    <cellStyle name="Normal 11 2 3 2 7" xfId="4423"/>
    <cellStyle name="Normal 11 2 3 2 7 2" xfId="15620"/>
    <cellStyle name="Normal 11 2 3 2 7 2 2" xfId="39694"/>
    <cellStyle name="Normal 11 2 3 2 7 3" xfId="27255"/>
    <cellStyle name="Normal 11 2 3 2 7 3 2" xfId="51286"/>
    <cellStyle name="Normal 11 2 3 2 7 4" xfId="10648"/>
    <cellStyle name="Normal 11 2 3 2 7 5" xfId="34724"/>
    <cellStyle name="Normal 11 2 3 2 8" xfId="1420"/>
    <cellStyle name="Normal 11 2 3 2 8 2" xfId="24229"/>
    <cellStyle name="Normal 11 2 3 2 8 2 2" xfId="48272"/>
    <cellStyle name="Normal 11 2 3 2 8 3" xfId="11664"/>
    <cellStyle name="Normal 11 2 3 2 8 4" xfId="35740"/>
    <cellStyle name="Normal 11 2 3 2 9" xfId="23231"/>
    <cellStyle name="Normal 11 2 3 2 9 2" xfId="47297"/>
    <cellStyle name="Normal 11 2 3 3" xfId="586"/>
    <cellStyle name="Normal 11 2 3 3 2" xfId="2634"/>
    <cellStyle name="Normal 11 2 3 3 2 2" xfId="5833"/>
    <cellStyle name="Normal 11 2 3 3 2 2 2" xfId="28664"/>
    <cellStyle name="Normal 11 2 3 3 2 2 2 2" xfId="52695"/>
    <cellStyle name="Normal 11 2 3 3 2 2 3" xfId="17000"/>
    <cellStyle name="Normal 11 2 3 3 2 2 4" xfId="41074"/>
    <cellStyle name="Normal 11 2 3 3 2 3" xfId="13815"/>
    <cellStyle name="Normal 11 2 3 3 2 3 2" xfId="37891"/>
    <cellStyle name="Normal 11 2 3 3 2 4" xfId="25442"/>
    <cellStyle name="Normal 11 2 3 3 2 4 2" xfId="49483"/>
    <cellStyle name="Normal 11 2 3 3 2 5" xfId="8946"/>
    <cellStyle name="Normal 11 2 3 3 2 6" xfId="33022"/>
    <cellStyle name="Normal 11 2 3 3 3" xfId="3613"/>
    <cellStyle name="Normal 11 2 3 3 3 2" xfId="6826"/>
    <cellStyle name="Normal 11 2 3 3 3 2 2" xfId="29657"/>
    <cellStyle name="Normal 11 2 3 3 3 2 2 2" xfId="53688"/>
    <cellStyle name="Normal 11 2 3 3 3 2 3" xfId="17993"/>
    <cellStyle name="Normal 11 2 3 3 3 2 4" xfId="42067"/>
    <cellStyle name="Normal 11 2 3 3 3 3" xfId="14810"/>
    <cellStyle name="Normal 11 2 3 3 3 3 2" xfId="38884"/>
    <cellStyle name="Normal 11 2 3 3 3 4" xfId="26445"/>
    <cellStyle name="Normal 11 2 3 3 3 4 2" xfId="50476"/>
    <cellStyle name="Normal 11 2 3 3 3 5" xfId="9924"/>
    <cellStyle name="Normal 11 2 3 3 3 6" xfId="34000"/>
    <cellStyle name="Normal 11 2 3 3 4" xfId="4666"/>
    <cellStyle name="Normal 11 2 3 3 4 2" xfId="15863"/>
    <cellStyle name="Normal 11 2 3 3 4 2 2" xfId="39937"/>
    <cellStyle name="Normal 11 2 3 3 4 3" xfId="27498"/>
    <cellStyle name="Normal 11 2 3 3 4 3 2" xfId="51529"/>
    <cellStyle name="Normal 11 2 3 3 4 4" xfId="10887"/>
    <cellStyle name="Normal 11 2 3 3 4 5" xfId="34963"/>
    <cellStyle name="Normal 11 2 3 3 5" xfId="1662"/>
    <cellStyle name="Normal 11 2 3 3 5 2" xfId="24471"/>
    <cellStyle name="Normal 11 2 3 3 5 2 2" xfId="48514"/>
    <cellStyle name="Normal 11 2 3 3 5 3" xfId="11973"/>
    <cellStyle name="Normal 11 2 3 3 5 4" xfId="36049"/>
    <cellStyle name="Normal 11 2 3 3 6" xfId="23482"/>
    <cellStyle name="Normal 11 2 3 3 6 2" xfId="47536"/>
    <cellStyle name="Normal 11 2 3 3 7" xfId="7984"/>
    <cellStyle name="Normal 11 2 3 3 8" xfId="32060"/>
    <cellStyle name="Normal 11 2 3 4" xfId="856"/>
    <cellStyle name="Normal 11 2 3 4 2" xfId="2874"/>
    <cellStyle name="Normal 11 2 3 4 2 2" xfId="6073"/>
    <cellStyle name="Normal 11 2 3 4 2 2 2" xfId="28904"/>
    <cellStyle name="Normal 11 2 3 4 2 2 2 2" xfId="52935"/>
    <cellStyle name="Normal 11 2 3 4 2 2 3" xfId="17240"/>
    <cellStyle name="Normal 11 2 3 4 2 2 4" xfId="41314"/>
    <cellStyle name="Normal 11 2 3 4 2 3" xfId="14055"/>
    <cellStyle name="Normal 11 2 3 4 2 3 2" xfId="38131"/>
    <cellStyle name="Normal 11 2 3 4 2 4" xfId="25682"/>
    <cellStyle name="Normal 11 2 3 4 2 4 2" xfId="49723"/>
    <cellStyle name="Normal 11 2 3 4 2 5" xfId="9186"/>
    <cellStyle name="Normal 11 2 3 4 2 6" xfId="33262"/>
    <cellStyle name="Normal 11 2 3 4 3" xfId="3857"/>
    <cellStyle name="Normal 11 2 3 4 3 2" xfId="7070"/>
    <cellStyle name="Normal 11 2 3 4 3 2 2" xfId="29901"/>
    <cellStyle name="Normal 11 2 3 4 3 2 2 2" xfId="53932"/>
    <cellStyle name="Normal 11 2 3 4 3 2 3" xfId="18237"/>
    <cellStyle name="Normal 11 2 3 4 3 2 4" xfId="42311"/>
    <cellStyle name="Normal 11 2 3 4 3 3" xfId="15054"/>
    <cellStyle name="Normal 11 2 3 4 3 3 2" xfId="39128"/>
    <cellStyle name="Normal 11 2 3 4 3 4" xfId="26689"/>
    <cellStyle name="Normal 11 2 3 4 3 4 2" xfId="50720"/>
    <cellStyle name="Normal 11 2 3 4 3 5" xfId="10164"/>
    <cellStyle name="Normal 11 2 3 4 3 6" xfId="34240"/>
    <cellStyle name="Normal 11 2 3 4 4" xfId="4906"/>
    <cellStyle name="Normal 11 2 3 4 4 2" xfId="16103"/>
    <cellStyle name="Normal 11 2 3 4 4 2 2" xfId="40177"/>
    <cellStyle name="Normal 11 2 3 4 4 3" xfId="27738"/>
    <cellStyle name="Normal 11 2 3 4 4 3 2" xfId="51769"/>
    <cellStyle name="Normal 11 2 3 4 4 4" xfId="11127"/>
    <cellStyle name="Normal 11 2 3 4 4 5" xfId="35203"/>
    <cellStyle name="Normal 11 2 3 4 5" xfId="1902"/>
    <cellStyle name="Normal 11 2 3 4 5 2" xfId="24711"/>
    <cellStyle name="Normal 11 2 3 4 5 2 2" xfId="48754"/>
    <cellStyle name="Normal 11 2 3 4 5 3" xfId="12223"/>
    <cellStyle name="Normal 11 2 3 4 5 4" xfId="36299"/>
    <cellStyle name="Normal 11 2 3 4 6" xfId="23724"/>
    <cellStyle name="Normal 11 2 3 4 6 2" xfId="47776"/>
    <cellStyle name="Normal 11 2 3 4 7" xfId="8224"/>
    <cellStyle name="Normal 11 2 3 4 8" xfId="32300"/>
    <cellStyle name="Normal 11 2 3 5" xfId="1096"/>
    <cellStyle name="Normal 11 2 3 5 2" xfId="3114"/>
    <cellStyle name="Normal 11 2 3 5 2 2" xfId="6313"/>
    <cellStyle name="Normal 11 2 3 5 2 2 2" xfId="29144"/>
    <cellStyle name="Normal 11 2 3 5 2 2 2 2" xfId="53175"/>
    <cellStyle name="Normal 11 2 3 5 2 2 3" xfId="17480"/>
    <cellStyle name="Normal 11 2 3 5 2 2 4" xfId="41554"/>
    <cellStyle name="Normal 11 2 3 5 2 3" xfId="14295"/>
    <cellStyle name="Normal 11 2 3 5 2 3 2" xfId="38371"/>
    <cellStyle name="Normal 11 2 3 5 2 4" xfId="25922"/>
    <cellStyle name="Normal 11 2 3 5 2 4 2" xfId="49963"/>
    <cellStyle name="Normal 11 2 3 5 2 5" xfId="9426"/>
    <cellStyle name="Normal 11 2 3 5 2 6" xfId="33502"/>
    <cellStyle name="Normal 11 2 3 5 3" xfId="4108"/>
    <cellStyle name="Normal 11 2 3 5 3 2" xfId="7321"/>
    <cellStyle name="Normal 11 2 3 5 3 2 2" xfId="30152"/>
    <cellStyle name="Normal 11 2 3 5 3 2 2 2" xfId="54183"/>
    <cellStyle name="Normal 11 2 3 5 3 2 3" xfId="18488"/>
    <cellStyle name="Normal 11 2 3 5 3 2 4" xfId="42562"/>
    <cellStyle name="Normal 11 2 3 5 3 3" xfId="15305"/>
    <cellStyle name="Normal 11 2 3 5 3 3 2" xfId="39379"/>
    <cellStyle name="Normal 11 2 3 5 3 4" xfId="26940"/>
    <cellStyle name="Normal 11 2 3 5 3 4 2" xfId="50971"/>
    <cellStyle name="Normal 11 2 3 5 3 5" xfId="10404"/>
    <cellStyle name="Normal 11 2 3 5 3 6" xfId="34480"/>
    <cellStyle name="Normal 11 2 3 5 4" xfId="5147"/>
    <cellStyle name="Normal 11 2 3 5 4 2" xfId="16344"/>
    <cellStyle name="Normal 11 2 3 5 4 2 2" xfId="40418"/>
    <cellStyle name="Normal 11 2 3 5 4 3" xfId="27979"/>
    <cellStyle name="Normal 11 2 3 5 4 3 2" xfId="52010"/>
    <cellStyle name="Normal 11 2 3 5 4 4" xfId="11367"/>
    <cellStyle name="Normal 11 2 3 5 4 5" xfId="35443"/>
    <cellStyle name="Normal 11 2 3 5 5" xfId="2142"/>
    <cellStyle name="Normal 11 2 3 5 5 2" xfId="24953"/>
    <cellStyle name="Normal 11 2 3 5 5 2 2" xfId="48994"/>
    <cellStyle name="Normal 11 2 3 5 5 3" xfId="12470"/>
    <cellStyle name="Normal 11 2 3 5 5 4" xfId="36546"/>
    <cellStyle name="Normal 11 2 3 5 6" xfId="23965"/>
    <cellStyle name="Normal 11 2 3 5 6 2" xfId="48016"/>
    <cellStyle name="Normal 11 2 3 5 7" xfId="8464"/>
    <cellStyle name="Normal 11 2 3 5 8" xfId="32540"/>
    <cellStyle name="Normal 11 2 3 6" xfId="2392"/>
    <cellStyle name="Normal 11 2 3 6 2" xfId="5593"/>
    <cellStyle name="Normal 11 2 3 6 2 2" xfId="28424"/>
    <cellStyle name="Normal 11 2 3 6 2 2 2" xfId="52455"/>
    <cellStyle name="Normal 11 2 3 6 2 3" xfId="16760"/>
    <cellStyle name="Normal 11 2 3 6 2 4" xfId="40834"/>
    <cellStyle name="Normal 11 2 3 6 3" xfId="13575"/>
    <cellStyle name="Normal 11 2 3 6 3 2" xfId="37651"/>
    <cellStyle name="Normal 11 2 3 6 4" xfId="25202"/>
    <cellStyle name="Normal 11 2 3 6 4 2" xfId="49243"/>
    <cellStyle name="Normal 11 2 3 6 5" xfId="8706"/>
    <cellStyle name="Normal 11 2 3 6 6" xfId="32782"/>
    <cellStyle name="Normal 11 2 3 7" xfId="3364"/>
    <cellStyle name="Normal 11 2 3 7 2" xfId="6577"/>
    <cellStyle name="Normal 11 2 3 7 2 2" xfId="29408"/>
    <cellStyle name="Normal 11 2 3 7 2 2 2" xfId="53439"/>
    <cellStyle name="Normal 11 2 3 7 2 3" xfId="17744"/>
    <cellStyle name="Normal 11 2 3 7 2 4" xfId="41818"/>
    <cellStyle name="Normal 11 2 3 7 3" xfId="14561"/>
    <cellStyle name="Normal 11 2 3 7 3 2" xfId="38635"/>
    <cellStyle name="Normal 11 2 3 7 4" xfId="26196"/>
    <cellStyle name="Normal 11 2 3 7 4 2" xfId="50227"/>
    <cellStyle name="Normal 11 2 3 7 5" xfId="9684"/>
    <cellStyle name="Normal 11 2 3 7 6" xfId="33760"/>
    <cellStyle name="Normal 11 2 3 8" xfId="4422"/>
    <cellStyle name="Normal 11 2 3 8 2" xfId="15619"/>
    <cellStyle name="Normal 11 2 3 8 2 2" xfId="39693"/>
    <cellStyle name="Normal 11 2 3 8 3" xfId="27254"/>
    <cellStyle name="Normal 11 2 3 8 3 2" xfId="51285"/>
    <cellStyle name="Normal 11 2 3 8 4" xfId="10647"/>
    <cellStyle name="Normal 11 2 3 8 5" xfId="34723"/>
    <cellStyle name="Normal 11 2 3 9" xfId="1419"/>
    <cellStyle name="Normal 11 2 3 9 2" xfId="24228"/>
    <cellStyle name="Normal 11 2 3 9 2 2" xfId="48271"/>
    <cellStyle name="Normal 11 2 3 9 3" xfId="11663"/>
    <cellStyle name="Normal 11 2 3 9 4" xfId="35739"/>
    <cellStyle name="Normal 11 2 4" xfId="169"/>
    <cellStyle name="Normal 11 2 4 10" xfId="7745"/>
    <cellStyle name="Normal 11 2 4 11" xfId="31822"/>
    <cellStyle name="Normal 11 2 4 2" xfId="588"/>
    <cellStyle name="Normal 11 2 4 2 2" xfId="2636"/>
    <cellStyle name="Normal 11 2 4 2 2 2" xfId="5835"/>
    <cellStyle name="Normal 11 2 4 2 2 2 2" xfId="28666"/>
    <cellStyle name="Normal 11 2 4 2 2 2 2 2" xfId="52697"/>
    <cellStyle name="Normal 11 2 4 2 2 2 3" xfId="17002"/>
    <cellStyle name="Normal 11 2 4 2 2 2 4" xfId="41076"/>
    <cellStyle name="Normal 11 2 4 2 2 3" xfId="13817"/>
    <cellStyle name="Normal 11 2 4 2 2 3 2" xfId="37893"/>
    <cellStyle name="Normal 11 2 4 2 2 4" xfId="25444"/>
    <cellStyle name="Normal 11 2 4 2 2 4 2" xfId="49485"/>
    <cellStyle name="Normal 11 2 4 2 2 5" xfId="8948"/>
    <cellStyle name="Normal 11 2 4 2 2 6" xfId="33024"/>
    <cellStyle name="Normal 11 2 4 2 3" xfId="3615"/>
    <cellStyle name="Normal 11 2 4 2 3 2" xfId="6828"/>
    <cellStyle name="Normal 11 2 4 2 3 2 2" xfId="29659"/>
    <cellStyle name="Normal 11 2 4 2 3 2 2 2" xfId="53690"/>
    <cellStyle name="Normal 11 2 4 2 3 2 3" xfId="17995"/>
    <cellStyle name="Normal 11 2 4 2 3 2 4" xfId="42069"/>
    <cellStyle name="Normal 11 2 4 2 3 3" xfId="14812"/>
    <cellStyle name="Normal 11 2 4 2 3 3 2" xfId="38886"/>
    <cellStyle name="Normal 11 2 4 2 3 4" xfId="26447"/>
    <cellStyle name="Normal 11 2 4 2 3 4 2" xfId="50478"/>
    <cellStyle name="Normal 11 2 4 2 3 5" xfId="9926"/>
    <cellStyle name="Normal 11 2 4 2 3 6" xfId="34002"/>
    <cellStyle name="Normal 11 2 4 2 4" xfId="4668"/>
    <cellStyle name="Normal 11 2 4 2 4 2" xfId="15865"/>
    <cellStyle name="Normal 11 2 4 2 4 2 2" xfId="39939"/>
    <cellStyle name="Normal 11 2 4 2 4 3" xfId="27500"/>
    <cellStyle name="Normal 11 2 4 2 4 3 2" xfId="51531"/>
    <cellStyle name="Normal 11 2 4 2 4 4" xfId="10889"/>
    <cellStyle name="Normal 11 2 4 2 4 5" xfId="34965"/>
    <cellStyle name="Normal 11 2 4 2 5" xfId="1664"/>
    <cellStyle name="Normal 11 2 4 2 5 2" xfId="24473"/>
    <cellStyle name="Normal 11 2 4 2 5 2 2" xfId="48516"/>
    <cellStyle name="Normal 11 2 4 2 5 3" xfId="11975"/>
    <cellStyle name="Normal 11 2 4 2 5 4" xfId="36051"/>
    <cellStyle name="Normal 11 2 4 2 6" xfId="23484"/>
    <cellStyle name="Normal 11 2 4 2 6 2" xfId="47538"/>
    <cellStyle name="Normal 11 2 4 2 7" xfId="7986"/>
    <cellStyle name="Normal 11 2 4 2 8" xfId="32062"/>
    <cellStyle name="Normal 11 2 4 3" xfId="858"/>
    <cellStyle name="Normal 11 2 4 3 2" xfId="2876"/>
    <cellStyle name="Normal 11 2 4 3 2 2" xfId="6075"/>
    <cellStyle name="Normal 11 2 4 3 2 2 2" xfId="28906"/>
    <cellStyle name="Normal 11 2 4 3 2 2 2 2" xfId="52937"/>
    <cellStyle name="Normal 11 2 4 3 2 2 3" xfId="17242"/>
    <cellStyle name="Normal 11 2 4 3 2 2 4" xfId="41316"/>
    <cellStyle name="Normal 11 2 4 3 2 3" xfId="14057"/>
    <cellStyle name="Normal 11 2 4 3 2 3 2" xfId="38133"/>
    <cellStyle name="Normal 11 2 4 3 2 4" xfId="25684"/>
    <cellStyle name="Normal 11 2 4 3 2 4 2" xfId="49725"/>
    <cellStyle name="Normal 11 2 4 3 2 5" xfId="9188"/>
    <cellStyle name="Normal 11 2 4 3 2 6" xfId="33264"/>
    <cellStyle name="Normal 11 2 4 3 3" xfId="3859"/>
    <cellStyle name="Normal 11 2 4 3 3 2" xfId="7072"/>
    <cellStyle name="Normal 11 2 4 3 3 2 2" xfId="29903"/>
    <cellStyle name="Normal 11 2 4 3 3 2 2 2" xfId="53934"/>
    <cellStyle name="Normal 11 2 4 3 3 2 3" xfId="18239"/>
    <cellStyle name="Normal 11 2 4 3 3 2 4" xfId="42313"/>
    <cellStyle name="Normal 11 2 4 3 3 3" xfId="15056"/>
    <cellStyle name="Normal 11 2 4 3 3 3 2" xfId="39130"/>
    <cellStyle name="Normal 11 2 4 3 3 4" xfId="26691"/>
    <cellStyle name="Normal 11 2 4 3 3 4 2" xfId="50722"/>
    <cellStyle name="Normal 11 2 4 3 3 5" xfId="10166"/>
    <cellStyle name="Normal 11 2 4 3 3 6" xfId="34242"/>
    <cellStyle name="Normal 11 2 4 3 4" xfId="4908"/>
    <cellStyle name="Normal 11 2 4 3 4 2" xfId="16105"/>
    <cellStyle name="Normal 11 2 4 3 4 2 2" xfId="40179"/>
    <cellStyle name="Normal 11 2 4 3 4 3" xfId="27740"/>
    <cellStyle name="Normal 11 2 4 3 4 3 2" xfId="51771"/>
    <cellStyle name="Normal 11 2 4 3 4 4" xfId="11129"/>
    <cellStyle name="Normal 11 2 4 3 4 5" xfId="35205"/>
    <cellStyle name="Normal 11 2 4 3 5" xfId="1904"/>
    <cellStyle name="Normal 11 2 4 3 5 2" xfId="24713"/>
    <cellStyle name="Normal 11 2 4 3 5 2 2" xfId="48756"/>
    <cellStyle name="Normal 11 2 4 3 5 3" xfId="12225"/>
    <cellStyle name="Normal 11 2 4 3 5 4" xfId="36301"/>
    <cellStyle name="Normal 11 2 4 3 6" xfId="23726"/>
    <cellStyle name="Normal 11 2 4 3 6 2" xfId="47778"/>
    <cellStyle name="Normal 11 2 4 3 7" xfId="8226"/>
    <cellStyle name="Normal 11 2 4 3 8" xfId="32302"/>
    <cellStyle name="Normal 11 2 4 4" xfId="1098"/>
    <cellStyle name="Normal 11 2 4 4 2" xfId="3116"/>
    <cellStyle name="Normal 11 2 4 4 2 2" xfId="6315"/>
    <cellStyle name="Normal 11 2 4 4 2 2 2" xfId="29146"/>
    <cellStyle name="Normal 11 2 4 4 2 2 2 2" xfId="53177"/>
    <cellStyle name="Normal 11 2 4 4 2 2 3" xfId="17482"/>
    <cellStyle name="Normal 11 2 4 4 2 2 4" xfId="41556"/>
    <cellStyle name="Normal 11 2 4 4 2 3" xfId="14297"/>
    <cellStyle name="Normal 11 2 4 4 2 3 2" xfId="38373"/>
    <cellStyle name="Normal 11 2 4 4 2 4" xfId="25924"/>
    <cellStyle name="Normal 11 2 4 4 2 4 2" xfId="49965"/>
    <cellStyle name="Normal 11 2 4 4 2 5" xfId="9428"/>
    <cellStyle name="Normal 11 2 4 4 2 6" xfId="33504"/>
    <cellStyle name="Normal 11 2 4 4 3" xfId="4110"/>
    <cellStyle name="Normal 11 2 4 4 3 2" xfId="7323"/>
    <cellStyle name="Normal 11 2 4 4 3 2 2" xfId="30154"/>
    <cellStyle name="Normal 11 2 4 4 3 2 2 2" xfId="54185"/>
    <cellStyle name="Normal 11 2 4 4 3 2 3" xfId="18490"/>
    <cellStyle name="Normal 11 2 4 4 3 2 4" xfId="42564"/>
    <cellStyle name="Normal 11 2 4 4 3 3" xfId="15307"/>
    <cellStyle name="Normal 11 2 4 4 3 3 2" xfId="39381"/>
    <cellStyle name="Normal 11 2 4 4 3 4" xfId="26942"/>
    <cellStyle name="Normal 11 2 4 4 3 4 2" xfId="50973"/>
    <cellStyle name="Normal 11 2 4 4 3 5" xfId="10406"/>
    <cellStyle name="Normal 11 2 4 4 3 6" xfId="34482"/>
    <cellStyle name="Normal 11 2 4 4 4" xfId="5149"/>
    <cellStyle name="Normal 11 2 4 4 4 2" xfId="16346"/>
    <cellStyle name="Normal 11 2 4 4 4 2 2" xfId="40420"/>
    <cellStyle name="Normal 11 2 4 4 4 3" xfId="27981"/>
    <cellStyle name="Normal 11 2 4 4 4 3 2" xfId="52012"/>
    <cellStyle name="Normal 11 2 4 4 4 4" xfId="11369"/>
    <cellStyle name="Normal 11 2 4 4 4 5" xfId="35445"/>
    <cellStyle name="Normal 11 2 4 4 5" xfId="2144"/>
    <cellStyle name="Normal 11 2 4 4 5 2" xfId="24955"/>
    <cellStyle name="Normal 11 2 4 4 5 2 2" xfId="48996"/>
    <cellStyle name="Normal 11 2 4 4 5 3" xfId="12472"/>
    <cellStyle name="Normal 11 2 4 4 5 4" xfId="36548"/>
    <cellStyle name="Normal 11 2 4 4 6" xfId="23967"/>
    <cellStyle name="Normal 11 2 4 4 6 2" xfId="48018"/>
    <cellStyle name="Normal 11 2 4 4 7" xfId="8466"/>
    <cellStyle name="Normal 11 2 4 4 8" xfId="32542"/>
    <cellStyle name="Normal 11 2 4 5" xfId="2394"/>
    <cellStyle name="Normal 11 2 4 5 2" xfId="5595"/>
    <cellStyle name="Normal 11 2 4 5 2 2" xfId="28426"/>
    <cellStyle name="Normal 11 2 4 5 2 2 2" xfId="52457"/>
    <cellStyle name="Normal 11 2 4 5 2 3" xfId="16762"/>
    <cellStyle name="Normal 11 2 4 5 2 4" xfId="40836"/>
    <cellStyle name="Normal 11 2 4 5 3" xfId="13577"/>
    <cellStyle name="Normal 11 2 4 5 3 2" xfId="37653"/>
    <cellStyle name="Normal 11 2 4 5 4" xfId="25204"/>
    <cellStyle name="Normal 11 2 4 5 4 2" xfId="49245"/>
    <cellStyle name="Normal 11 2 4 5 5" xfId="8708"/>
    <cellStyle name="Normal 11 2 4 5 6" xfId="32784"/>
    <cellStyle name="Normal 11 2 4 6" xfId="3366"/>
    <cellStyle name="Normal 11 2 4 6 2" xfId="6579"/>
    <cellStyle name="Normal 11 2 4 6 2 2" xfId="29410"/>
    <cellStyle name="Normal 11 2 4 6 2 2 2" xfId="53441"/>
    <cellStyle name="Normal 11 2 4 6 2 3" xfId="17746"/>
    <cellStyle name="Normal 11 2 4 6 2 4" xfId="41820"/>
    <cellStyle name="Normal 11 2 4 6 3" xfId="14563"/>
    <cellStyle name="Normal 11 2 4 6 3 2" xfId="38637"/>
    <cellStyle name="Normal 11 2 4 6 4" xfId="26198"/>
    <cellStyle name="Normal 11 2 4 6 4 2" xfId="50229"/>
    <cellStyle name="Normal 11 2 4 6 5" xfId="9686"/>
    <cellStyle name="Normal 11 2 4 6 6" xfId="33762"/>
    <cellStyle name="Normal 11 2 4 7" xfId="4424"/>
    <cellStyle name="Normal 11 2 4 7 2" xfId="15621"/>
    <cellStyle name="Normal 11 2 4 7 2 2" xfId="39695"/>
    <cellStyle name="Normal 11 2 4 7 3" xfId="27256"/>
    <cellStyle name="Normal 11 2 4 7 3 2" xfId="51287"/>
    <cellStyle name="Normal 11 2 4 7 4" xfId="10649"/>
    <cellStyle name="Normal 11 2 4 7 5" xfId="34725"/>
    <cellStyle name="Normal 11 2 4 8" xfId="1421"/>
    <cellStyle name="Normal 11 2 4 8 2" xfId="24230"/>
    <cellStyle name="Normal 11 2 4 8 2 2" xfId="48273"/>
    <cellStyle name="Normal 11 2 4 8 3" xfId="11665"/>
    <cellStyle name="Normal 11 2 4 8 4" xfId="35741"/>
    <cellStyle name="Normal 11 2 4 9" xfId="23232"/>
    <cellStyle name="Normal 11 2 4 9 2" xfId="47298"/>
    <cellStyle name="Normal 11 2 5" xfId="583"/>
    <cellStyle name="Normal 11 2 5 2" xfId="2631"/>
    <cellStyle name="Normal 11 2 5 2 2" xfId="5830"/>
    <cellStyle name="Normal 11 2 5 2 2 2" xfId="28661"/>
    <cellStyle name="Normal 11 2 5 2 2 2 2" xfId="52692"/>
    <cellStyle name="Normal 11 2 5 2 2 3" xfId="16997"/>
    <cellStyle name="Normal 11 2 5 2 2 4" xfId="41071"/>
    <cellStyle name="Normal 11 2 5 2 3" xfId="13812"/>
    <cellStyle name="Normal 11 2 5 2 3 2" xfId="37888"/>
    <cellStyle name="Normal 11 2 5 2 4" xfId="25439"/>
    <cellStyle name="Normal 11 2 5 2 4 2" xfId="49480"/>
    <cellStyle name="Normal 11 2 5 2 5" xfId="8943"/>
    <cellStyle name="Normal 11 2 5 2 6" xfId="33019"/>
    <cellStyle name="Normal 11 2 5 3" xfId="3610"/>
    <cellStyle name="Normal 11 2 5 3 2" xfId="6823"/>
    <cellStyle name="Normal 11 2 5 3 2 2" xfId="29654"/>
    <cellStyle name="Normal 11 2 5 3 2 2 2" xfId="53685"/>
    <cellStyle name="Normal 11 2 5 3 2 3" xfId="17990"/>
    <cellStyle name="Normal 11 2 5 3 2 4" xfId="42064"/>
    <cellStyle name="Normal 11 2 5 3 3" xfId="14807"/>
    <cellStyle name="Normal 11 2 5 3 3 2" xfId="38881"/>
    <cellStyle name="Normal 11 2 5 3 4" xfId="26442"/>
    <cellStyle name="Normal 11 2 5 3 4 2" xfId="50473"/>
    <cellStyle name="Normal 11 2 5 3 5" xfId="9921"/>
    <cellStyle name="Normal 11 2 5 3 6" xfId="33997"/>
    <cellStyle name="Normal 11 2 5 4" xfId="4663"/>
    <cellStyle name="Normal 11 2 5 4 2" xfId="15860"/>
    <cellStyle name="Normal 11 2 5 4 2 2" xfId="39934"/>
    <cellStyle name="Normal 11 2 5 4 3" xfId="27495"/>
    <cellStyle name="Normal 11 2 5 4 3 2" xfId="51526"/>
    <cellStyle name="Normal 11 2 5 4 4" xfId="10884"/>
    <cellStyle name="Normal 11 2 5 4 5" xfId="34960"/>
    <cellStyle name="Normal 11 2 5 5" xfId="1659"/>
    <cellStyle name="Normal 11 2 5 5 2" xfId="24468"/>
    <cellStyle name="Normal 11 2 5 5 2 2" xfId="48511"/>
    <cellStyle name="Normal 11 2 5 5 3" xfId="11970"/>
    <cellStyle name="Normal 11 2 5 5 4" xfId="36046"/>
    <cellStyle name="Normal 11 2 5 6" xfId="23479"/>
    <cellStyle name="Normal 11 2 5 6 2" xfId="47533"/>
    <cellStyle name="Normal 11 2 5 7" xfId="7981"/>
    <cellStyle name="Normal 11 2 5 8" xfId="32057"/>
    <cellStyle name="Normal 11 2 6" xfId="853"/>
    <cellStyle name="Normal 11 2 6 2" xfId="2871"/>
    <cellStyle name="Normal 11 2 6 2 2" xfId="6070"/>
    <cellStyle name="Normal 11 2 6 2 2 2" xfId="28901"/>
    <cellStyle name="Normal 11 2 6 2 2 2 2" xfId="52932"/>
    <cellStyle name="Normal 11 2 6 2 2 3" xfId="17237"/>
    <cellStyle name="Normal 11 2 6 2 2 4" xfId="41311"/>
    <cellStyle name="Normal 11 2 6 2 3" xfId="14052"/>
    <cellStyle name="Normal 11 2 6 2 3 2" xfId="38128"/>
    <cellStyle name="Normal 11 2 6 2 4" xfId="25679"/>
    <cellStyle name="Normal 11 2 6 2 4 2" xfId="49720"/>
    <cellStyle name="Normal 11 2 6 2 5" xfId="9183"/>
    <cellStyle name="Normal 11 2 6 2 6" xfId="33259"/>
    <cellStyle name="Normal 11 2 6 3" xfId="3854"/>
    <cellStyle name="Normal 11 2 6 3 2" xfId="7067"/>
    <cellStyle name="Normal 11 2 6 3 2 2" xfId="29898"/>
    <cellStyle name="Normal 11 2 6 3 2 2 2" xfId="53929"/>
    <cellStyle name="Normal 11 2 6 3 2 3" xfId="18234"/>
    <cellStyle name="Normal 11 2 6 3 2 4" xfId="42308"/>
    <cellStyle name="Normal 11 2 6 3 3" xfId="15051"/>
    <cellStyle name="Normal 11 2 6 3 3 2" xfId="39125"/>
    <cellStyle name="Normal 11 2 6 3 4" xfId="26686"/>
    <cellStyle name="Normal 11 2 6 3 4 2" xfId="50717"/>
    <cellStyle name="Normal 11 2 6 3 5" xfId="10161"/>
    <cellStyle name="Normal 11 2 6 3 6" xfId="34237"/>
    <cellStyle name="Normal 11 2 6 4" xfId="4903"/>
    <cellStyle name="Normal 11 2 6 4 2" xfId="16100"/>
    <cellStyle name="Normal 11 2 6 4 2 2" xfId="40174"/>
    <cellStyle name="Normal 11 2 6 4 3" xfId="27735"/>
    <cellStyle name="Normal 11 2 6 4 3 2" xfId="51766"/>
    <cellStyle name="Normal 11 2 6 4 4" xfId="11124"/>
    <cellStyle name="Normal 11 2 6 4 5" xfId="35200"/>
    <cellStyle name="Normal 11 2 6 5" xfId="1899"/>
    <cellStyle name="Normal 11 2 6 5 2" xfId="24708"/>
    <cellStyle name="Normal 11 2 6 5 2 2" xfId="48751"/>
    <cellStyle name="Normal 11 2 6 5 3" xfId="12220"/>
    <cellStyle name="Normal 11 2 6 5 4" xfId="36296"/>
    <cellStyle name="Normal 11 2 6 6" xfId="23721"/>
    <cellStyle name="Normal 11 2 6 6 2" xfId="47773"/>
    <cellStyle name="Normal 11 2 6 7" xfId="8221"/>
    <cellStyle name="Normal 11 2 6 8" xfId="32297"/>
    <cellStyle name="Normal 11 2 7" xfId="1093"/>
    <cellStyle name="Normal 11 2 7 2" xfId="3111"/>
    <cellStyle name="Normal 11 2 7 2 2" xfId="6310"/>
    <cellStyle name="Normal 11 2 7 2 2 2" xfId="29141"/>
    <cellStyle name="Normal 11 2 7 2 2 2 2" xfId="53172"/>
    <cellStyle name="Normal 11 2 7 2 2 3" xfId="17477"/>
    <cellStyle name="Normal 11 2 7 2 2 4" xfId="41551"/>
    <cellStyle name="Normal 11 2 7 2 3" xfId="14292"/>
    <cellStyle name="Normal 11 2 7 2 3 2" xfId="38368"/>
    <cellStyle name="Normal 11 2 7 2 4" xfId="25919"/>
    <cellStyle name="Normal 11 2 7 2 4 2" xfId="49960"/>
    <cellStyle name="Normal 11 2 7 2 5" xfId="9423"/>
    <cellStyle name="Normal 11 2 7 2 6" xfId="33499"/>
    <cellStyle name="Normal 11 2 7 3" xfId="4105"/>
    <cellStyle name="Normal 11 2 7 3 2" xfId="7318"/>
    <cellStyle name="Normal 11 2 7 3 2 2" xfId="30149"/>
    <cellStyle name="Normal 11 2 7 3 2 2 2" xfId="54180"/>
    <cellStyle name="Normal 11 2 7 3 2 3" xfId="18485"/>
    <cellStyle name="Normal 11 2 7 3 2 4" xfId="42559"/>
    <cellStyle name="Normal 11 2 7 3 3" xfId="15302"/>
    <cellStyle name="Normal 11 2 7 3 3 2" xfId="39376"/>
    <cellStyle name="Normal 11 2 7 3 4" xfId="26937"/>
    <cellStyle name="Normal 11 2 7 3 4 2" xfId="50968"/>
    <cellStyle name="Normal 11 2 7 3 5" xfId="10401"/>
    <cellStyle name="Normal 11 2 7 3 6" xfId="34477"/>
    <cellStyle name="Normal 11 2 7 4" xfId="5144"/>
    <cellStyle name="Normal 11 2 7 4 2" xfId="16341"/>
    <cellStyle name="Normal 11 2 7 4 2 2" xfId="40415"/>
    <cellStyle name="Normal 11 2 7 4 3" xfId="27976"/>
    <cellStyle name="Normal 11 2 7 4 3 2" xfId="52007"/>
    <cellStyle name="Normal 11 2 7 4 4" xfId="11364"/>
    <cellStyle name="Normal 11 2 7 4 5" xfId="35440"/>
    <cellStyle name="Normal 11 2 7 5" xfId="2139"/>
    <cellStyle name="Normal 11 2 7 5 2" xfId="24950"/>
    <cellStyle name="Normal 11 2 7 5 2 2" xfId="48991"/>
    <cellStyle name="Normal 11 2 7 5 3" xfId="12467"/>
    <cellStyle name="Normal 11 2 7 5 4" xfId="36543"/>
    <cellStyle name="Normal 11 2 7 6" xfId="23962"/>
    <cellStyle name="Normal 11 2 7 6 2" xfId="48013"/>
    <cellStyle name="Normal 11 2 7 7" xfId="8461"/>
    <cellStyle name="Normal 11 2 7 8" xfId="32537"/>
    <cellStyle name="Normal 11 2 8" xfId="2389"/>
    <cellStyle name="Normal 11 2 8 2" xfId="5590"/>
    <cellStyle name="Normal 11 2 8 2 2" xfId="28421"/>
    <cellStyle name="Normal 11 2 8 2 2 2" xfId="52452"/>
    <cellStyle name="Normal 11 2 8 2 3" xfId="16757"/>
    <cellStyle name="Normal 11 2 8 2 4" xfId="40831"/>
    <cellStyle name="Normal 11 2 8 3" xfId="13572"/>
    <cellStyle name="Normal 11 2 8 3 2" xfId="37648"/>
    <cellStyle name="Normal 11 2 8 4" xfId="25199"/>
    <cellStyle name="Normal 11 2 8 4 2" xfId="49240"/>
    <cellStyle name="Normal 11 2 8 5" xfId="8703"/>
    <cellStyle name="Normal 11 2 8 6" xfId="32779"/>
    <cellStyle name="Normal 11 2 9" xfId="3361"/>
    <cellStyle name="Normal 11 2 9 2" xfId="6574"/>
    <cellStyle name="Normal 11 2 9 2 2" xfId="29405"/>
    <cellStyle name="Normal 11 2 9 2 2 2" xfId="53436"/>
    <cellStyle name="Normal 11 2 9 2 3" xfId="17741"/>
    <cellStyle name="Normal 11 2 9 2 4" xfId="41815"/>
    <cellStyle name="Normal 11 2 9 3" xfId="14558"/>
    <cellStyle name="Normal 11 2 9 3 2" xfId="38632"/>
    <cellStyle name="Normal 11 2 9 4" xfId="26193"/>
    <cellStyle name="Normal 11 2 9 4 2" xfId="50224"/>
    <cellStyle name="Normal 11 2 9 5" xfId="9681"/>
    <cellStyle name="Normal 11 2 9 6" xfId="33757"/>
    <cellStyle name="Normal 11 3" xfId="170"/>
    <cellStyle name="Normal 11 3 10" xfId="1422"/>
    <cellStyle name="Normal 11 3 10 2" xfId="24231"/>
    <cellStyle name="Normal 11 3 10 2 2" xfId="48274"/>
    <cellStyle name="Normal 11 3 10 3" xfId="11666"/>
    <cellStyle name="Normal 11 3 10 4" xfId="35742"/>
    <cellStyle name="Normal 11 3 11" xfId="23233"/>
    <cellStyle name="Normal 11 3 11 2" xfId="47299"/>
    <cellStyle name="Normal 11 3 12" xfId="7746"/>
    <cellStyle name="Normal 11 3 13" xfId="31823"/>
    <cellStyle name="Normal 11 3 2" xfId="171"/>
    <cellStyle name="Normal 11 3 2 10" xfId="7747"/>
    <cellStyle name="Normal 11 3 2 11" xfId="31824"/>
    <cellStyle name="Normal 11 3 2 2" xfId="590"/>
    <cellStyle name="Normal 11 3 2 2 2" xfId="2638"/>
    <cellStyle name="Normal 11 3 2 2 2 2" xfId="5837"/>
    <cellStyle name="Normal 11 3 2 2 2 2 2" xfId="28668"/>
    <cellStyle name="Normal 11 3 2 2 2 2 2 2" xfId="52699"/>
    <cellStyle name="Normal 11 3 2 2 2 2 3" xfId="17004"/>
    <cellStyle name="Normal 11 3 2 2 2 2 4" xfId="41078"/>
    <cellStyle name="Normal 11 3 2 2 2 3" xfId="13819"/>
    <cellStyle name="Normal 11 3 2 2 2 3 2" xfId="37895"/>
    <cellStyle name="Normal 11 3 2 2 2 4" xfId="25446"/>
    <cellStyle name="Normal 11 3 2 2 2 4 2" xfId="49487"/>
    <cellStyle name="Normal 11 3 2 2 2 5" xfId="8950"/>
    <cellStyle name="Normal 11 3 2 2 2 6" xfId="33026"/>
    <cellStyle name="Normal 11 3 2 2 3" xfId="3617"/>
    <cellStyle name="Normal 11 3 2 2 3 2" xfId="6830"/>
    <cellStyle name="Normal 11 3 2 2 3 2 2" xfId="29661"/>
    <cellStyle name="Normal 11 3 2 2 3 2 2 2" xfId="53692"/>
    <cellStyle name="Normal 11 3 2 2 3 2 3" xfId="17997"/>
    <cellStyle name="Normal 11 3 2 2 3 2 4" xfId="42071"/>
    <cellStyle name="Normal 11 3 2 2 3 3" xfId="14814"/>
    <cellStyle name="Normal 11 3 2 2 3 3 2" xfId="38888"/>
    <cellStyle name="Normal 11 3 2 2 3 4" xfId="26449"/>
    <cellStyle name="Normal 11 3 2 2 3 4 2" xfId="50480"/>
    <cellStyle name="Normal 11 3 2 2 3 5" xfId="9928"/>
    <cellStyle name="Normal 11 3 2 2 3 6" xfId="34004"/>
    <cellStyle name="Normal 11 3 2 2 4" xfId="4670"/>
    <cellStyle name="Normal 11 3 2 2 4 2" xfId="15867"/>
    <cellStyle name="Normal 11 3 2 2 4 2 2" xfId="39941"/>
    <cellStyle name="Normal 11 3 2 2 4 3" xfId="27502"/>
    <cellStyle name="Normal 11 3 2 2 4 3 2" xfId="51533"/>
    <cellStyle name="Normal 11 3 2 2 4 4" xfId="10891"/>
    <cellStyle name="Normal 11 3 2 2 4 5" xfId="34967"/>
    <cellStyle name="Normal 11 3 2 2 5" xfId="1666"/>
    <cellStyle name="Normal 11 3 2 2 5 2" xfId="24475"/>
    <cellStyle name="Normal 11 3 2 2 5 2 2" xfId="48518"/>
    <cellStyle name="Normal 11 3 2 2 5 3" xfId="11977"/>
    <cellStyle name="Normal 11 3 2 2 5 4" xfId="36053"/>
    <cellStyle name="Normal 11 3 2 2 6" xfId="23486"/>
    <cellStyle name="Normal 11 3 2 2 6 2" xfId="47540"/>
    <cellStyle name="Normal 11 3 2 2 7" xfId="7988"/>
    <cellStyle name="Normal 11 3 2 2 8" xfId="32064"/>
    <cellStyle name="Normal 11 3 2 3" xfId="860"/>
    <cellStyle name="Normal 11 3 2 3 2" xfId="2878"/>
    <cellStyle name="Normal 11 3 2 3 2 2" xfId="6077"/>
    <cellStyle name="Normal 11 3 2 3 2 2 2" xfId="28908"/>
    <cellStyle name="Normal 11 3 2 3 2 2 2 2" xfId="52939"/>
    <cellStyle name="Normal 11 3 2 3 2 2 3" xfId="17244"/>
    <cellStyle name="Normal 11 3 2 3 2 2 4" xfId="41318"/>
    <cellStyle name="Normal 11 3 2 3 2 3" xfId="14059"/>
    <cellStyle name="Normal 11 3 2 3 2 3 2" xfId="38135"/>
    <cellStyle name="Normal 11 3 2 3 2 4" xfId="25686"/>
    <cellStyle name="Normal 11 3 2 3 2 4 2" xfId="49727"/>
    <cellStyle name="Normal 11 3 2 3 2 5" xfId="9190"/>
    <cellStyle name="Normal 11 3 2 3 2 6" xfId="33266"/>
    <cellStyle name="Normal 11 3 2 3 3" xfId="3861"/>
    <cellStyle name="Normal 11 3 2 3 3 2" xfId="7074"/>
    <cellStyle name="Normal 11 3 2 3 3 2 2" xfId="29905"/>
    <cellStyle name="Normal 11 3 2 3 3 2 2 2" xfId="53936"/>
    <cellStyle name="Normal 11 3 2 3 3 2 3" xfId="18241"/>
    <cellStyle name="Normal 11 3 2 3 3 2 4" xfId="42315"/>
    <cellStyle name="Normal 11 3 2 3 3 3" xfId="15058"/>
    <cellStyle name="Normal 11 3 2 3 3 3 2" xfId="39132"/>
    <cellStyle name="Normal 11 3 2 3 3 4" xfId="26693"/>
    <cellStyle name="Normal 11 3 2 3 3 4 2" xfId="50724"/>
    <cellStyle name="Normal 11 3 2 3 3 5" xfId="10168"/>
    <cellStyle name="Normal 11 3 2 3 3 6" xfId="34244"/>
    <cellStyle name="Normal 11 3 2 3 4" xfId="4910"/>
    <cellStyle name="Normal 11 3 2 3 4 2" xfId="16107"/>
    <cellStyle name="Normal 11 3 2 3 4 2 2" xfId="40181"/>
    <cellStyle name="Normal 11 3 2 3 4 3" xfId="27742"/>
    <cellStyle name="Normal 11 3 2 3 4 3 2" xfId="51773"/>
    <cellStyle name="Normal 11 3 2 3 4 4" xfId="11131"/>
    <cellStyle name="Normal 11 3 2 3 4 5" xfId="35207"/>
    <cellStyle name="Normal 11 3 2 3 5" xfId="1906"/>
    <cellStyle name="Normal 11 3 2 3 5 2" xfId="24715"/>
    <cellStyle name="Normal 11 3 2 3 5 2 2" xfId="48758"/>
    <cellStyle name="Normal 11 3 2 3 5 3" xfId="12227"/>
    <cellStyle name="Normal 11 3 2 3 5 4" xfId="36303"/>
    <cellStyle name="Normal 11 3 2 3 6" xfId="23728"/>
    <cellStyle name="Normal 11 3 2 3 6 2" xfId="47780"/>
    <cellStyle name="Normal 11 3 2 3 7" xfId="8228"/>
    <cellStyle name="Normal 11 3 2 3 8" xfId="32304"/>
    <cellStyle name="Normal 11 3 2 4" xfId="1100"/>
    <cellStyle name="Normal 11 3 2 4 2" xfId="3118"/>
    <cellStyle name="Normal 11 3 2 4 2 2" xfId="6317"/>
    <cellStyle name="Normal 11 3 2 4 2 2 2" xfId="29148"/>
    <cellStyle name="Normal 11 3 2 4 2 2 2 2" xfId="53179"/>
    <cellStyle name="Normal 11 3 2 4 2 2 3" xfId="17484"/>
    <cellStyle name="Normal 11 3 2 4 2 2 4" xfId="41558"/>
    <cellStyle name="Normal 11 3 2 4 2 3" xfId="14299"/>
    <cellStyle name="Normal 11 3 2 4 2 3 2" xfId="38375"/>
    <cellStyle name="Normal 11 3 2 4 2 4" xfId="25926"/>
    <cellStyle name="Normal 11 3 2 4 2 4 2" xfId="49967"/>
    <cellStyle name="Normal 11 3 2 4 2 5" xfId="9430"/>
    <cellStyle name="Normal 11 3 2 4 2 6" xfId="33506"/>
    <cellStyle name="Normal 11 3 2 4 3" xfId="4112"/>
    <cellStyle name="Normal 11 3 2 4 3 2" xfId="7325"/>
    <cellStyle name="Normal 11 3 2 4 3 2 2" xfId="30156"/>
    <cellStyle name="Normal 11 3 2 4 3 2 2 2" xfId="54187"/>
    <cellStyle name="Normal 11 3 2 4 3 2 3" xfId="18492"/>
    <cellStyle name="Normal 11 3 2 4 3 2 4" xfId="42566"/>
    <cellStyle name="Normal 11 3 2 4 3 3" xfId="15309"/>
    <cellStyle name="Normal 11 3 2 4 3 3 2" xfId="39383"/>
    <cellStyle name="Normal 11 3 2 4 3 4" xfId="26944"/>
    <cellStyle name="Normal 11 3 2 4 3 4 2" xfId="50975"/>
    <cellStyle name="Normal 11 3 2 4 3 5" xfId="10408"/>
    <cellStyle name="Normal 11 3 2 4 3 6" xfId="34484"/>
    <cellStyle name="Normal 11 3 2 4 4" xfId="5151"/>
    <cellStyle name="Normal 11 3 2 4 4 2" xfId="16348"/>
    <cellStyle name="Normal 11 3 2 4 4 2 2" xfId="40422"/>
    <cellStyle name="Normal 11 3 2 4 4 3" xfId="27983"/>
    <cellStyle name="Normal 11 3 2 4 4 3 2" xfId="52014"/>
    <cellStyle name="Normal 11 3 2 4 4 4" xfId="11371"/>
    <cellStyle name="Normal 11 3 2 4 4 5" xfId="35447"/>
    <cellStyle name="Normal 11 3 2 4 5" xfId="2146"/>
    <cellStyle name="Normal 11 3 2 4 5 2" xfId="24957"/>
    <cellStyle name="Normal 11 3 2 4 5 2 2" xfId="48998"/>
    <cellStyle name="Normal 11 3 2 4 5 3" xfId="12474"/>
    <cellStyle name="Normal 11 3 2 4 5 4" xfId="36550"/>
    <cellStyle name="Normal 11 3 2 4 6" xfId="23969"/>
    <cellStyle name="Normal 11 3 2 4 6 2" xfId="48020"/>
    <cellStyle name="Normal 11 3 2 4 7" xfId="8468"/>
    <cellStyle name="Normal 11 3 2 4 8" xfId="32544"/>
    <cellStyle name="Normal 11 3 2 5" xfId="2396"/>
    <cellStyle name="Normal 11 3 2 5 2" xfId="5597"/>
    <cellStyle name="Normal 11 3 2 5 2 2" xfId="28428"/>
    <cellStyle name="Normal 11 3 2 5 2 2 2" xfId="52459"/>
    <cellStyle name="Normal 11 3 2 5 2 3" xfId="16764"/>
    <cellStyle name="Normal 11 3 2 5 2 4" xfId="40838"/>
    <cellStyle name="Normal 11 3 2 5 3" xfId="13579"/>
    <cellStyle name="Normal 11 3 2 5 3 2" xfId="37655"/>
    <cellStyle name="Normal 11 3 2 5 4" xfId="25206"/>
    <cellStyle name="Normal 11 3 2 5 4 2" xfId="49247"/>
    <cellStyle name="Normal 11 3 2 5 5" xfId="8710"/>
    <cellStyle name="Normal 11 3 2 5 6" xfId="32786"/>
    <cellStyle name="Normal 11 3 2 6" xfId="3368"/>
    <cellStyle name="Normal 11 3 2 6 2" xfId="6581"/>
    <cellStyle name="Normal 11 3 2 6 2 2" xfId="29412"/>
    <cellStyle name="Normal 11 3 2 6 2 2 2" xfId="53443"/>
    <cellStyle name="Normal 11 3 2 6 2 3" xfId="17748"/>
    <cellStyle name="Normal 11 3 2 6 2 4" xfId="41822"/>
    <cellStyle name="Normal 11 3 2 6 3" xfId="14565"/>
    <cellStyle name="Normal 11 3 2 6 3 2" xfId="38639"/>
    <cellStyle name="Normal 11 3 2 6 4" xfId="26200"/>
    <cellStyle name="Normal 11 3 2 6 4 2" xfId="50231"/>
    <cellStyle name="Normal 11 3 2 6 5" xfId="9688"/>
    <cellStyle name="Normal 11 3 2 6 6" xfId="33764"/>
    <cellStyle name="Normal 11 3 2 7" xfId="4426"/>
    <cellStyle name="Normal 11 3 2 7 2" xfId="15623"/>
    <cellStyle name="Normal 11 3 2 7 2 2" xfId="39697"/>
    <cellStyle name="Normal 11 3 2 7 3" xfId="27258"/>
    <cellStyle name="Normal 11 3 2 7 3 2" xfId="51289"/>
    <cellStyle name="Normal 11 3 2 7 4" xfId="10651"/>
    <cellStyle name="Normal 11 3 2 7 5" xfId="34727"/>
    <cellStyle name="Normal 11 3 2 8" xfId="1423"/>
    <cellStyle name="Normal 11 3 2 8 2" xfId="24232"/>
    <cellStyle name="Normal 11 3 2 8 2 2" xfId="48275"/>
    <cellStyle name="Normal 11 3 2 8 3" xfId="11667"/>
    <cellStyle name="Normal 11 3 2 8 4" xfId="35743"/>
    <cellStyle name="Normal 11 3 2 9" xfId="23234"/>
    <cellStyle name="Normal 11 3 2 9 2" xfId="47300"/>
    <cellStyle name="Normal 11 3 3" xfId="172"/>
    <cellStyle name="Normal 11 3 3 10" xfId="7748"/>
    <cellStyle name="Normal 11 3 3 11" xfId="31825"/>
    <cellStyle name="Normal 11 3 3 2" xfId="591"/>
    <cellStyle name="Normal 11 3 3 2 2" xfId="2639"/>
    <cellStyle name="Normal 11 3 3 2 2 2" xfId="5838"/>
    <cellStyle name="Normal 11 3 3 2 2 2 2" xfId="28669"/>
    <cellStyle name="Normal 11 3 3 2 2 2 2 2" xfId="52700"/>
    <cellStyle name="Normal 11 3 3 2 2 2 3" xfId="17005"/>
    <cellStyle name="Normal 11 3 3 2 2 2 4" xfId="41079"/>
    <cellStyle name="Normal 11 3 3 2 2 3" xfId="13820"/>
    <cellStyle name="Normal 11 3 3 2 2 3 2" xfId="37896"/>
    <cellStyle name="Normal 11 3 3 2 2 4" xfId="25447"/>
    <cellStyle name="Normal 11 3 3 2 2 4 2" xfId="49488"/>
    <cellStyle name="Normal 11 3 3 2 2 5" xfId="8951"/>
    <cellStyle name="Normal 11 3 3 2 2 6" xfId="33027"/>
    <cellStyle name="Normal 11 3 3 2 3" xfId="3618"/>
    <cellStyle name="Normal 11 3 3 2 3 2" xfId="6831"/>
    <cellStyle name="Normal 11 3 3 2 3 2 2" xfId="29662"/>
    <cellStyle name="Normal 11 3 3 2 3 2 2 2" xfId="53693"/>
    <cellStyle name="Normal 11 3 3 2 3 2 3" xfId="17998"/>
    <cellStyle name="Normal 11 3 3 2 3 2 4" xfId="42072"/>
    <cellStyle name="Normal 11 3 3 2 3 3" xfId="14815"/>
    <cellStyle name="Normal 11 3 3 2 3 3 2" xfId="38889"/>
    <cellStyle name="Normal 11 3 3 2 3 4" xfId="26450"/>
    <cellStyle name="Normal 11 3 3 2 3 4 2" xfId="50481"/>
    <cellStyle name="Normal 11 3 3 2 3 5" xfId="9929"/>
    <cellStyle name="Normal 11 3 3 2 3 6" xfId="34005"/>
    <cellStyle name="Normal 11 3 3 2 4" xfId="4671"/>
    <cellStyle name="Normal 11 3 3 2 4 2" xfId="15868"/>
    <cellStyle name="Normal 11 3 3 2 4 2 2" xfId="39942"/>
    <cellStyle name="Normal 11 3 3 2 4 3" xfId="27503"/>
    <cellStyle name="Normal 11 3 3 2 4 3 2" xfId="51534"/>
    <cellStyle name="Normal 11 3 3 2 4 4" xfId="10892"/>
    <cellStyle name="Normal 11 3 3 2 4 5" xfId="34968"/>
    <cellStyle name="Normal 11 3 3 2 5" xfId="1667"/>
    <cellStyle name="Normal 11 3 3 2 5 2" xfId="24476"/>
    <cellStyle name="Normal 11 3 3 2 5 2 2" xfId="48519"/>
    <cellStyle name="Normal 11 3 3 2 5 3" xfId="11978"/>
    <cellStyle name="Normal 11 3 3 2 5 4" xfId="36054"/>
    <cellStyle name="Normal 11 3 3 2 6" xfId="23487"/>
    <cellStyle name="Normal 11 3 3 2 6 2" xfId="47541"/>
    <cellStyle name="Normal 11 3 3 2 7" xfId="7989"/>
    <cellStyle name="Normal 11 3 3 2 8" xfId="32065"/>
    <cellStyle name="Normal 11 3 3 3" xfId="861"/>
    <cellStyle name="Normal 11 3 3 3 2" xfId="2879"/>
    <cellStyle name="Normal 11 3 3 3 2 2" xfId="6078"/>
    <cellStyle name="Normal 11 3 3 3 2 2 2" xfId="28909"/>
    <cellStyle name="Normal 11 3 3 3 2 2 2 2" xfId="52940"/>
    <cellStyle name="Normal 11 3 3 3 2 2 3" xfId="17245"/>
    <cellStyle name="Normal 11 3 3 3 2 2 4" xfId="41319"/>
    <cellStyle name="Normal 11 3 3 3 2 3" xfId="14060"/>
    <cellStyle name="Normal 11 3 3 3 2 3 2" xfId="38136"/>
    <cellStyle name="Normal 11 3 3 3 2 4" xfId="25687"/>
    <cellStyle name="Normal 11 3 3 3 2 4 2" xfId="49728"/>
    <cellStyle name="Normal 11 3 3 3 2 5" xfId="9191"/>
    <cellStyle name="Normal 11 3 3 3 2 6" xfId="33267"/>
    <cellStyle name="Normal 11 3 3 3 3" xfId="3862"/>
    <cellStyle name="Normal 11 3 3 3 3 2" xfId="7075"/>
    <cellStyle name="Normal 11 3 3 3 3 2 2" xfId="29906"/>
    <cellStyle name="Normal 11 3 3 3 3 2 2 2" xfId="53937"/>
    <cellStyle name="Normal 11 3 3 3 3 2 3" xfId="18242"/>
    <cellStyle name="Normal 11 3 3 3 3 2 4" xfId="42316"/>
    <cellStyle name="Normal 11 3 3 3 3 3" xfId="15059"/>
    <cellStyle name="Normal 11 3 3 3 3 3 2" xfId="39133"/>
    <cellStyle name="Normal 11 3 3 3 3 4" xfId="26694"/>
    <cellStyle name="Normal 11 3 3 3 3 4 2" xfId="50725"/>
    <cellStyle name="Normal 11 3 3 3 3 5" xfId="10169"/>
    <cellStyle name="Normal 11 3 3 3 3 6" xfId="34245"/>
    <cellStyle name="Normal 11 3 3 3 4" xfId="4911"/>
    <cellStyle name="Normal 11 3 3 3 4 2" xfId="16108"/>
    <cellStyle name="Normal 11 3 3 3 4 2 2" xfId="40182"/>
    <cellStyle name="Normal 11 3 3 3 4 3" xfId="27743"/>
    <cellStyle name="Normal 11 3 3 3 4 3 2" xfId="51774"/>
    <cellStyle name="Normal 11 3 3 3 4 4" xfId="11132"/>
    <cellStyle name="Normal 11 3 3 3 4 5" xfId="35208"/>
    <cellStyle name="Normal 11 3 3 3 5" xfId="1907"/>
    <cellStyle name="Normal 11 3 3 3 5 2" xfId="24716"/>
    <cellStyle name="Normal 11 3 3 3 5 2 2" xfId="48759"/>
    <cellStyle name="Normal 11 3 3 3 5 3" xfId="12228"/>
    <cellStyle name="Normal 11 3 3 3 5 4" xfId="36304"/>
    <cellStyle name="Normal 11 3 3 3 6" xfId="23729"/>
    <cellStyle name="Normal 11 3 3 3 6 2" xfId="47781"/>
    <cellStyle name="Normal 11 3 3 3 7" xfId="8229"/>
    <cellStyle name="Normal 11 3 3 3 8" xfId="32305"/>
    <cellStyle name="Normal 11 3 3 4" xfId="1101"/>
    <cellStyle name="Normal 11 3 3 4 2" xfId="3119"/>
    <cellStyle name="Normal 11 3 3 4 2 2" xfId="6318"/>
    <cellStyle name="Normal 11 3 3 4 2 2 2" xfId="29149"/>
    <cellStyle name="Normal 11 3 3 4 2 2 2 2" xfId="53180"/>
    <cellStyle name="Normal 11 3 3 4 2 2 3" xfId="17485"/>
    <cellStyle name="Normal 11 3 3 4 2 2 4" xfId="41559"/>
    <cellStyle name="Normal 11 3 3 4 2 3" xfId="14300"/>
    <cellStyle name="Normal 11 3 3 4 2 3 2" xfId="38376"/>
    <cellStyle name="Normal 11 3 3 4 2 4" xfId="25927"/>
    <cellStyle name="Normal 11 3 3 4 2 4 2" xfId="49968"/>
    <cellStyle name="Normal 11 3 3 4 2 5" xfId="9431"/>
    <cellStyle name="Normal 11 3 3 4 2 6" xfId="33507"/>
    <cellStyle name="Normal 11 3 3 4 3" xfId="4113"/>
    <cellStyle name="Normal 11 3 3 4 3 2" xfId="7326"/>
    <cellStyle name="Normal 11 3 3 4 3 2 2" xfId="30157"/>
    <cellStyle name="Normal 11 3 3 4 3 2 2 2" xfId="54188"/>
    <cellStyle name="Normal 11 3 3 4 3 2 3" xfId="18493"/>
    <cellStyle name="Normal 11 3 3 4 3 2 4" xfId="42567"/>
    <cellStyle name="Normal 11 3 3 4 3 3" xfId="15310"/>
    <cellStyle name="Normal 11 3 3 4 3 3 2" xfId="39384"/>
    <cellStyle name="Normal 11 3 3 4 3 4" xfId="26945"/>
    <cellStyle name="Normal 11 3 3 4 3 4 2" xfId="50976"/>
    <cellStyle name="Normal 11 3 3 4 3 5" xfId="10409"/>
    <cellStyle name="Normal 11 3 3 4 3 6" xfId="34485"/>
    <cellStyle name="Normal 11 3 3 4 4" xfId="5152"/>
    <cellStyle name="Normal 11 3 3 4 4 2" xfId="16349"/>
    <cellStyle name="Normal 11 3 3 4 4 2 2" xfId="40423"/>
    <cellStyle name="Normal 11 3 3 4 4 3" xfId="27984"/>
    <cellStyle name="Normal 11 3 3 4 4 3 2" xfId="52015"/>
    <cellStyle name="Normal 11 3 3 4 4 4" xfId="11372"/>
    <cellStyle name="Normal 11 3 3 4 4 5" xfId="35448"/>
    <cellStyle name="Normal 11 3 3 4 5" xfId="2147"/>
    <cellStyle name="Normal 11 3 3 4 5 2" xfId="24958"/>
    <cellStyle name="Normal 11 3 3 4 5 2 2" xfId="48999"/>
    <cellStyle name="Normal 11 3 3 4 5 3" xfId="12475"/>
    <cellStyle name="Normal 11 3 3 4 5 4" xfId="36551"/>
    <cellStyle name="Normal 11 3 3 4 6" xfId="23970"/>
    <cellStyle name="Normal 11 3 3 4 6 2" xfId="48021"/>
    <cellStyle name="Normal 11 3 3 4 7" xfId="8469"/>
    <cellStyle name="Normal 11 3 3 4 8" xfId="32545"/>
    <cellStyle name="Normal 11 3 3 5" xfId="2397"/>
    <cellStyle name="Normal 11 3 3 5 2" xfId="5598"/>
    <cellStyle name="Normal 11 3 3 5 2 2" xfId="28429"/>
    <cellStyle name="Normal 11 3 3 5 2 2 2" xfId="52460"/>
    <cellStyle name="Normal 11 3 3 5 2 3" xfId="16765"/>
    <cellStyle name="Normal 11 3 3 5 2 4" xfId="40839"/>
    <cellStyle name="Normal 11 3 3 5 3" xfId="13580"/>
    <cellStyle name="Normal 11 3 3 5 3 2" xfId="37656"/>
    <cellStyle name="Normal 11 3 3 5 4" xfId="25207"/>
    <cellStyle name="Normal 11 3 3 5 4 2" xfId="49248"/>
    <cellStyle name="Normal 11 3 3 5 5" xfId="8711"/>
    <cellStyle name="Normal 11 3 3 5 6" xfId="32787"/>
    <cellStyle name="Normal 11 3 3 6" xfId="3369"/>
    <cellStyle name="Normal 11 3 3 6 2" xfId="6582"/>
    <cellStyle name="Normal 11 3 3 6 2 2" xfId="29413"/>
    <cellStyle name="Normal 11 3 3 6 2 2 2" xfId="53444"/>
    <cellStyle name="Normal 11 3 3 6 2 3" xfId="17749"/>
    <cellStyle name="Normal 11 3 3 6 2 4" xfId="41823"/>
    <cellStyle name="Normal 11 3 3 6 3" xfId="14566"/>
    <cellStyle name="Normal 11 3 3 6 3 2" xfId="38640"/>
    <cellStyle name="Normal 11 3 3 6 4" xfId="26201"/>
    <cellStyle name="Normal 11 3 3 6 4 2" xfId="50232"/>
    <cellStyle name="Normal 11 3 3 6 5" xfId="9689"/>
    <cellStyle name="Normal 11 3 3 6 6" xfId="33765"/>
    <cellStyle name="Normal 11 3 3 7" xfId="4427"/>
    <cellStyle name="Normal 11 3 3 7 2" xfId="15624"/>
    <cellStyle name="Normal 11 3 3 7 2 2" xfId="39698"/>
    <cellStyle name="Normal 11 3 3 7 3" xfId="27259"/>
    <cellStyle name="Normal 11 3 3 7 3 2" xfId="51290"/>
    <cellStyle name="Normal 11 3 3 7 4" xfId="10652"/>
    <cellStyle name="Normal 11 3 3 7 5" xfId="34728"/>
    <cellStyle name="Normal 11 3 3 8" xfId="1424"/>
    <cellStyle name="Normal 11 3 3 8 2" xfId="24233"/>
    <cellStyle name="Normal 11 3 3 8 2 2" xfId="48276"/>
    <cellStyle name="Normal 11 3 3 8 3" xfId="11668"/>
    <cellStyle name="Normal 11 3 3 8 4" xfId="35744"/>
    <cellStyle name="Normal 11 3 3 9" xfId="23235"/>
    <cellStyle name="Normal 11 3 3 9 2" xfId="47301"/>
    <cellStyle name="Normal 11 3 4" xfId="589"/>
    <cellStyle name="Normal 11 3 4 2" xfId="2637"/>
    <cellStyle name="Normal 11 3 4 2 2" xfId="5836"/>
    <cellStyle name="Normal 11 3 4 2 2 2" xfId="28667"/>
    <cellStyle name="Normal 11 3 4 2 2 2 2" xfId="52698"/>
    <cellStyle name="Normal 11 3 4 2 2 3" xfId="17003"/>
    <cellStyle name="Normal 11 3 4 2 2 4" xfId="41077"/>
    <cellStyle name="Normal 11 3 4 2 3" xfId="13818"/>
    <cellStyle name="Normal 11 3 4 2 3 2" xfId="37894"/>
    <cellStyle name="Normal 11 3 4 2 4" xfId="25445"/>
    <cellStyle name="Normal 11 3 4 2 4 2" xfId="49486"/>
    <cellStyle name="Normal 11 3 4 2 5" xfId="8949"/>
    <cellStyle name="Normal 11 3 4 2 6" xfId="33025"/>
    <cellStyle name="Normal 11 3 4 3" xfId="3616"/>
    <cellStyle name="Normal 11 3 4 3 2" xfId="6829"/>
    <cellStyle name="Normal 11 3 4 3 2 2" xfId="29660"/>
    <cellStyle name="Normal 11 3 4 3 2 2 2" xfId="53691"/>
    <cellStyle name="Normal 11 3 4 3 2 3" xfId="17996"/>
    <cellStyle name="Normal 11 3 4 3 2 4" xfId="42070"/>
    <cellStyle name="Normal 11 3 4 3 3" xfId="14813"/>
    <cellStyle name="Normal 11 3 4 3 3 2" xfId="38887"/>
    <cellStyle name="Normal 11 3 4 3 4" xfId="26448"/>
    <cellStyle name="Normal 11 3 4 3 4 2" xfId="50479"/>
    <cellStyle name="Normal 11 3 4 3 5" xfId="9927"/>
    <cellStyle name="Normal 11 3 4 3 6" xfId="34003"/>
    <cellStyle name="Normal 11 3 4 4" xfId="4669"/>
    <cellStyle name="Normal 11 3 4 4 2" xfId="15866"/>
    <cellStyle name="Normal 11 3 4 4 2 2" xfId="39940"/>
    <cellStyle name="Normal 11 3 4 4 3" xfId="27501"/>
    <cellStyle name="Normal 11 3 4 4 3 2" xfId="51532"/>
    <cellStyle name="Normal 11 3 4 4 4" xfId="10890"/>
    <cellStyle name="Normal 11 3 4 4 5" xfId="34966"/>
    <cellStyle name="Normal 11 3 4 5" xfId="1665"/>
    <cellStyle name="Normal 11 3 4 5 2" xfId="24474"/>
    <cellStyle name="Normal 11 3 4 5 2 2" xfId="48517"/>
    <cellStyle name="Normal 11 3 4 5 3" xfId="11976"/>
    <cellStyle name="Normal 11 3 4 5 4" xfId="36052"/>
    <cellStyle name="Normal 11 3 4 6" xfId="23485"/>
    <cellStyle name="Normal 11 3 4 6 2" xfId="47539"/>
    <cellStyle name="Normal 11 3 4 7" xfId="7987"/>
    <cellStyle name="Normal 11 3 4 8" xfId="32063"/>
    <cellStyle name="Normal 11 3 5" xfId="859"/>
    <cellStyle name="Normal 11 3 5 2" xfId="2877"/>
    <cellStyle name="Normal 11 3 5 2 2" xfId="6076"/>
    <cellStyle name="Normal 11 3 5 2 2 2" xfId="28907"/>
    <cellStyle name="Normal 11 3 5 2 2 2 2" xfId="52938"/>
    <cellStyle name="Normal 11 3 5 2 2 3" xfId="17243"/>
    <cellStyle name="Normal 11 3 5 2 2 4" xfId="41317"/>
    <cellStyle name="Normal 11 3 5 2 3" xfId="14058"/>
    <cellStyle name="Normal 11 3 5 2 3 2" xfId="38134"/>
    <cellStyle name="Normal 11 3 5 2 4" xfId="25685"/>
    <cellStyle name="Normal 11 3 5 2 4 2" xfId="49726"/>
    <cellStyle name="Normal 11 3 5 2 5" xfId="9189"/>
    <cellStyle name="Normal 11 3 5 2 6" xfId="33265"/>
    <cellStyle name="Normal 11 3 5 3" xfId="3860"/>
    <cellStyle name="Normal 11 3 5 3 2" xfId="7073"/>
    <cellStyle name="Normal 11 3 5 3 2 2" xfId="29904"/>
    <cellStyle name="Normal 11 3 5 3 2 2 2" xfId="53935"/>
    <cellStyle name="Normal 11 3 5 3 2 3" xfId="18240"/>
    <cellStyle name="Normal 11 3 5 3 2 4" xfId="42314"/>
    <cellStyle name="Normal 11 3 5 3 3" xfId="15057"/>
    <cellStyle name="Normal 11 3 5 3 3 2" xfId="39131"/>
    <cellStyle name="Normal 11 3 5 3 4" xfId="26692"/>
    <cellStyle name="Normal 11 3 5 3 4 2" xfId="50723"/>
    <cellStyle name="Normal 11 3 5 3 5" xfId="10167"/>
    <cellStyle name="Normal 11 3 5 3 6" xfId="34243"/>
    <cellStyle name="Normal 11 3 5 4" xfId="4909"/>
    <cellStyle name="Normal 11 3 5 4 2" xfId="16106"/>
    <cellStyle name="Normal 11 3 5 4 2 2" xfId="40180"/>
    <cellStyle name="Normal 11 3 5 4 3" xfId="27741"/>
    <cellStyle name="Normal 11 3 5 4 3 2" xfId="51772"/>
    <cellStyle name="Normal 11 3 5 4 4" xfId="11130"/>
    <cellStyle name="Normal 11 3 5 4 5" xfId="35206"/>
    <cellStyle name="Normal 11 3 5 5" xfId="1905"/>
    <cellStyle name="Normal 11 3 5 5 2" xfId="24714"/>
    <cellStyle name="Normal 11 3 5 5 2 2" xfId="48757"/>
    <cellStyle name="Normal 11 3 5 5 3" xfId="12226"/>
    <cellStyle name="Normal 11 3 5 5 4" xfId="36302"/>
    <cellStyle name="Normal 11 3 5 6" xfId="23727"/>
    <cellStyle name="Normal 11 3 5 6 2" xfId="47779"/>
    <cellStyle name="Normal 11 3 5 7" xfId="8227"/>
    <cellStyle name="Normal 11 3 5 8" xfId="32303"/>
    <cellStyle name="Normal 11 3 6" xfId="1099"/>
    <cellStyle name="Normal 11 3 6 2" xfId="3117"/>
    <cellStyle name="Normal 11 3 6 2 2" xfId="6316"/>
    <cellStyle name="Normal 11 3 6 2 2 2" xfId="29147"/>
    <cellStyle name="Normal 11 3 6 2 2 2 2" xfId="53178"/>
    <cellStyle name="Normal 11 3 6 2 2 3" xfId="17483"/>
    <cellStyle name="Normal 11 3 6 2 2 4" xfId="41557"/>
    <cellStyle name="Normal 11 3 6 2 3" xfId="14298"/>
    <cellStyle name="Normal 11 3 6 2 3 2" xfId="38374"/>
    <cellStyle name="Normal 11 3 6 2 4" xfId="25925"/>
    <cellStyle name="Normal 11 3 6 2 4 2" xfId="49966"/>
    <cellStyle name="Normal 11 3 6 2 5" xfId="9429"/>
    <cellStyle name="Normal 11 3 6 2 6" xfId="33505"/>
    <cellStyle name="Normal 11 3 6 3" xfId="4111"/>
    <cellStyle name="Normal 11 3 6 3 2" xfId="7324"/>
    <cellStyle name="Normal 11 3 6 3 2 2" xfId="30155"/>
    <cellStyle name="Normal 11 3 6 3 2 2 2" xfId="54186"/>
    <cellStyle name="Normal 11 3 6 3 2 3" xfId="18491"/>
    <cellStyle name="Normal 11 3 6 3 2 4" xfId="42565"/>
    <cellStyle name="Normal 11 3 6 3 3" xfId="15308"/>
    <cellStyle name="Normal 11 3 6 3 3 2" xfId="39382"/>
    <cellStyle name="Normal 11 3 6 3 4" xfId="26943"/>
    <cellStyle name="Normal 11 3 6 3 4 2" xfId="50974"/>
    <cellStyle name="Normal 11 3 6 3 5" xfId="10407"/>
    <cellStyle name="Normal 11 3 6 3 6" xfId="34483"/>
    <cellStyle name="Normal 11 3 6 4" xfId="5150"/>
    <cellStyle name="Normal 11 3 6 4 2" xfId="16347"/>
    <cellStyle name="Normal 11 3 6 4 2 2" xfId="40421"/>
    <cellStyle name="Normal 11 3 6 4 3" xfId="27982"/>
    <cellStyle name="Normal 11 3 6 4 3 2" xfId="52013"/>
    <cellStyle name="Normal 11 3 6 4 4" xfId="11370"/>
    <cellStyle name="Normal 11 3 6 4 5" xfId="35446"/>
    <cellStyle name="Normal 11 3 6 5" xfId="2145"/>
    <cellStyle name="Normal 11 3 6 5 2" xfId="24956"/>
    <cellStyle name="Normal 11 3 6 5 2 2" xfId="48997"/>
    <cellStyle name="Normal 11 3 6 5 3" xfId="12473"/>
    <cellStyle name="Normal 11 3 6 5 4" xfId="36549"/>
    <cellStyle name="Normal 11 3 6 6" xfId="23968"/>
    <cellStyle name="Normal 11 3 6 6 2" xfId="48019"/>
    <cellStyle name="Normal 11 3 6 7" xfId="8467"/>
    <cellStyle name="Normal 11 3 6 8" xfId="32543"/>
    <cellStyle name="Normal 11 3 7" xfId="2395"/>
    <cellStyle name="Normal 11 3 7 2" xfId="5596"/>
    <cellStyle name="Normal 11 3 7 2 2" xfId="28427"/>
    <cellStyle name="Normal 11 3 7 2 2 2" xfId="52458"/>
    <cellStyle name="Normal 11 3 7 2 3" xfId="16763"/>
    <cellStyle name="Normal 11 3 7 2 4" xfId="40837"/>
    <cellStyle name="Normal 11 3 7 3" xfId="13578"/>
    <cellStyle name="Normal 11 3 7 3 2" xfId="37654"/>
    <cellStyle name="Normal 11 3 7 4" xfId="25205"/>
    <cellStyle name="Normal 11 3 7 4 2" xfId="49246"/>
    <cellStyle name="Normal 11 3 7 5" xfId="8709"/>
    <cellStyle name="Normal 11 3 7 6" xfId="32785"/>
    <cellStyle name="Normal 11 3 8" xfId="3367"/>
    <cellStyle name="Normal 11 3 8 2" xfId="6580"/>
    <cellStyle name="Normal 11 3 8 2 2" xfId="29411"/>
    <cellStyle name="Normal 11 3 8 2 2 2" xfId="53442"/>
    <cellStyle name="Normal 11 3 8 2 3" xfId="17747"/>
    <cellStyle name="Normal 11 3 8 2 4" xfId="41821"/>
    <cellStyle name="Normal 11 3 8 3" xfId="14564"/>
    <cellStyle name="Normal 11 3 8 3 2" xfId="38638"/>
    <cellStyle name="Normal 11 3 8 4" xfId="26199"/>
    <cellStyle name="Normal 11 3 8 4 2" xfId="50230"/>
    <cellStyle name="Normal 11 3 8 5" xfId="9687"/>
    <cellStyle name="Normal 11 3 8 6" xfId="33763"/>
    <cellStyle name="Normal 11 3 9" xfId="4425"/>
    <cellStyle name="Normal 11 3 9 2" xfId="15622"/>
    <cellStyle name="Normal 11 3 9 2 2" xfId="39696"/>
    <cellStyle name="Normal 11 3 9 3" xfId="27257"/>
    <cellStyle name="Normal 11 3 9 3 2" xfId="51288"/>
    <cellStyle name="Normal 11 3 9 4" xfId="10650"/>
    <cellStyle name="Normal 11 3 9 5" xfId="34726"/>
    <cellStyle name="Normal 11 4" xfId="173"/>
    <cellStyle name="Normal 11 4 10" xfId="23236"/>
    <cellStyle name="Normal 11 4 10 2" xfId="47302"/>
    <cellStyle name="Normal 11 4 11" xfId="7749"/>
    <cellStyle name="Normal 11 4 12" xfId="31826"/>
    <cellStyle name="Normal 11 4 2" xfId="174"/>
    <cellStyle name="Normal 11 4 2 10" xfId="7750"/>
    <cellStyle name="Normal 11 4 2 11" xfId="31827"/>
    <cellStyle name="Normal 11 4 2 2" xfId="593"/>
    <cellStyle name="Normal 11 4 2 2 2" xfId="2641"/>
    <cellStyle name="Normal 11 4 2 2 2 2" xfId="5840"/>
    <cellStyle name="Normal 11 4 2 2 2 2 2" xfId="28671"/>
    <cellStyle name="Normal 11 4 2 2 2 2 2 2" xfId="52702"/>
    <cellStyle name="Normal 11 4 2 2 2 2 3" xfId="17007"/>
    <cellStyle name="Normal 11 4 2 2 2 2 4" xfId="41081"/>
    <cellStyle name="Normal 11 4 2 2 2 3" xfId="13822"/>
    <cellStyle name="Normal 11 4 2 2 2 3 2" xfId="37898"/>
    <cellStyle name="Normal 11 4 2 2 2 4" xfId="25449"/>
    <cellStyle name="Normal 11 4 2 2 2 4 2" xfId="49490"/>
    <cellStyle name="Normal 11 4 2 2 2 5" xfId="8953"/>
    <cellStyle name="Normal 11 4 2 2 2 6" xfId="33029"/>
    <cellStyle name="Normal 11 4 2 2 3" xfId="3620"/>
    <cellStyle name="Normal 11 4 2 2 3 2" xfId="6833"/>
    <cellStyle name="Normal 11 4 2 2 3 2 2" xfId="29664"/>
    <cellStyle name="Normal 11 4 2 2 3 2 2 2" xfId="53695"/>
    <cellStyle name="Normal 11 4 2 2 3 2 3" xfId="18000"/>
    <cellStyle name="Normal 11 4 2 2 3 2 4" xfId="42074"/>
    <cellStyle name="Normal 11 4 2 2 3 3" xfId="14817"/>
    <cellStyle name="Normal 11 4 2 2 3 3 2" xfId="38891"/>
    <cellStyle name="Normal 11 4 2 2 3 4" xfId="26452"/>
    <cellStyle name="Normal 11 4 2 2 3 4 2" xfId="50483"/>
    <cellStyle name="Normal 11 4 2 2 3 5" xfId="9931"/>
    <cellStyle name="Normal 11 4 2 2 3 6" xfId="34007"/>
    <cellStyle name="Normal 11 4 2 2 4" xfId="4673"/>
    <cellStyle name="Normal 11 4 2 2 4 2" xfId="15870"/>
    <cellStyle name="Normal 11 4 2 2 4 2 2" xfId="39944"/>
    <cellStyle name="Normal 11 4 2 2 4 3" xfId="27505"/>
    <cellStyle name="Normal 11 4 2 2 4 3 2" xfId="51536"/>
    <cellStyle name="Normal 11 4 2 2 4 4" xfId="10894"/>
    <cellStyle name="Normal 11 4 2 2 4 5" xfId="34970"/>
    <cellStyle name="Normal 11 4 2 2 5" xfId="1669"/>
    <cellStyle name="Normal 11 4 2 2 5 2" xfId="24478"/>
    <cellStyle name="Normal 11 4 2 2 5 2 2" xfId="48521"/>
    <cellStyle name="Normal 11 4 2 2 5 3" xfId="11980"/>
    <cellStyle name="Normal 11 4 2 2 5 4" xfId="36056"/>
    <cellStyle name="Normal 11 4 2 2 6" xfId="23489"/>
    <cellStyle name="Normal 11 4 2 2 6 2" xfId="47543"/>
    <cellStyle name="Normal 11 4 2 2 7" xfId="7991"/>
    <cellStyle name="Normal 11 4 2 2 8" xfId="32067"/>
    <cellStyle name="Normal 11 4 2 3" xfId="863"/>
    <cellStyle name="Normal 11 4 2 3 2" xfId="2881"/>
    <cellStyle name="Normal 11 4 2 3 2 2" xfId="6080"/>
    <cellStyle name="Normal 11 4 2 3 2 2 2" xfId="28911"/>
    <cellStyle name="Normal 11 4 2 3 2 2 2 2" xfId="52942"/>
    <cellStyle name="Normal 11 4 2 3 2 2 3" xfId="17247"/>
    <cellStyle name="Normal 11 4 2 3 2 2 4" xfId="41321"/>
    <cellStyle name="Normal 11 4 2 3 2 3" xfId="14062"/>
    <cellStyle name="Normal 11 4 2 3 2 3 2" xfId="38138"/>
    <cellStyle name="Normal 11 4 2 3 2 4" xfId="25689"/>
    <cellStyle name="Normal 11 4 2 3 2 4 2" xfId="49730"/>
    <cellStyle name="Normal 11 4 2 3 2 5" xfId="9193"/>
    <cellStyle name="Normal 11 4 2 3 2 6" xfId="33269"/>
    <cellStyle name="Normal 11 4 2 3 3" xfId="3864"/>
    <cellStyle name="Normal 11 4 2 3 3 2" xfId="7077"/>
    <cellStyle name="Normal 11 4 2 3 3 2 2" xfId="29908"/>
    <cellStyle name="Normal 11 4 2 3 3 2 2 2" xfId="53939"/>
    <cellStyle name="Normal 11 4 2 3 3 2 3" xfId="18244"/>
    <cellStyle name="Normal 11 4 2 3 3 2 4" xfId="42318"/>
    <cellStyle name="Normal 11 4 2 3 3 3" xfId="15061"/>
    <cellStyle name="Normal 11 4 2 3 3 3 2" xfId="39135"/>
    <cellStyle name="Normal 11 4 2 3 3 4" xfId="26696"/>
    <cellStyle name="Normal 11 4 2 3 3 4 2" xfId="50727"/>
    <cellStyle name="Normal 11 4 2 3 3 5" xfId="10171"/>
    <cellStyle name="Normal 11 4 2 3 3 6" xfId="34247"/>
    <cellStyle name="Normal 11 4 2 3 4" xfId="4913"/>
    <cellStyle name="Normal 11 4 2 3 4 2" xfId="16110"/>
    <cellStyle name="Normal 11 4 2 3 4 2 2" xfId="40184"/>
    <cellStyle name="Normal 11 4 2 3 4 3" xfId="27745"/>
    <cellStyle name="Normal 11 4 2 3 4 3 2" xfId="51776"/>
    <cellStyle name="Normal 11 4 2 3 4 4" xfId="11134"/>
    <cellStyle name="Normal 11 4 2 3 4 5" xfId="35210"/>
    <cellStyle name="Normal 11 4 2 3 5" xfId="1909"/>
    <cellStyle name="Normal 11 4 2 3 5 2" xfId="24718"/>
    <cellStyle name="Normal 11 4 2 3 5 2 2" xfId="48761"/>
    <cellStyle name="Normal 11 4 2 3 5 3" xfId="12230"/>
    <cellStyle name="Normal 11 4 2 3 5 4" xfId="36306"/>
    <cellStyle name="Normal 11 4 2 3 6" xfId="23731"/>
    <cellStyle name="Normal 11 4 2 3 6 2" xfId="47783"/>
    <cellStyle name="Normal 11 4 2 3 7" xfId="8231"/>
    <cellStyle name="Normal 11 4 2 3 8" xfId="32307"/>
    <cellStyle name="Normal 11 4 2 4" xfId="1103"/>
    <cellStyle name="Normal 11 4 2 4 2" xfId="3121"/>
    <cellStyle name="Normal 11 4 2 4 2 2" xfId="6320"/>
    <cellStyle name="Normal 11 4 2 4 2 2 2" xfId="29151"/>
    <cellStyle name="Normal 11 4 2 4 2 2 2 2" xfId="53182"/>
    <cellStyle name="Normal 11 4 2 4 2 2 3" xfId="17487"/>
    <cellStyle name="Normal 11 4 2 4 2 2 4" xfId="41561"/>
    <cellStyle name="Normal 11 4 2 4 2 3" xfId="14302"/>
    <cellStyle name="Normal 11 4 2 4 2 3 2" xfId="38378"/>
    <cellStyle name="Normal 11 4 2 4 2 4" xfId="25929"/>
    <cellStyle name="Normal 11 4 2 4 2 4 2" xfId="49970"/>
    <cellStyle name="Normal 11 4 2 4 2 5" xfId="9433"/>
    <cellStyle name="Normal 11 4 2 4 2 6" xfId="33509"/>
    <cellStyle name="Normal 11 4 2 4 3" xfId="4115"/>
    <cellStyle name="Normal 11 4 2 4 3 2" xfId="7328"/>
    <cellStyle name="Normal 11 4 2 4 3 2 2" xfId="30159"/>
    <cellStyle name="Normal 11 4 2 4 3 2 2 2" xfId="54190"/>
    <cellStyle name="Normal 11 4 2 4 3 2 3" xfId="18495"/>
    <cellStyle name="Normal 11 4 2 4 3 2 4" xfId="42569"/>
    <cellStyle name="Normal 11 4 2 4 3 3" xfId="15312"/>
    <cellStyle name="Normal 11 4 2 4 3 3 2" xfId="39386"/>
    <cellStyle name="Normal 11 4 2 4 3 4" xfId="26947"/>
    <cellStyle name="Normal 11 4 2 4 3 4 2" xfId="50978"/>
    <cellStyle name="Normal 11 4 2 4 3 5" xfId="10411"/>
    <cellStyle name="Normal 11 4 2 4 3 6" xfId="34487"/>
    <cellStyle name="Normal 11 4 2 4 4" xfId="5154"/>
    <cellStyle name="Normal 11 4 2 4 4 2" xfId="16351"/>
    <cellStyle name="Normal 11 4 2 4 4 2 2" xfId="40425"/>
    <cellStyle name="Normal 11 4 2 4 4 3" xfId="27986"/>
    <cellStyle name="Normal 11 4 2 4 4 3 2" xfId="52017"/>
    <cellStyle name="Normal 11 4 2 4 4 4" xfId="11374"/>
    <cellStyle name="Normal 11 4 2 4 4 5" xfId="35450"/>
    <cellStyle name="Normal 11 4 2 4 5" xfId="2149"/>
    <cellStyle name="Normal 11 4 2 4 5 2" xfId="24960"/>
    <cellStyle name="Normal 11 4 2 4 5 2 2" xfId="49001"/>
    <cellStyle name="Normal 11 4 2 4 5 3" xfId="12477"/>
    <cellStyle name="Normal 11 4 2 4 5 4" xfId="36553"/>
    <cellStyle name="Normal 11 4 2 4 6" xfId="23972"/>
    <cellStyle name="Normal 11 4 2 4 6 2" xfId="48023"/>
    <cellStyle name="Normal 11 4 2 4 7" xfId="8471"/>
    <cellStyle name="Normal 11 4 2 4 8" xfId="32547"/>
    <cellStyle name="Normal 11 4 2 5" xfId="2399"/>
    <cellStyle name="Normal 11 4 2 5 2" xfId="5600"/>
    <cellStyle name="Normal 11 4 2 5 2 2" xfId="28431"/>
    <cellStyle name="Normal 11 4 2 5 2 2 2" xfId="52462"/>
    <cellStyle name="Normal 11 4 2 5 2 3" xfId="16767"/>
    <cellStyle name="Normal 11 4 2 5 2 4" xfId="40841"/>
    <cellStyle name="Normal 11 4 2 5 3" xfId="13582"/>
    <cellStyle name="Normal 11 4 2 5 3 2" xfId="37658"/>
    <cellStyle name="Normal 11 4 2 5 4" xfId="25209"/>
    <cellStyle name="Normal 11 4 2 5 4 2" xfId="49250"/>
    <cellStyle name="Normal 11 4 2 5 5" xfId="8713"/>
    <cellStyle name="Normal 11 4 2 5 6" xfId="32789"/>
    <cellStyle name="Normal 11 4 2 6" xfId="3371"/>
    <cellStyle name="Normal 11 4 2 6 2" xfId="6584"/>
    <cellStyle name="Normal 11 4 2 6 2 2" xfId="29415"/>
    <cellStyle name="Normal 11 4 2 6 2 2 2" xfId="53446"/>
    <cellStyle name="Normal 11 4 2 6 2 3" xfId="17751"/>
    <cellStyle name="Normal 11 4 2 6 2 4" xfId="41825"/>
    <cellStyle name="Normal 11 4 2 6 3" xfId="14568"/>
    <cellStyle name="Normal 11 4 2 6 3 2" xfId="38642"/>
    <cellStyle name="Normal 11 4 2 6 4" xfId="26203"/>
    <cellStyle name="Normal 11 4 2 6 4 2" xfId="50234"/>
    <cellStyle name="Normal 11 4 2 6 5" xfId="9691"/>
    <cellStyle name="Normal 11 4 2 6 6" xfId="33767"/>
    <cellStyle name="Normal 11 4 2 7" xfId="4429"/>
    <cellStyle name="Normal 11 4 2 7 2" xfId="15626"/>
    <cellStyle name="Normal 11 4 2 7 2 2" xfId="39700"/>
    <cellStyle name="Normal 11 4 2 7 3" xfId="27261"/>
    <cellStyle name="Normal 11 4 2 7 3 2" xfId="51292"/>
    <cellStyle name="Normal 11 4 2 7 4" xfId="10654"/>
    <cellStyle name="Normal 11 4 2 7 5" xfId="34730"/>
    <cellStyle name="Normal 11 4 2 8" xfId="1426"/>
    <cellStyle name="Normal 11 4 2 8 2" xfId="24235"/>
    <cellStyle name="Normal 11 4 2 8 2 2" xfId="48278"/>
    <cellStyle name="Normal 11 4 2 8 3" xfId="11670"/>
    <cellStyle name="Normal 11 4 2 8 4" xfId="35746"/>
    <cellStyle name="Normal 11 4 2 9" xfId="23237"/>
    <cellStyle name="Normal 11 4 2 9 2" xfId="47303"/>
    <cellStyle name="Normal 11 4 3" xfId="592"/>
    <cellStyle name="Normal 11 4 3 2" xfId="2640"/>
    <cellStyle name="Normal 11 4 3 2 2" xfId="5839"/>
    <cellStyle name="Normal 11 4 3 2 2 2" xfId="28670"/>
    <cellStyle name="Normal 11 4 3 2 2 2 2" xfId="52701"/>
    <cellStyle name="Normal 11 4 3 2 2 3" xfId="17006"/>
    <cellStyle name="Normal 11 4 3 2 2 4" xfId="41080"/>
    <cellStyle name="Normal 11 4 3 2 3" xfId="13821"/>
    <cellStyle name="Normal 11 4 3 2 3 2" xfId="37897"/>
    <cellStyle name="Normal 11 4 3 2 4" xfId="25448"/>
    <cellStyle name="Normal 11 4 3 2 4 2" xfId="49489"/>
    <cellStyle name="Normal 11 4 3 2 5" xfId="8952"/>
    <cellStyle name="Normal 11 4 3 2 6" xfId="33028"/>
    <cellStyle name="Normal 11 4 3 3" xfId="3619"/>
    <cellStyle name="Normal 11 4 3 3 2" xfId="6832"/>
    <cellStyle name="Normal 11 4 3 3 2 2" xfId="29663"/>
    <cellStyle name="Normal 11 4 3 3 2 2 2" xfId="53694"/>
    <cellStyle name="Normal 11 4 3 3 2 3" xfId="17999"/>
    <cellStyle name="Normal 11 4 3 3 2 4" xfId="42073"/>
    <cellStyle name="Normal 11 4 3 3 3" xfId="14816"/>
    <cellStyle name="Normal 11 4 3 3 3 2" xfId="38890"/>
    <cellStyle name="Normal 11 4 3 3 4" xfId="26451"/>
    <cellStyle name="Normal 11 4 3 3 4 2" xfId="50482"/>
    <cellStyle name="Normal 11 4 3 3 5" xfId="9930"/>
    <cellStyle name="Normal 11 4 3 3 6" xfId="34006"/>
    <cellStyle name="Normal 11 4 3 4" xfId="4672"/>
    <cellStyle name="Normal 11 4 3 4 2" xfId="15869"/>
    <cellStyle name="Normal 11 4 3 4 2 2" xfId="39943"/>
    <cellStyle name="Normal 11 4 3 4 3" xfId="27504"/>
    <cellStyle name="Normal 11 4 3 4 3 2" xfId="51535"/>
    <cellStyle name="Normal 11 4 3 4 4" xfId="10893"/>
    <cellStyle name="Normal 11 4 3 4 5" xfId="34969"/>
    <cellStyle name="Normal 11 4 3 5" xfId="1668"/>
    <cellStyle name="Normal 11 4 3 5 2" xfId="24477"/>
    <cellStyle name="Normal 11 4 3 5 2 2" xfId="48520"/>
    <cellStyle name="Normal 11 4 3 5 3" xfId="11979"/>
    <cellStyle name="Normal 11 4 3 5 4" xfId="36055"/>
    <cellStyle name="Normal 11 4 3 6" xfId="23488"/>
    <cellStyle name="Normal 11 4 3 6 2" xfId="47542"/>
    <cellStyle name="Normal 11 4 3 7" xfId="7990"/>
    <cellStyle name="Normal 11 4 3 8" xfId="32066"/>
    <cellStyle name="Normal 11 4 4" xfId="862"/>
    <cellStyle name="Normal 11 4 4 2" xfId="2880"/>
    <cellStyle name="Normal 11 4 4 2 2" xfId="6079"/>
    <cellStyle name="Normal 11 4 4 2 2 2" xfId="28910"/>
    <cellStyle name="Normal 11 4 4 2 2 2 2" xfId="52941"/>
    <cellStyle name="Normal 11 4 4 2 2 3" xfId="17246"/>
    <cellStyle name="Normal 11 4 4 2 2 4" xfId="41320"/>
    <cellStyle name="Normal 11 4 4 2 3" xfId="14061"/>
    <cellStyle name="Normal 11 4 4 2 3 2" xfId="38137"/>
    <cellStyle name="Normal 11 4 4 2 4" xfId="25688"/>
    <cellStyle name="Normal 11 4 4 2 4 2" xfId="49729"/>
    <cellStyle name="Normal 11 4 4 2 5" xfId="9192"/>
    <cellStyle name="Normal 11 4 4 2 6" xfId="33268"/>
    <cellStyle name="Normal 11 4 4 3" xfId="3863"/>
    <cellStyle name="Normal 11 4 4 3 2" xfId="7076"/>
    <cellStyle name="Normal 11 4 4 3 2 2" xfId="29907"/>
    <cellStyle name="Normal 11 4 4 3 2 2 2" xfId="53938"/>
    <cellStyle name="Normal 11 4 4 3 2 3" xfId="18243"/>
    <cellStyle name="Normal 11 4 4 3 2 4" xfId="42317"/>
    <cellStyle name="Normal 11 4 4 3 3" xfId="15060"/>
    <cellStyle name="Normal 11 4 4 3 3 2" xfId="39134"/>
    <cellStyle name="Normal 11 4 4 3 4" xfId="26695"/>
    <cellStyle name="Normal 11 4 4 3 4 2" xfId="50726"/>
    <cellStyle name="Normal 11 4 4 3 5" xfId="10170"/>
    <cellStyle name="Normal 11 4 4 3 6" xfId="34246"/>
    <cellStyle name="Normal 11 4 4 4" xfId="4912"/>
    <cellStyle name="Normal 11 4 4 4 2" xfId="16109"/>
    <cellStyle name="Normal 11 4 4 4 2 2" xfId="40183"/>
    <cellStyle name="Normal 11 4 4 4 3" xfId="27744"/>
    <cellStyle name="Normal 11 4 4 4 3 2" xfId="51775"/>
    <cellStyle name="Normal 11 4 4 4 4" xfId="11133"/>
    <cellStyle name="Normal 11 4 4 4 5" xfId="35209"/>
    <cellStyle name="Normal 11 4 4 5" xfId="1908"/>
    <cellStyle name="Normal 11 4 4 5 2" xfId="24717"/>
    <cellStyle name="Normal 11 4 4 5 2 2" xfId="48760"/>
    <cellStyle name="Normal 11 4 4 5 3" xfId="12229"/>
    <cellStyle name="Normal 11 4 4 5 4" xfId="36305"/>
    <cellStyle name="Normal 11 4 4 6" xfId="23730"/>
    <cellStyle name="Normal 11 4 4 6 2" xfId="47782"/>
    <cellStyle name="Normal 11 4 4 7" xfId="8230"/>
    <cellStyle name="Normal 11 4 4 8" xfId="32306"/>
    <cellStyle name="Normal 11 4 5" xfId="1102"/>
    <cellStyle name="Normal 11 4 5 2" xfId="3120"/>
    <cellStyle name="Normal 11 4 5 2 2" xfId="6319"/>
    <cellStyle name="Normal 11 4 5 2 2 2" xfId="29150"/>
    <cellStyle name="Normal 11 4 5 2 2 2 2" xfId="53181"/>
    <cellStyle name="Normal 11 4 5 2 2 3" xfId="17486"/>
    <cellStyle name="Normal 11 4 5 2 2 4" xfId="41560"/>
    <cellStyle name="Normal 11 4 5 2 3" xfId="14301"/>
    <cellStyle name="Normal 11 4 5 2 3 2" xfId="38377"/>
    <cellStyle name="Normal 11 4 5 2 4" xfId="25928"/>
    <cellStyle name="Normal 11 4 5 2 4 2" xfId="49969"/>
    <cellStyle name="Normal 11 4 5 2 5" xfId="9432"/>
    <cellStyle name="Normal 11 4 5 2 6" xfId="33508"/>
    <cellStyle name="Normal 11 4 5 3" xfId="4114"/>
    <cellStyle name="Normal 11 4 5 3 2" xfId="7327"/>
    <cellStyle name="Normal 11 4 5 3 2 2" xfId="30158"/>
    <cellStyle name="Normal 11 4 5 3 2 2 2" xfId="54189"/>
    <cellStyle name="Normal 11 4 5 3 2 3" xfId="18494"/>
    <cellStyle name="Normal 11 4 5 3 2 4" xfId="42568"/>
    <cellStyle name="Normal 11 4 5 3 3" xfId="15311"/>
    <cellStyle name="Normal 11 4 5 3 3 2" xfId="39385"/>
    <cellStyle name="Normal 11 4 5 3 4" xfId="26946"/>
    <cellStyle name="Normal 11 4 5 3 4 2" xfId="50977"/>
    <cellStyle name="Normal 11 4 5 3 5" xfId="10410"/>
    <cellStyle name="Normal 11 4 5 3 6" xfId="34486"/>
    <cellStyle name="Normal 11 4 5 4" xfId="5153"/>
    <cellStyle name="Normal 11 4 5 4 2" xfId="16350"/>
    <cellStyle name="Normal 11 4 5 4 2 2" xfId="40424"/>
    <cellStyle name="Normal 11 4 5 4 3" xfId="27985"/>
    <cellStyle name="Normal 11 4 5 4 3 2" xfId="52016"/>
    <cellStyle name="Normal 11 4 5 4 4" xfId="11373"/>
    <cellStyle name="Normal 11 4 5 4 5" xfId="35449"/>
    <cellStyle name="Normal 11 4 5 5" xfId="2148"/>
    <cellStyle name="Normal 11 4 5 5 2" xfId="24959"/>
    <cellStyle name="Normal 11 4 5 5 2 2" xfId="49000"/>
    <cellStyle name="Normal 11 4 5 5 3" xfId="12476"/>
    <cellStyle name="Normal 11 4 5 5 4" xfId="36552"/>
    <cellStyle name="Normal 11 4 5 6" xfId="23971"/>
    <cellStyle name="Normal 11 4 5 6 2" xfId="48022"/>
    <cellStyle name="Normal 11 4 5 7" xfId="8470"/>
    <cellStyle name="Normal 11 4 5 8" xfId="32546"/>
    <cellStyle name="Normal 11 4 6" xfId="2398"/>
    <cellStyle name="Normal 11 4 6 2" xfId="5599"/>
    <cellStyle name="Normal 11 4 6 2 2" xfId="28430"/>
    <cellStyle name="Normal 11 4 6 2 2 2" xfId="52461"/>
    <cellStyle name="Normal 11 4 6 2 3" xfId="16766"/>
    <cellStyle name="Normal 11 4 6 2 4" xfId="40840"/>
    <cellStyle name="Normal 11 4 6 3" xfId="13581"/>
    <cellStyle name="Normal 11 4 6 3 2" xfId="37657"/>
    <cellStyle name="Normal 11 4 6 4" xfId="25208"/>
    <cellStyle name="Normal 11 4 6 4 2" xfId="49249"/>
    <cellStyle name="Normal 11 4 6 5" xfId="8712"/>
    <cellStyle name="Normal 11 4 6 6" xfId="32788"/>
    <cellStyle name="Normal 11 4 7" xfId="3370"/>
    <cellStyle name="Normal 11 4 7 2" xfId="6583"/>
    <cellStyle name="Normal 11 4 7 2 2" xfId="29414"/>
    <cellStyle name="Normal 11 4 7 2 2 2" xfId="53445"/>
    <cellStyle name="Normal 11 4 7 2 3" xfId="17750"/>
    <cellStyle name="Normal 11 4 7 2 4" xfId="41824"/>
    <cellStyle name="Normal 11 4 7 3" xfId="14567"/>
    <cellStyle name="Normal 11 4 7 3 2" xfId="38641"/>
    <cellStyle name="Normal 11 4 7 4" xfId="26202"/>
    <cellStyle name="Normal 11 4 7 4 2" xfId="50233"/>
    <cellStyle name="Normal 11 4 7 5" xfId="9690"/>
    <cellStyle name="Normal 11 4 7 6" xfId="33766"/>
    <cellStyle name="Normal 11 4 8" xfId="4428"/>
    <cellStyle name="Normal 11 4 8 2" xfId="15625"/>
    <cellStyle name="Normal 11 4 8 2 2" xfId="39699"/>
    <cellStyle name="Normal 11 4 8 3" xfId="27260"/>
    <cellStyle name="Normal 11 4 8 3 2" xfId="51291"/>
    <cellStyle name="Normal 11 4 8 4" xfId="10653"/>
    <cellStyle name="Normal 11 4 8 5" xfId="34729"/>
    <cellStyle name="Normal 11 4 9" xfId="1425"/>
    <cellStyle name="Normal 11 4 9 2" xfId="24234"/>
    <cellStyle name="Normal 11 4 9 2 2" xfId="48277"/>
    <cellStyle name="Normal 11 4 9 3" xfId="11669"/>
    <cellStyle name="Normal 11 4 9 4" xfId="35745"/>
    <cellStyle name="Normal 11 5" xfId="175"/>
    <cellStyle name="Normal 11 5 10" xfId="23238"/>
    <cellStyle name="Normal 11 5 10 2" xfId="47304"/>
    <cellStyle name="Normal 11 5 11" xfId="7751"/>
    <cellStyle name="Normal 11 5 12" xfId="31828"/>
    <cellStyle name="Normal 11 5 2" xfId="176"/>
    <cellStyle name="Normal 11 5 2 10" xfId="7752"/>
    <cellStyle name="Normal 11 5 2 11" xfId="31829"/>
    <cellStyle name="Normal 11 5 2 2" xfId="595"/>
    <cellStyle name="Normal 11 5 2 2 2" xfId="2643"/>
    <cellStyle name="Normal 11 5 2 2 2 2" xfId="5842"/>
    <cellStyle name="Normal 11 5 2 2 2 2 2" xfId="28673"/>
    <cellStyle name="Normal 11 5 2 2 2 2 2 2" xfId="52704"/>
    <cellStyle name="Normal 11 5 2 2 2 2 3" xfId="17009"/>
    <cellStyle name="Normal 11 5 2 2 2 2 4" xfId="41083"/>
    <cellStyle name="Normal 11 5 2 2 2 3" xfId="13824"/>
    <cellStyle name="Normal 11 5 2 2 2 3 2" xfId="37900"/>
    <cellStyle name="Normal 11 5 2 2 2 4" xfId="25451"/>
    <cellStyle name="Normal 11 5 2 2 2 4 2" xfId="49492"/>
    <cellStyle name="Normal 11 5 2 2 2 5" xfId="8955"/>
    <cellStyle name="Normal 11 5 2 2 2 6" xfId="33031"/>
    <cellStyle name="Normal 11 5 2 2 3" xfId="3622"/>
    <cellStyle name="Normal 11 5 2 2 3 2" xfId="6835"/>
    <cellStyle name="Normal 11 5 2 2 3 2 2" xfId="29666"/>
    <cellStyle name="Normal 11 5 2 2 3 2 2 2" xfId="53697"/>
    <cellStyle name="Normal 11 5 2 2 3 2 3" xfId="18002"/>
    <cellStyle name="Normal 11 5 2 2 3 2 4" xfId="42076"/>
    <cellStyle name="Normal 11 5 2 2 3 3" xfId="14819"/>
    <cellStyle name="Normal 11 5 2 2 3 3 2" xfId="38893"/>
    <cellStyle name="Normal 11 5 2 2 3 4" xfId="26454"/>
    <cellStyle name="Normal 11 5 2 2 3 4 2" xfId="50485"/>
    <cellStyle name="Normal 11 5 2 2 3 5" xfId="9933"/>
    <cellStyle name="Normal 11 5 2 2 3 6" xfId="34009"/>
    <cellStyle name="Normal 11 5 2 2 4" xfId="4675"/>
    <cellStyle name="Normal 11 5 2 2 4 2" xfId="15872"/>
    <cellStyle name="Normal 11 5 2 2 4 2 2" xfId="39946"/>
    <cellStyle name="Normal 11 5 2 2 4 3" xfId="27507"/>
    <cellStyle name="Normal 11 5 2 2 4 3 2" xfId="51538"/>
    <cellStyle name="Normal 11 5 2 2 4 4" xfId="10896"/>
    <cellStyle name="Normal 11 5 2 2 4 5" xfId="34972"/>
    <cellStyle name="Normal 11 5 2 2 5" xfId="1671"/>
    <cellStyle name="Normal 11 5 2 2 5 2" xfId="24480"/>
    <cellStyle name="Normal 11 5 2 2 5 2 2" xfId="48523"/>
    <cellStyle name="Normal 11 5 2 2 5 3" xfId="11982"/>
    <cellStyle name="Normal 11 5 2 2 5 4" xfId="36058"/>
    <cellStyle name="Normal 11 5 2 2 6" xfId="23491"/>
    <cellStyle name="Normal 11 5 2 2 6 2" xfId="47545"/>
    <cellStyle name="Normal 11 5 2 2 7" xfId="7993"/>
    <cellStyle name="Normal 11 5 2 2 8" xfId="32069"/>
    <cellStyle name="Normal 11 5 2 3" xfId="865"/>
    <cellStyle name="Normal 11 5 2 3 2" xfId="2883"/>
    <cellStyle name="Normal 11 5 2 3 2 2" xfId="6082"/>
    <cellStyle name="Normal 11 5 2 3 2 2 2" xfId="28913"/>
    <cellStyle name="Normal 11 5 2 3 2 2 2 2" xfId="52944"/>
    <cellStyle name="Normal 11 5 2 3 2 2 3" xfId="17249"/>
    <cellStyle name="Normal 11 5 2 3 2 2 4" xfId="41323"/>
    <cellStyle name="Normal 11 5 2 3 2 3" xfId="14064"/>
    <cellStyle name="Normal 11 5 2 3 2 3 2" xfId="38140"/>
    <cellStyle name="Normal 11 5 2 3 2 4" xfId="25691"/>
    <cellStyle name="Normal 11 5 2 3 2 4 2" xfId="49732"/>
    <cellStyle name="Normal 11 5 2 3 2 5" xfId="9195"/>
    <cellStyle name="Normal 11 5 2 3 2 6" xfId="33271"/>
    <cellStyle name="Normal 11 5 2 3 3" xfId="3866"/>
    <cellStyle name="Normal 11 5 2 3 3 2" xfId="7079"/>
    <cellStyle name="Normal 11 5 2 3 3 2 2" xfId="29910"/>
    <cellStyle name="Normal 11 5 2 3 3 2 2 2" xfId="53941"/>
    <cellStyle name="Normal 11 5 2 3 3 2 3" xfId="18246"/>
    <cellStyle name="Normal 11 5 2 3 3 2 4" xfId="42320"/>
    <cellStyle name="Normal 11 5 2 3 3 3" xfId="15063"/>
    <cellStyle name="Normal 11 5 2 3 3 3 2" xfId="39137"/>
    <cellStyle name="Normal 11 5 2 3 3 4" xfId="26698"/>
    <cellStyle name="Normal 11 5 2 3 3 4 2" xfId="50729"/>
    <cellStyle name="Normal 11 5 2 3 3 5" xfId="10173"/>
    <cellStyle name="Normal 11 5 2 3 3 6" xfId="34249"/>
    <cellStyle name="Normal 11 5 2 3 4" xfId="4915"/>
    <cellStyle name="Normal 11 5 2 3 4 2" xfId="16112"/>
    <cellStyle name="Normal 11 5 2 3 4 2 2" xfId="40186"/>
    <cellStyle name="Normal 11 5 2 3 4 3" xfId="27747"/>
    <cellStyle name="Normal 11 5 2 3 4 3 2" xfId="51778"/>
    <cellStyle name="Normal 11 5 2 3 4 4" xfId="11136"/>
    <cellStyle name="Normal 11 5 2 3 4 5" xfId="35212"/>
    <cellStyle name="Normal 11 5 2 3 5" xfId="1911"/>
    <cellStyle name="Normal 11 5 2 3 5 2" xfId="24720"/>
    <cellStyle name="Normal 11 5 2 3 5 2 2" xfId="48763"/>
    <cellStyle name="Normal 11 5 2 3 5 3" xfId="12232"/>
    <cellStyle name="Normal 11 5 2 3 5 4" xfId="36308"/>
    <cellStyle name="Normal 11 5 2 3 6" xfId="23733"/>
    <cellStyle name="Normal 11 5 2 3 6 2" xfId="47785"/>
    <cellStyle name="Normal 11 5 2 3 7" xfId="8233"/>
    <cellStyle name="Normal 11 5 2 3 8" xfId="32309"/>
    <cellStyle name="Normal 11 5 2 4" xfId="1105"/>
    <cellStyle name="Normal 11 5 2 4 2" xfId="3123"/>
    <cellStyle name="Normal 11 5 2 4 2 2" xfId="6322"/>
    <cellStyle name="Normal 11 5 2 4 2 2 2" xfId="29153"/>
    <cellStyle name="Normal 11 5 2 4 2 2 2 2" xfId="53184"/>
    <cellStyle name="Normal 11 5 2 4 2 2 3" xfId="17489"/>
    <cellStyle name="Normal 11 5 2 4 2 2 4" xfId="41563"/>
    <cellStyle name="Normal 11 5 2 4 2 3" xfId="14304"/>
    <cellStyle name="Normal 11 5 2 4 2 3 2" xfId="38380"/>
    <cellStyle name="Normal 11 5 2 4 2 4" xfId="25931"/>
    <cellStyle name="Normal 11 5 2 4 2 4 2" xfId="49972"/>
    <cellStyle name="Normal 11 5 2 4 2 5" xfId="9435"/>
    <cellStyle name="Normal 11 5 2 4 2 6" xfId="33511"/>
    <cellStyle name="Normal 11 5 2 4 3" xfId="4117"/>
    <cellStyle name="Normal 11 5 2 4 3 2" xfId="7330"/>
    <cellStyle name="Normal 11 5 2 4 3 2 2" xfId="30161"/>
    <cellStyle name="Normal 11 5 2 4 3 2 2 2" xfId="54192"/>
    <cellStyle name="Normal 11 5 2 4 3 2 3" xfId="18497"/>
    <cellStyle name="Normal 11 5 2 4 3 2 4" xfId="42571"/>
    <cellStyle name="Normal 11 5 2 4 3 3" xfId="15314"/>
    <cellStyle name="Normal 11 5 2 4 3 3 2" xfId="39388"/>
    <cellStyle name="Normal 11 5 2 4 3 4" xfId="26949"/>
    <cellStyle name="Normal 11 5 2 4 3 4 2" xfId="50980"/>
    <cellStyle name="Normal 11 5 2 4 3 5" xfId="10413"/>
    <cellStyle name="Normal 11 5 2 4 3 6" xfId="34489"/>
    <cellStyle name="Normal 11 5 2 4 4" xfId="5156"/>
    <cellStyle name="Normal 11 5 2 4 4 2" xfId="16353"/>
    <cellStyle name="Normal 11 5 2 4 4 2 2" xfId="40427"/>
    <cellStyle name="Normal 11 5 2 4 4 3" xfId="27988"/>
    <cellStyle name="Normal 11 5 2 4 4 3 2" xfId="52019"/>
    <cellStyle name="Normal 11 5 2 4 4 4" xfId="11376"/>
    <cellStyle name="Normal 11 5 2 4 4 5" xfId="35452"/>
    <cellStyle name="Normal 11 5 2 4 5" xfId="2151"/>
    <cellStyle name="Normal 11 5 2 4 5 2" xfId="24962"/>
    <cellStyle name="Normal 11 5 2 4 5 2 2" xfId="49003"/>
    <cellStyle name="Normal 11 5 2 4 5 3" xfId="12479"/>
    <cellStyle name="Normal 11 5 2 4 5 4" xfId="36555"/>
    <cellStyle name="Normal 11 5 2 4 6" xfId="23974"/>
    <cellStyle name="Normal 11 5 2 4 6 2" xfId="48025"/>
    <cellStyle name="Normal 11 5 2 4 7" xfId="8473"/>
    <cellStyle name="Normal 11 5 2 4 8" xfId="32549"/>
    <cellStyle name="Normal 11 5 2 5" xfId="2401"/>
    <cellStyle name="Normal 11 5 2 5 2" xfId="5602"/>
    <cellStyle name="Normal 11 5 2 5 2 2" xfId="28433"/>
    <cellStyle name="Normal 11 5 2 5 2 2 2" xfId="52464"/>
    <cellStyle name="Normal 11 5 2 5 2 3" xfId="16769"/>
    <cellStyle name="Normal 11 5 2 5 2 4" xfId="40843"/>
    <cellStyle name="Normal 11 5 2 5 3" xfId="13584"/>
    <cellStyle name="Normal 11 5 2 5 3 2" xfId="37660"/>
    <cellStyle name="Normal 11 5 2 5 4" xfId="25211"/>
    <cellStyle name="Normal 11 5 2 5 4 2" xfId="49252"/>
    <cellStyle name="Normal 11 5 2 5 5" xfId="8715"/>
    <cellStyle name="Normal 11 5 2 5 6" xfId="32791"/>
    <cellStyle name="Normal 11 5 2 6" xfId="3373"/>
    <cellStyle name="Normal 11 5 2 6 2" xfId="6586"/>
    <cellStyle name="Normal 11 5 2 6 2 2" xfId="29417"/>
    <cellStyle name="Normal 11 5 2 6 2 2 2" xfId="53448"/>
    <cellStyle name="Normal 11 5 2 6 2 3" xfId="17753"/>
    <cellStyle name="Normal 11 5 2 6 2 4" xfId="41827"/>
    <cellStyle name="Normal 11 5 2 6 3" xfId="14570"/>
    <cellStyle name="Normal 11 5 2 6 3 2" xfId="38644"/>
    <cellStyle name="Normal 11 5 2 6 4" xfId="26205"/>
    <cellStyle name="Normal 11 5 2 6 4 2" xfId="50236"/>
    <cellStyle name="Normal 11 5 2 6 5" xfId="9693"/>
    <cellStyle name="Normal 11 5 2 6 6" xfId="33769"/>
    <cellStyle name="Normal 11 5 2 7" xfId="4431"/>
    <cellStyle name="Normal 11 5 2 7 2" xfId="15628"/>
    <cellStyle name="Normal 11 5 2 7 2 2" xfId="39702"/>
    <cellStyle name="Normal 11 5 2 7 3" xfId="27263"/>
    <cellStyle name="Normal 11 5 2 7 3 2" xfId="51294"/>
    <cellStyle name="Normal 11 5 2 7 4" xfId="10656"/>
    <cellStyle name="Normal 11 5 2 7 5" xfId="34732"/>
    <cellStyle name="Normal 11 5 2 8" xfId="1428"/>
    <cellStyle name="Normal 11 5 2 8 2" xfId="24237"/>
    <cellStyle name="Normal 11 5 2 8 2 2" xfId="48280"/>
    <cellStyle name="Normal 11 5 2 8 3" xfId="11672"/>
    <cellStyle name="Normal 11 5 2 8 4" xfId="35748"/>
    <cellStyle name="Normal 11 5 2 9" xfId="23239"/>
    <cellStyle name="Normal 11 5 2 9 2" xfId="47305"/>
    <cellStyle name="Normal 11 5 3" xfId="594"/>
    <cellStyle name="Normal 11 5 3 2" xfId="2642"/>
    <cellStyle name="Normal 11 5 3 2 2" xfId="5841"/>
    <cellStyle name="Normal 11 5 3 2 2 2" xfId="28672"/>
    <cellStyle name="Normal 11 5 3 2 2 2 2" xfId="52703"/>
    <cellStyle name="Normal 11 5 3 2 2 3" xfId="17008"/>
    <cellStyle name="Normal 11 5 3 2 2 4" xfId="41082"/>
    <cellStyle name="Normal 11 5 3 2 3" xfId="13823"/>
    <cellStyle name="Normal 11 5 3 2 3 2" xfId="37899"/>
    <cellStyle name="Normal 11 5 3 2 4" xfId="25450"/>
    <cellStyle name="Normal 11 5 3 2 4 2" xfId="49491"/>
    <cellStyle name="Normal 11 5 3 2 5" xfId="8954"/>
    <cellStyle name="Normal 11 5 3 2 6" xfId="33030"/>
    <cellStyle name="Normal 11 5 3 3" xfId="3621"/>
    <cellStyle name="Normal 11 5 3 3 2" xfId="6834"/>
    <cellStyle name="Normal 11 5 3 3 2 2" xfId="29665"/>
    <cellStyle name="Normal 11 5 3 3 2 2 2" xfId="53696"/>
    <cellStyle name="Normal 11 5 3 3 2 3" xfId="18001"/>
    <cellStyle name="Normal 11 5 3 3 2 4" xfId="42075"/>
    <cellStyle name="Normal 11 5 3 3 3" xfId="14818"/>
    <cellStyle name="Normal 11 5 3 3 3 2" xfId="38892"/>
    <cellStyle name="Normal 11 5 3 3 4" xfId="26453"/>
    <cellStyle name="Normal 11 5 3 3 4 2" xfId="50484"/>
    <cellStyle name="Normal 11 5 3 3 5" xfId="9932"/>
    <cellStyle name="Normal 11 5 3 3 6" xfId="34008"/>
    <cellStyle name="Normal 11 5 3 4" xfId="4674"/>
    <cellStyle name="Normal 11 5 3 4 2" xfId="15871"/>
    <cellStyle name="Normal 11 5 3 4 2 2" xfId="39945"/>
    <cellStyle name="Normal 11 5 3 4 3" xfId="27506"/>
    <cellStyle name="Normal 11 5 3 4 3 2" xfId="51537"/>
    <cellStyle name="Normal 11 5 3 4 4" xfId="10895"/>
    <cellStyle name="Normal 11 5 3 4 5" xfId="34971"/>
    <cellStyle name="Normal 11 5 3 5" xfId="1670"/>
    <cellStyle name="Normal 11 5 3 5 2" xfId="24479"/>
    <cellStyle name="Normal 11 5 3 5 2 2" xfId="48522"/>
    <cellStyle name="Normal 11 5 3 5 3" xfId="11981"/>
    <cellStyle name="Normal 11 5 3 5 4" xfId="36057"/>
    <cellStyle name="Normal 11 5 3 6" xfId="23490"/>
    <cellStyle name="Normal 11 5 3 6 2" xfId="47544"/>
    <cellStyle name="Normal 11 5 3 7" xfId="7992"/>
    <cellStyle name="Normal 11 5 3 8" xfId="32068"/>
    <cellStyle name="Normal 11 5 4" xfId="864"/>
    <cellStyle name="Normal 11 5 4 2" xfId="2882"/>
    <cellStyle name="Normal 11 5 4 2 2" xfId="6081"/>
    <cellStyle name="Normal 11 5 4 2 2 2" xfId="28912"/>
    <cellStyle name="Normal 11 5 4 2 2 2 2" xfId="52943"/>
    <cellStyle name="Normal 11 5 4 2 2 3" xfId="17248"/>
    <cellStyle name="Normal 11 5 4 2 2 4" xfId="41322"/>
    <cellStyle name="Normal 11 5 4 2 3" xfId="14063"/>
    <cellStyle name="Normal 11 5 4 2 3 2" xfId="38139"/>
    <cellStyle name="Normal 11 5 4 2 4" xfId="25690"/>
    <cellStyle name="Normal 11 5 4 2 4 2" xfId="49731"/>
    <cellStyle name="Normal 11 5 4 2 5" xfId="9194"/>
    <cellStyle name="Normal 11 5 4 2 6" xfId="33270"/>
    <cellStyle name="Normal 11 5 4 3" xfId="3865"/>
    <cellStyle name="Normal 11 5 4 3 2" xfId="7078"/>
    <cellStyle name="Normal 11 5 4 3 2 2" xfId="29909"/>
    <cellStyle name="Normal 11 5 4 3 2 2 2" xfId="53940"/>
    <cellStyle name="Normal 11 5 4 3 2 3" xfId="18245"/>
    <cellStyle name="Normal 11 5 4 3 2 4" xfId="42319"/>
    <cellStyle name="Normal 11 5 4 3 3" xfId="15062"/>
    <cellStyle name="Normal 11 5 4 3 3 2" xfId="39136"/>
    <cellStyle name="Normal 11 5 4 3 4" xfId="26697"/>
    <cellStyle name="Normal 11 5 4 3 4 2" xfId="50728"/>
    <cellStyle name="Normal 11 5 4 3 5" xfId="10172"/>
    <cellStyle name="Normal 11 5 4 3 6" xfId="34248"/>
    <cellStyle name="Normal 11 5 4 4" xfId="4914"/>
    <cellStyle name="Normal 11 5 4 4 2" xfId="16111"/>
    <cellStyle name="Normal 11 5 4 4 2 2" xfId="40185"/>
    <cellStyle name="Normal 11 5 4 4 3" xfId="27746"/>
    <cellStyle name="Normal 11 5 4 4 3 2" xfId="51777"/>
    <cellStyle name="Normal 11 5 4 4 4" xfId="11135"/>
    <cellStyle name="Normal 11 5 4 4 5" xfId="35211"/>
    <cellStyle name="Normal 11 5 4 5" xfId="1910"/>
    <cellStyle name="Normal 11 5 4 5 2" xfId="24719"/>
    <cellStyle name="Normal 11 5 4 5 2 2" xfId="48762"/>
    <cellStyle name="Normal 11 5 4 5 3" xfId="12231"/>
    <cellStyle name="Normal 11 5 4 5 4" xfId="36307"/>
    <cellStyle name="Normal 11 5 4 6" xfId="23732"/>
    <cellStyle name="Normal 11 5 4 6 2" xfId="47784"/>
    <cellStyle name="Normal 11 5 4 7" xfId="8232"/>
    <cellStyle name="Normal 11 5 4 8" xfId="32308"/>
    <cellStyle name="Normal 11 5 5" xfId="1104"/>
    <cellStyle name="Normal 11 5 5 2" xfId="3122"/>
    <cellStyle name="Normal 11 5 5 2 2" xfId="6321"/>
    <cellStyle name="Normal 11 5 5 2 2 2" xfId="29152"/>
    <cellStyle name="Normal 11 5 5 2 2 2 2" xfId="53183"/>
    <cellStyle name="Normal 11 5 5 2 2 3" xfId="17488"/>
    <cellStyle name="Normal 11 5 5 2 2 4" xfId="41562"/>
    <cellStyle name="Normal 11 5 5 2 3" xfId="14303"/>
    <cellStyle name="Normal 11 5 5 2 3 2" xfId="38379"/>
    <cellStyle name="Normal 11 5 5 2 4" xfId="25930"/>
    <cellStyle name="Normal 11 5 5 2 4 2" xfId="49971"/>
    <cellStyle name="Normal 11 5 5 2 5" xfId="9434"/>
    <cellStyle name="Normal 11 5 5 2 6" xfId="33510"/>
    <cellStyle name="Normal 11 5 5 3" xfId="4116"/>
    <cellStyle name="Normal 11 5 5 3 2" xfId="7329"/>
    <cellStyle name="Normal 11 5 5 3 2 2" xfId="30160"/>
    <cellStyle name="Normal 11 5 5 3 2 2 2" xfId="54191"/>
    <cellStyle name="Normal 11 5 5 3 2 3" xfId="18496"/>
    <cellStyle name="Normal 11 5 5 3 2 4" xfId="42570"/>
    <cellStyle name="Normal 11 5 5 3 3" xfId="15313"/>
    <cellStyle name="Normal 11 5 5 3 3 2" xfId="39387"/>
    <cellStyle name="Normal 11 5 5 3 4" xfId="26948"/>
    <cellStyle name="Normal 11 5 5 3 4 2" xfId="50979"/>
    <cellStyle name="Normal 11 5 5 3 5" xfId="10412"/>
    <cellStyle name="Normal 11 5 5 3 6" xfId="34488"/>
    <cellStyle name="Normal 11 5 5 4" xfId="5155"/>
    <cellStyle name="Normal 11 5 5 4 2" xfId="16352"/>
    <cellStyle name="Normal 11 5 5 4 2 2" xfId="40426"/>
    <cellStyle name="Normal 11 5 5 4 3" xfId="27987"/>
    <cellStyle name="Normal 11 5 5 4 3 2" xfId="52018"/>
    <cellStyle name="Normal 11 5 5 4 4" xfId="11375"/>
    <cellStyle name="Normal 11 5 5 4 5" xfId="35451"/>
    <cellStyle name="Normal 11 5 5 5" xfId="2150"/>
    <cellStyle name="Normal 11 5 5 5 2" xfId="24961"/>
    <cellStyle name="Normal 11 5 5 5 2 2" xfId="49002"/>
    <cellStyle name="Normal 11 5 5 5 3" xfId="12478"/>
    <cellStyle name="Normal 11 5 5 5 4" xfId="36554"/>
    <cellStyle name="Normal 11 5 5 6" xfId="23973"/>
    <cellStyle name="Normal 11 5 5 6 2" xfId="48024"/>
    <cellStyle name="Normal 11 5 5 7" xfId="8472"/>
    <cellStyle name="Normal 11 5 5 8" xfId="32548"/>
    <cellStyle name="Normal 11 5 6" xfId="2400"/>
    <cellStyle name="Normal 11 5 6 2" xfId="5601"/>
    <cellStyle name="Normal 11 5 6 2 2" xfId="28432"/>
    <cellStyle name="Normal 11 5 6 2 2 2" xfId="52463"/>
    <cellStyle name="Normal 11 5 6 2 3" xfId="16768"/>
    <cellStyle name="Normal 11 5 6 2 4" xfId="40842"/>
    <cellStyle name="Normal 11 5 6 3" xfId="13583"/>
    <cellStyle name="Normal 11 5 6 3 2" xfId="37659"/>
    <cellStyle name="Normal 11 5 6 4" xfId="25210"/>
    <cellStyle name="Normal 11 5 6 4 2" xfId="49251"/>
    <cellStyle name="Normal 11 5 6 5" xfId="8714"/>
    <cellStyle name="Normal 11 5 6 6" xfId="32790"/>
    <cellStyle name="Normal 11 5 7" xfId="3372"/>
    <cellStyle name="Normal 11 5 7 2" xfId="6585"/>
    <cellStyle name="Normal 11 5 7 2 2" xfId="29416"/>
    <cellStyle name="Normal 11 5 7 2 2 2" xfId="53447"/>
    <cellStyle name="Normal 11 5 7 2 3" xfId="17752"/>
    <cellStyle name="Normal 11 5 7 2 4" xfId="41826"/>
    <cellStyle name="Normal 11 5 7 3" xfId="14569"/>
    <cellStyle name="Normal 11 5 7 3 2" xfId="38643"/>
    <cellStyle name="Normal 11 5 7 4" xfId="26204"/>
    <cellStyle name="Normal 11 5 7 4 2" xfId="50235"/>
    <cellStyle name="Normal 11 5 7 5" xfId="9692"/>
    <cellStyle name="Normal 11 5 7 6" xfId="33768"/>
    <cellStyle name="Normal 11 5 8" xfId="4430"/>
    <cellStyle name="Normal 11 5 8 2" xfId="15627"/>
    <cellStyle name="Normal 11 5 8 2 2" xfId="39701"/>
    <cellStyle name="Normal 11 5 8 3" xfId="27262"/>
    <cellStyle name="Normal 11 5 8 3 2" xfId="51293"/>
    <cellStyle name="Normal 11 5 8 4" xfId="10655"/>
    <cellStyle name="Normal 11 5 8 5" xfId="34731"/>
    <cellStyle name="Normal 11 5 9" xfId="1427"/>
    <cellStyle name="Normal 11 5 9 2" xfId="24236"/>
    <cellStyle name="Normal 11 5 9 2 2" xfId="48279"/>
    <cellStyle name="Normal 11 5 9 3" xfId="11671"/>
    <cellStyle name="Normal 11 5 9 4" xfId="35747"/>
    <cellStyle name="Normal 11 6" xfId="177"/>
    <cellStyle name="Normal 11 6 10" xfId="7753"/>
    <cellStyle name="Normal 11 6 11" xfId="31830"/>
    <cellStyle name="Normal 11 6 2" xfId="596"/>
    <cellStyle name="Normal 11 6 2 2" xfId="2644"/>
    <cellStyle name="Normal 11 6 2 2 2" xfId="5843"/>
    <cellStyle name="Normal 11 6 2 2 2 2" xfId="28674"/>
    <cellStyle name="Normal 11 6 2 2 2 2 2" xfId="52705"/>
    <cellStyle name="Normal 11 6 2 2 2 3" xfId="17010"/>
    <cellStyle name="Normal 11 6 2 2 2 4" xfId="41084"/>
    <cellStyle name="Normal 11 6 2 2 3" xfId="13825"/>
    <cellStyle name="Normal 11 6 2 2 3 2" xfId="37901"/>
    <cellStyle name="Normal 11 6 2 2 4" xfId="25452"/>
    <cellStyle name="Normal 11 6 2 2 4 2" xfId="49493"/>
    <cellStyle name="Normal 11 6 2 2 5" xfId="8956"/>
    <cellStyle name="Normal 11 6 2 2 6" xfId="33032"/>
    <cellStyle name="Normal 11 6 2 3" xfId="3623"/>
    <cellStyle name="Normal 11 6 2 3 2" xfId="6836"/>
    <cellStyle name="Normal 11 6 2 3 2 2" xfId="29667"/>
    <cellStyle name="Normal 11 6 2 3 2 2 2" xfId="53698"/>
    <cellStyle name="Normal 11 6 2 3 2 3" xfId="18003"/>
    <cellStyle name="Normal 11 6 2 3 2 4" xfId="42077"/>
    <cellStyle name="Normal 11 6 2 3 3" xfId="14820"/>
    <cellStyle name="Normal 11 6 2 3 3 2" xfId="38894"/>
    <cellStyle name="Normal 11 6 2 3 4" xfId="26455"/>
    <cellStyle name="Normal 11 6 2 3 4 2" xfId="50486"/>
    <cellStyle name="Normal 11 6 2 3 5" xfId="9934"/>
    <cellStyle name="Normal 11 6 2 3 6" xfId="34010"/>
    <cellStyle name="Normal 11 6 2 4" xfId="4676"/>
    <cellStyle name="Normal 11 6 2 4 2" xfId="15873"/>
    <cellStyle name="Normal 11 6 2 4 2 2" xfId="39947"/>
    <cellStyle name="Normal 11 6 2 4 3" xfId="27508"/>
    <cellStyle name="Normal 11 6 2 4 3 2" xfId="51539"/>
    <cellStyle name="Normal 11 6 2 4 4" xfId="10897"/>
    <cellStyle name="Normal 11 6 2 4 5" xfId="34973"/>
    <cellStyle name="Normal 11 6 2 5" xfId="1672"/>
    <cellStyle name="Normal 11 6 2 5 2" xfId="24481"/>
    <cellStyle name="Normal 11 6 2 5 2 2" xfId="48524"/>
    <cellStyle name="Normal 11 6 2 5 3" xfId="11983"/>
    <cellStyle name="Normal 11 6 2 5 4" xfId="36059"/>
    <cellStyle name="Normal 11 6 2 6" xfId="23492"/>
    <cellStyle name="Normal 11 6 2 6 2" xfId="47546"/>
    <cellStyle name="Normal 11 6 2 7" xfId="7994"/>
    <cellStyle name="Normal 11 6 2 8" xfId="32070"/>
    <cellStyle name="Normal 11 6 3" xfId="866"/>
    <cellStyle name="Normal 11 6 3 2" xfId="2884"/>
    <cellStyle name="Normal 11 6 3 2 2" xfId="6083"/>
    <cellStyle name="Normal 11 6 3 2 2 2" xfId="28914"/>
    <cellStyle name="Normal 11 6 3 2 2 2 2" xfId="52945"/>
    <cellStyle name="Normal 11 6 3 2 2 3" xfId="17250"/>
    <cellStyle name="Normal 11 6 3 2 2 4" xfId="41324"/>
    <cellStyle name="Normal 11 6 3 2 3" xfId="14065"/>
    <cellStyle name="Normal 11 6 3 2 3 2" xfId="38141"/>
    <cellStyle name="Normal 11 6 3 2 4" xfId="25692"/>
    <cellStyle name="Normal 11 6 3 2 4 2" xfId="49733"/>
    <cellStyle name="Normal 11 6 3 2 5" xfId="9196"/>
    <cellStyle name="Normal 11 6 3 2 6" xfId="33272"/>
    <cellStyle name="Normal 11 6 3 3" xfId="3867"/>
    <cellStyle name="Normal 11 6 3 3 2" xfId="7080"/>
    <cellStyle name="Normal 11 6 3 3 2 2" xfId="29911"/>
    <cellStyle name="Normal 11 6 3 3 2 2 2" xfId="53942"/>
    <cellStyle name="Normal 11 6 3 3 2 3" xfId="18247"/>
    <cellStyle name="Normal 11 6 3 3 2 4" xfId="42321"/>
    <cellStyle name="Normal 11 6 3 3 3" xfId="15064"/>
    <cellStyle name="Normal 11 6 3 3 3 2" xfId="39138"/>
    <cellStyle name="Normal 11 6 3 3 4" xfId="26699"/>
    <cellStyle name="Normal 11 6 3 3 4 2" xfId="50730"/>
    <cellStyle name="Normal 11 6 3 3 5" xfId="10174"/>
    <cellStyle name="Normal 11 6 3 3 6" xfId="34250"/>
    <cellStyle name="Normal 11 6 3 4" xfId="4916"/>
    <cellStyle name="Normal 11 6 3 4 2" xfId="16113"/>
    <cellStyle name="Normal 11 6 3 4 2 2" xfId="40187"/>
    <cellStyle name="Normal 11 6 3 4 3" xfId="27748"/>
    <cellStyle name="Normal 11 6 3 4 3 2" xfId="51779"/>
    <cellStyle name="Normal 11 6 3 4 4" xfId="11137"/>
    <cellStyle name="Normal 11 6 3 4 5" xfId="35213"/>
    <cellStyle name="Normal 11 6 3 5" xfId="1912"/>
    <cellStyle name="Normal 11 6 3 5 2" xfId="24721"/>
    <cellStyle name="Normal 11 6 3 5 2 2" xfId="48764"/>
    <cellStyle name="Normal 11 6 3 5 3" xfId="12233"/>
    <cellStyle name="Normal 11 6 3 5 4" xfId="36309"/>
    <cellStyle name="Normal 11 6 3 6" xfId="23734"/>
    <cellStyle name="Normal 11 6 3 6 2" xfId="47786"/>
    <cellStyle name="Normal 11 6 3 7" xfId="8234"/>
    <cellStyle name="Normal 11 6 3 8" xfId="32310"/>
    <cellStyle name="Normal 11 6 4" xfId="1106"/>
    <cellStyle name="Normal 11 6 4 2" xfId="3124"/>
    <cellStyle name="Normal 11 6 4 2 2" xfId="6323"/>
    <cellStyle name="Normal 11 6 4 2 2 2" xfId="29154"/>
    <cellStyle name="Normal 11 6 4 2 2 2 2" xfId="53185"/>
    <cellStyle name="Normal 11 6 4 2 2 3" xfId="17490"/>
    <cellStyle name="Normal 11 6 4 2 2 4" xfId="41564"/>
    <cellStyle name="Normal 11 6 4 2 3" xfId="14305"/>
    <cellStyle name="Normal 11 6 4 2 3 2" xfId="38381"/>
    <cellStyle name="Normal 11 6 4 2 4" xfId="25932"/>
    <cellStyle name="Normal 11 6 4 2 4 2" xfId="49973"/>
    <cellStyle name="Normal 11 6 4 2 5" xfId="9436"/>
    <cellStyle name="Normal 11 6 4 2 6" xfId="33512"/>
    <cellStyle name="Normal 11 6 4 3" xfId="4118"/>
    <cellStyle name="Normal 11 6 4 3 2" xfId="7331"/>
    <cellStyle name="Normal 11 6 4 3 2 2" xfId="30162"/>
    <cellStyle name="Normal 11 6 4 3 2 2 2" xfId="54193"/>
    <cellStyle name="Normal 11 6 4 3 2 3" xfId="18498"/>
    <cellStyle name="Normal 11 6 4 3 2 4" xfId="42572"/>
    <cellStyle name="Normal 11 6 4 3 3" xfId="15315"/>
    <cellStyle name="Normal 11 6 4 3 3 2" xfId="39389"/>
    <cellStyle name="Normal 11 6 4 3 4" xfId="26950"/>
    <cellStyle name="Normal 11 6 4 3 4 2" xfId="50981"/>
    <cellStyle name="Normal 11 6 4 3 5" xfId="10414"/>
    <cellStyle name="Normal 11 6 4 3 6" xfId="34490"/>
    <cellStyle name="Normal 11 6 4 4" xfId="5157"/>
    <cellStyle name="Normal 11 6 4 4 2" xfId="16354"/>
    <cellStyle name="Normal 11 6 4 4 2 2" xfId="40428"/>
    <cellStyle name="Normal 11 6 4 4 3" xfId="27989"/>
    <cellStyle name="Normal 11 6 4 4 3 2" xfId="52020"/>
    <cellStyle name="Normal 11 6 4 4 4" xfId="11377"/>
    <cellStyle name="Normal 11 6 4 4 5" xfId="35453"/>
    <cellStyle name="Normal 11 6 4 5" xfId="2152"/>
    <cellStyle name="Normal 11 6 4 5 2" xfId="24963"/>
    <cellStyle name="Normal 11 6 4 5 2 2" xfId="49004"/>
    <cellStyle name="Normal 11 6 4 5 3" xfId="12480"/>
    <cellStyle name="Normal 11 6 4 5 4" xfId="36556"/>
    <cellStyle name="Normal 11 6 4 6" xfId="23975"/>
    <cellStyle name="Normal 11 6 4 6 2" xfId="48026"/>
    <cellStyle name="Normal 11 6 4 7" xfId="8474"/>
    <cellStyle name="Normal 11 6 4 8" xfId="32550"/>
    <cellStyle name="Normal 11 6 5" xfId="2402"/>
    <cellStyle name="Normal 11 6 5 2" xfId="5603"/>
    <cellStyle name="Normal 11 6 5 2 2" xfId="28434"/>
    <cellStyle name="Normal 11 6 5 2 2 2" xfId="52465"/>
    <cellStyle name="Normal 11 6 5 2 3" xfId="16770"/>
    <cellStyle name="Normal 11 6 5 2 4" xfId="40844"/>
    <cellStyle name="Normal 11 6 5 3" xfId="13585"/>
    <cellStyle name="Normal 11 6 5 3 2" xfId="37661"/>
    <cellStyle name="Normal 11 6 5 4" xfId="25212"/>
    <cellStyle name="Normal 11 6 5 4 2" xfId="49253"/>
    <cellStyle name="Normal 11 6 5 5" xfId="8716"/>
    <cellStyle name="Normal 11 6 5 6" xfId="32792"/>
    <cellStyle name="Normal 11 6 6" xfId="3374"/>
    <cellStyle name="Normal 11 6 6 2" xfId="6587"/>
    <cellStyle name="Normal 11 6 6 2 2" xfId="29418"/>
    <cellStyle name="Normal 11 6 6 2 2 2" xfId="53449"/>
    <cellStyle name="Normal 11 6 6 2 3" xfId="17754"/>
    <cellStyle name="Normal 11 6 6 2 4" xfId="41828"/>
    <cellStyle name="Normal 11 6 6 3" xfId="14571"/>
    <cellStyle name="Normal 11 6 6 3 2" xfId="38645"/>
    <cellStyle name="Normal 11 6 6 4" xfId="26206"/>
    <cellStyle name="Normal 11 6 6 4 2" xfId="50237"/>
    <cellStyle name="Normal 11 6 6 5" xfId="9694"/>
    <cellStyle name="Normal 11 6 6 6" xfId="33770"/>
    <cellStyle name="Normal 11 6 7" xfId="4432"/>
    <cellStyle name="Normal 11 6 7 2" xfId="15629"/>
    <cellStyle name="Normal 11 6 7 2 2" xfId="39703"/>
    <cellStyle name="Normal 11 6 7 3" xfId="27264"/>
    <cellStyle name="Normal 11 6 7 3 2" xfId="51295"/>
    <cellStyle name="Normal 11 6 7 4" xfId="10657"/>
    <cellStyle name="Normal 11 6 7 5" xfId="34733"/>
    <cellStyle name="Normal 11 6 8" xfId="1429"/>
    <cellStyle name="Normal 11 6 8 2" xfId="24238"/>
    <cellStyle name="Normal 11 6 8 2 2" xfId="48281"/>
    <cellStyle name="Normal 11 6 8 3" xfId="11673"/>
    <cellStyle name="Normal 11 6 8 4" xfId="35749"/>
    <cellStyle name="Normal 11 6 9" xfId="23240"/>
    <cellStyle name="Normal 11 6 9 2" xfId="47306"/>
    <cellStyle name="Normal 11 7" xfId="582"/>
    <cellStyle name="Normal 11 7 2" xfId="2630"/>
    <cellStyle name="Normal 11 7 2 2" xfId="5829"/>
    <cellStyle name="Normal 11 7 2 2 2" xfId="28660"/>
    <cellStyle name="Normal 11 7 2 2 2 2" xfId="52691"/>
    <cellStyle name="Normal 11 7 2 2 3" xfId="16996"/>
    <cellStyle name="Normal 11 7 2 2 4" xfId="41070"/>
    <cellStyle name="Normal 11 7 2 3" xfId="13811"/>
    <cellStyle name="Normal 11 7 2 3 2" xfId="37887"/>
    <cellStyle name="Normal 11 7 2 4" xfId="25438"/>
    <cellStyle name="Normal 11 7 2 4 2" xfId="49479"/>
    <cellStyle name="Normal 11 7 2 5" xfId="8942"/>
    <cellStyle name="Normal 11 7 2 6" xfId="33018"/>
    <cellStyle name="Normal 11 7 3" xfId="3609"/>
    <cellStyle name="Normal 11 7 3 2" xfId="6822"/>
    <cellStyle name="Normal 11 7 3 2 2" xfId="29653"/>
    <cellStyle name="Normal 11 7 3 2 2 2" xfId="53684"/>
    <cellStyle name="Normal 11 7 3 2 3" xfId="17989"/>
    <cellStyle name="Normal 11 7 3 2 4" xfId="42063"/>
    <cellStyle name="Normal 11 7 3 3" xfId="14806"/>
    <cellStyle name="Normal 11 7 3 3 2" xfId="38880"/>
    <cellStyle name="Normal 11 7 3 4" xfId="26441"/>
    <cellStyle name="Normal 11 7 3 4 2" xfId="50472"/>
    <cellStyle name="Normal 11 7 3 5" xfId="9920"/>
    <cellStyle name="Normal 11 7 3 6" xfId="33996"/>
    <cellStyle name="Normal 11 7 4" xfId="4662"/>
    <cellStyle name="Normal 11 7 4 2" xfId="15859"/>
    <cellStyle name="Normal 11 7 4 2 2" xfId="39933"/>
    <cellStyle name="Normal 11 7 4 3" xfId="27494"/>
    <cellStyle name="Normal 11 7 4 3 2" xfId="51525"/>
    <cellStyle name="Normal 11 7 4 4" xfId="10883"/>
    <cellStyle name="Normal 11 7 4 5" xfId="34959"/>
    <cellStyle name="Normal 11 7 5" xfId="1658"/>
    <cellStyle name="Normal 11 7 5 2" xfId="24467"/>
    <cellStyle name="Normal 11 7 5 2 2" xfId="48510"/>
    <cellStyle name="Normal 11 7 5 3" xfId="11969"/>
    <cellStyle name="Normal 11 7 5 4" xfId="36045"/>
    <cellStyle name="Normal 11 7 6" xfId="23478"/>
    <cellStyle name="Normal 11 7 6 2" xfId="47532"/>
    <cellStyle name="Normal 11 7 7" xfId="7980"/>
    <cellStyle name="Normal 11 7 8" xfId="32056"/>
    <cellStyle name="Normal 11 8" xfId="852"/>
    <cellStyle name="Normal 11 8 2" xfId="2870"/>
    <cellStyle name="Normal 11 8 2 2" xfId="6069"/>
    <cellStyle name="Normal 11 8 2 2 2" xfId="28900"/>
    <cellStyle name="Normal 11 8 2 2 2 2" xfId="52931"/>
    <cellStyle name="Normal 11 8 2 2 3" xfId="17236"/>
    <cellStyle name="Normal 11 8 2 2 4" xfId="41310"/>
    <cellStyle name="Normal 11 8 2 3" xfId="14051"/>
    <cellStyle name="Normal 11 8 2 3 2" xfId="38127"/>
    <cellStyle name="Normal 11 8 2 4" xfId="25678"/>
    <cellStyle name="Normal 11 8 2 4 2" xfId="49719"/>
    <cellStyle name="Normal 11 8 2 5" xfId="9182"/>
    <cellStyle name="Normal 11 8 2 6" xfId="33258"/>
    <cellStyle name="Normal 11 8 3" xfId="3853"/>
    <cellStyle name="Normal 11 8 3 2" xfId="7066"/>
    <cellStyle name="Normal 11 8 3 2 2" xfId="29897"/>
    <cellStyle name="Normal 11 8 3 2 2 2" xfId="53928"/>
    <cellStyle name="Normal 11 8 3 2 3" xfId="18233"/>
    <cellStyle name="Normal 11 8 3 2 4" xfId="42307"/>
    <cellStyle name="Normal 11 8 3 3" xfId="15050"/>
    <cellStyle name="Normal 11 8 3 3 2" xfId="39124"/>
    <cellStyle name="Normal 11 8 3 4" xfId="26685"/>
    <cellStyle name="Normal 11 8 3 4 2" xfId="50716"/>
    <cellStyle name="Normal 11 8 3 5" xfId="10160"/>
    <cellStyle name="Normal 11 8 3 6" xfId="34236"/>
    <cellStyle name="Normal 11 8 4" xfId="4902"/>
    <cellStyle name="Normal 11 8 4 2" xfId="16099"/>
    <cellStyle name="Normal 11 8 4 2 2" xfId="40173"/>
    <cellStyle name="Normal 11 8 4 3" xfId="27734"/>
    <cellStyle name="Normal 11 8 4 3 2" xfId="51765"/>
    <cellStyle name="Normal 11 8 4 4" xfId="11123"/>
    <cellStyle name="Normal 11 8 4 5" xfId="35199"/>
    <cellStyle name="Normal 11 8 5" xfId="1898"/>
    <cellStyle name="Normal 11 8 5 2" xfId="24707"/>
    <cellStyle name="Normal 11 8 5 2 2" xfId="48750"/>
    <cellStyle name="Normal 11 8 5 3" xfId="12219"/>
    <cellStyle name="Normal 11 8 5 4" xfId="36295"/>
    <cellStyle name="Normal 11 8 6" xfId="23720"/>
    <cellStyle name="Normal 11 8 6 2" xfId="47772"/>
    <cellStyle name="Normal 11 8 7" xfId="8220"/>
    <cellStyle name="Normal 11 8 8" xfId="32296"/>
    <cellStyle name="Normal 11 9" xfId="1092"/>
    <cellStyle name="Normal 11 9 2" xfId="3110"/>
    <cellStyle name="Normal 11 9 2 2" xfId="6309"/>
    <cellStyle name="Normal 11 9 2 2 2" xfId="29140"/>
    <cellStyle name="Normal 11 9 2 2 2 2" xfId="53171"/>
    <cellStyle name="Normal 11 9 2 2 3" xfId="17476"/>
    <cellStyle name="Normal 11 9 2 2 4" xfId="41550"/>
    <cellStyle name="Normal 11 9 2 3" xfId="14291"/>
    <cellStyle name="Normal 11 9 2 3 2" xfId="38367"/>
    <cellStyle name="Normal 11 9 2 4" xfId="25918"/>
    <cellStyle name="Normal 11 9 2 4 2" xfId="49959"/>
    <cellStyle name="Normal 11 9 2 5" xfId="9422"/>
    <cellStyle name="Normal 11 9 2 6" xfId="33498"/>
    <cellStyle name="Normal 11 9 3" xfId="4104"/>
    <cellStyle name="Normal 11 9 3 2" xfId="7317"/>
    <cellStyle name="Normal 11 9 3 2 2" xfId="30148"/>
    <cellStyle name="Normal 11 9 3 2 2 2" xfId="54179"/>
    <cellStyle name="Normal 11 9 3 2 3" xfId="18484"/>
    <cellStyle name="Normal 11 9 3 2 4" xfId="42558"/>
    <cellStyle name="Normal 11 9 3 3" xfId="15301"/>
    <cellStyle name="Normal 11 9 3 3 2" xfId="39375"/>
    <cellStyle name="Normal 11 9 3 4" xfId="26936"/>
    <cellStyle name="Normal 11 9 3 4 2" xfId="50967"/>
    <cellStyle name="Normal 11 9 3 5" xfId="10400"/>
    <cellStyle name="Normal 11 9 3 6" xfId="34476"/>
    <cellStyle name="Normal 11 9 4" xfId="5143"/>
    <cellStyle name="Normal 11 9 4 2" xfId="16340"/>
    <cellStyle name="Normal 11 9 4 2 2" xfId="40414"/>
    <cellStyle name="Normal 11 9 4 3" xfId="27975"/>
    <cellStyle name="Normal 11 9 4 3 2" xfId="52006"/>
    <cellStyle name="Normal 11 9 4 4" xfId="11363"/>
    <cellStyle name="Normal 11 9 4 5" xfId="35439"/>
    <cellStyle name="Normal 11 9 5" xfId="2138"/>
    <cellStyle name="Normal 11 9 5 2" xfId="24949"/>
    <cellStyle name="Normal 11 9 5 2 2" xfId="48990"/>
    <cellStyle name="Normal 11 9 5 3" xfId="12466"/>
    <cellStyle name="Normal 11 9 5 4" xfId="36542"/>
    <cellStyle name="Normal 11 9 6" xfId="23961"/>
    <cellStyle name="Normal 11 9 6 2" xfId="48012"/>
    <cellStyle name="Normal 11 9 7" xfId="8460"/>
    <cellStyle name="Normal 11 9 8" xfId="32536"/>
    <cellStyle name="Normal 12" xfId="178"/>
    <cellStyle name="Normal 12 10" xfId="2403"/>
    <cellStyle name="Normal 12 10 2" xfId="5604"/>
    <cellStyle name="Normal 12 10 2 2" xfId="28435"/>
    <cellStyle name="Normal 12 10 2 2 2" xfId="52466"/>
    <cellStyle name="Normal 12 10 2 3" xfId="16771"/>
    <cellStyle name="Normal 12 10 2 4" xfId="40845"/>
    <cellStyle name="Normal 12 10 3" xfId="13586"/>
    <cellStyle name="Normal 12 10 3 2" xfId="37662"/>
    <cellStyle name="Normal 12 10 4" xfId="25213"/>
    <cellStyle name="Normal 12 10 4 2" xfId="49254"/>
    <cellStyle name="Normal 12 10 5" xfId="8717"/>
    <cellStyle name="Normal 12 10 6" xfId="32793"/>
    <cellStyle name="Normal 12 11" xfId="3375"/>
    <cellStyle name="Normal 12 11 2" xfId="6588"/>
    <cellStyle name="Normal 12 11 2 2" xfId="29419"/>
    <cellStyle name="Normal 12 11 2 2 2" xfId="53450"/>
    <cellStyle name="Normal 12 11 2 3" xfId="17755"/>
    <cellStyle name="Normal 12 11 2 4" xfId="41829"/>
    <cellStyle name="Normal 12 11 3" xfId="14572"/>
    <cellStyle name="Normal 12 11 3 2" xfId="38646"/>
    <cellStyle name="Normal 12 11 4" xfId="26207"/>
    <cellStyle name="Normal 12 11 4 2" xfId="50238"/>
    <cellStyle name="Normal 12 11 5" xfId="9695"/>
    <cellStyle name="Normal 12 11 6" xfId="33771"/>
    <cellStyle name="Normal 12 12" xfId="4433"/>
    <cellStyle name="Normal 12 12 2" xfId="15630"/>
    <cellStyle name="Normal 12 12 2 2" xfId="39704"/>
    <cellStyle name="Normal 12 12 3" xfId="27265"/>
    <cellStyle name="Normal 12 12 3 2" xfId="51296"/>
    <cellStyle name="Normal 12 12 4" xfId="10658"/>
    <cellStyle name="Normal 12 12 5" xfId="34734"/>
    <cellStyle name="Normal 12 13" xfId="1430"/>
    <cellStyle name="Normal 12 13 2" xfId="24239"/>
    <cellStyle name="Normal 12 13 2 2" xfId="48282"/>
    <cellStyle name="Normal 12 13 3" xfId="11674"/>
    <cellStyle name="Normal 12 13 4" xfId="35750"/>
    <cellStyle name="Normal 12 14" xfId="23241"/>
    <cellStyle name="Normal 12 14 2" xfId="47307"/>
    <cellStyle name="Normal 12 15" xfId="7754"/>
    <cellStyle name="Normal 12 16" xfId="31831"/>
    <cellStyle name="Normal 12 2" xfId="179"/>
    <cellStyle name="Normal 12 2 10" xfId="4434"/>
    <cellStyle name="Normal 12 2 10 2" xfId="15631"/>
    <cellStyle name="Normal 12 2 10 2 2" xfId="39705"/>
    <cellStyle name="Normal 12 2 10 3" xfId="27266"/>
    <cellStyle name="Normal 12 2 10 3 2" xfId="51297"/>
    <cellStyle name="Normal 12 2 10 4" xfId="10659"/>
    <cellStyle name="Normal 12 2 10 5" xfId="34735"/>
    <cellStyle name="Normal 12 2 11" xfId="1431"/>
    <cellStyle name="Normal 12 2 11 2" xfId="24240"/>
    <cellStyle name="Normal 12 2 11 2 2" xfId="48283"/>
    <cellStyle name="Normal 12 2 11 3" xfId="11675"/>
    <cellStyle name="Normal 12 2 11 4" xfId="35751"/>
    <cellStyle name="Normal 12 2 12" xfId="23242"/>
    <cellStyle name="Normal 12 2 12 2" xfId="47308"/>
    <cellStyle name="Normal 12 2 13" xfId="7755"/>
    <cellStyle name="Normal 12 2 14" xfId="31832"/>
    <cellStyle name="Normal 12 2 2" xfId="180"/>
    <cellStyle name="Normal 12 2 2 10" xfId="23243"/>
    <cellStyle name="Normal 12 2 2 10 2" xfId="47309"/>
    <cellStyle name="Normal 12 2 2 11" xfId="7756"/>
    <cellStyle name="Normal 12 2 2 12" xfId="31833"/>
    <cellStyle name="Normal 12 2 2 2" xfId="181"/>
    <cellStyle name="Normal 12 2 2 2 10" xfId="7757"/>
    <cellStyle name="Normal 12 2 2 2 11" xfId="31834"/>
    <cellStyle name="Normal 12 2 2 2 2" xfId="600"/>
    <cellStyle name="Normal 12 2 2 2 2 2" xfId="2648"/>
    <cellStyle name="Normal 12 2 2 2 2 2 2" xfId="5847"/>
    <cellStyle name="Normal 12 2 2 2 2 2 2 2" xfId="28678"/>
    <cellStyle name="Normal 12 2 2 2 2 2 2 2 2" xfId="52709"/>
    <cellStyle name="Normal 12 2 2 2 2 2 2 3" xfId="17014"/>
    <cellStyle name="Normal 12 2 2 2 2 2 2 4" xfId="41088"/>
    <cellStyle name="Normal 12 2 2 2 2 2 3" xfId="13829"/>
    <cellStyle name="Normal 12 2 2 2 2 2 3 2" xfId="37905"/>
    <cellStyle name="Normal 12 2 2 2 2 2 4" xfId="25456"/>
    <cellStyle name="Normal 12 2 2 2 2 2 4 2" xfId="49497"/>
    <cellStyle name="Normal 12 2 2 2 2 2 5" xfId="8960"/>
    <cellStyle name="Normal 12 2 2 2 2 2 6" xfId="33036"/>
    <cellStyle name="Normal 12 2 2 2 2 3" xfId="3627"/>
    <cellStyle name="Normal 12 2 2 2 2 3 2" xfId="6840"/>
    <cellStyle name="Normal 12 2 2 2 2 3 2 2" xfId="29671"/>
    <cellStyle name="Normal 12 2 2 2 2 3 2 2 2" xfId="53702"/>
    <cellStyle name="Normal 12 2 2 2 2 3 2 3" xfId="18007"/>
    <cellStyle name="Normal 12 2 2 2 2 3 2 4" xfId="42081"/>
    <cellStyle name="Normal 12 2 2 2 2 3 3" xfId="14824"/>
    <cellStyle name="Normal 12 2 2 2 2 3 3 2" xfId="38898"/>
    <cellStyle name="Normal 12 2 2 2 2 3 4" xfId="26459"/>
    <cellStyle name="Normal 12 2 2 2 2 3 4 2" xfId="50490"/>
    <cellStyle name="Normal 12 2 2 2 2 3 5" xfId="9938"/>
    <cellStyle name="Normal 12 2 2 2 2 3 6" xfId="34014"/>
    <cellStyle name="Normal 12 2 2 2 2 4" xfId="4680"/>
    <cellStyle name="Normal 12 2 2 2 2 4 2" xfId="15877"/>
    <cellStyle name="Normal 12 2 2 2 2 4 2 2" xfId="39951"/>
    <cellStyle name="Normal 12 2 2 2 2 4 3" xfId="27512"/>
    <cellStyle name="Normal 12 2 2 2 2 4 3 2" xfId="51543"/>
    <cellStyle name="Normal 12 2 2 2 2 4 4" xfId="10901"/>
    <cellStyle name="Normal 12 2 2 2 2 4 5" xfId="34977"/>
    <cellStyle name="Normal 12 2 2 2 2 5" xfId="1676"/>
    <cellStyle name="Normal 12 2 2 2 2 5 2" xfId="24485"/>
    <cellStyle name="Normal 12 2 2 2 2 5 2 2" xfId="48528"/>
    <cellStyle name="Normal 12 2 2 2 2 5 3" xfId="11987"/>
    <cellStyle name="Normal 12 2 2 2 2 5 4" xfId="36063"/>
    <cellStyle name="Normal 12 2 2 2 2 6" xfId="23496"/>
    <cellStyle name="Normal 12 2 2 2 2 6 2" xfId="47550"/>
    <cellStyle name="Normal 12 2 2 2 2 7" xfId="7998"/>
    <cellStyle name="Normal 12 2 2 2 2 8" xfId="32074"/>
    <cellStyle name="Normal 12 2 2 2 3" xfId="870"/>
    <cellStyle name="Normal 12 2 2 2 3 2" xfId="2888"/>
    <cellStyle name="Normal 12 2 2 2 3 2 2" xfId="6087"/>
    <cellStyle name="Normal 12 2 2 2 3 2 2 2" xfId="28918"/>
    <cellStyle name="Normal 12 2 2 2 3 2 2 2 2" xfId="52949"/>
    <cellStyle name="Normal 12 2 2 2 3 2 2 3" xfId="17254"/>
    <cellStyle name="Normal 12 2 2 2 3 2 2 4" xfId="41328"/>
    <cellStyle name="Normal 12 2 2 2 3 2 3" xfId="14069"/>
    <cellStyle name="Normal 12 2 2 2 3 2 3 2" xfId="38145"/>
    <cellStyle name="Normal 12 2 2 2 3 2 4" xfId="25696"/>
    <cellStyle name="Normal 12 2 2 2 3 2 4 2" xfId="49737"/>
    <cellStyle name="Normal 12 2 2 2 3 2 5" xfId="9200"/>
    <cellStyle name="Normal 12 2 2 2 3 2 6" xfId="33276"/>
    <cellStyle name="Normal 12 2 2 2 3 3" xfId="3871"/>
    <cellStyle name="Normal 12 2 2 2 3 3 2" xfId="7084"/>
    <cellStyle name="Normal 12 2 2 2 3 3 2 2" xfId="29915"/>
    <cellStyle name="Normal 12 2 2 2 3 3 2 2 2" xfId="53946"/>
    <cellStyle name="Normal 12 2 2 2 3 3 2 3" xfId="18251"/>
    <cellStyle name="Normal 12 2 2 2 3 3 2 4" xfId="42325"/>
    <cellStyle name="Normal 12 2 2 2 3 3 3" xfId="15068"/>
    <cellStyle name="Normal 12 2 2 2 3 3 3 2" xfId="39142"/>
    <cellStyle name="Normal 12 2 2 2 3 3 4" xfId="26703"/>
    <cellStyle name="Normal 12 2 2 2 3 3 4 2" xfId="50734"/>
    <cellStyle name="Normal 12 2 2 2 3 3 5" xfId="10178"/>
    <cellStyle name="Normal 12 2 2 2 3 3 6" xfId="34254"/>
    <cellStyle name="Normal 12 2 2 2 3 4" xfId="4920"/>
    <cellStyle name="Normal 12 2 2 2 3 4 2" xfId="16117"/>
    <cellStyle name="Normal 12 2 2 2 3 4 2 2" xfId="40191"/>
    <cellStyle name="Normal 12 2 2 2 3 4 3" xfId="27752"/>
    <cellStyle name="Normal 12 2 2 2 3 4 3 2" xfId="51783"/>
    <cellStyle name="Normal 12 2 2 2 3 4 4" xfId="11141"/>
    <cellStyle name="Normal 12 2 2 2 3 4 5" xfId="35217"/>
    <cellStyle name="Normal 12 2 2 2 3 5" xfId="1916"/>
    <cellStyle name="Normal 12 2 2 2 3 5 2" xfId="24725"/>
    <cellStyle name="Normal 12 2 2 2 3 5 2 2" xfId="48768"/>
    <cellStyle name="Normal 12 2 2 2 3 5 3" xfId="12237"/>
    <cellStyle name="Normal 12 2 2 2 3 5 4" xfId="36313"/>
    <cellStyle name="Normal 12 2 2 2 3 6" xfId="23738"/>
    <cellStyle name="Normal 12 2 2 2 3 6 2" xfId="47790"/>
    <cellStyle name="Normal 12 2 2 2 3 7" xfId="8238"/>
    <cellStyle name="Normal 12 2 2 2 3 8" xfId="32314"/>
    <cellStyle name="Normal 12 2 2 2 4" xfId="1110"/>
    <cellStyle name="Normal 12 2 2 2 4 2" xfId="3128"/>
    <cellStyle name="Normal 12 2 2 2 4 2 2" xfId="6327"/>
    <cellStyle name="Normal 12 2 2 2 4 2 2 2" xfId="29158"/>
    <cellStyle name="Normal 12 2 2 2 4 2 2 2 2" xfId="53189"/>
    <cellStyle name="Normal 12 2 2 2 4 2 2 3" xfId="17494"/>
    <cellStyle name="Normal 12 2 2 2 4 2 2 4" xfId="41568"/>
    <cellStyle name="Normal 12 2 2 2 4 2 3" xfId="14309"/>
    <cellStyle name="Normal 12 2 2 2 4 2 3 2" xfId="38385"/>
    <cellStyle name="Normal 12 2 2 2 4 2 4" xfId="25936"/>
    <cellStyle name="Normal 12 2 2 2 4 2 4 2" xfId="49977"/>
    <cellStyle name="Normal 12 2 2 2 4 2 5" xfId="9440"/>
    <cellStyle name="Normal 12 2 2 2 4 2 6" xfId="33516"/>
    <cellStyle name="Normal 12 2 2 2 4 3" xfId="4122"/>
    <cellStyle name="Normal 12 2 2 2 4 3 2" xfId="7335"/>
    <cellStyle name="Normal 12 2 2 2 4 3 2 2" xfId="30166"/>
    <cellStyle name="Normal 12 2 2 2 4 3 2 2 2" xfId="54197"/>
    <cellStyle name="Normal 12 2 2 2 4 3 2 3" xfId="18502"/>
    <cellStyle name="Normal 12 2 2 2 4 3 2 4" xfId="42576"/>
    <cellStyle name="Normal 12 2 2 2 4 3 3" xfId="15319"/>
    <cellStyle name="Normal 12 2 2 2 4 3 3 2" xfId="39393"/>
    <cellStyle name="Normal 12 2 2 2 4 3 4" xfId="26954"/>
    <cellStyle name="Normal 12 2 2 2 4 3 4 2" xfId="50985"/>
    <cellStyle name="Normal 12 2 2 2 4 3 5" xfId="10418"/>
    <cellStyle name="Normal 12 2 2 2 4 3 6" xfId="34494"/>
    <cellStyle name="Normal 12 2 2 2 4 4" xfId="5161"/>
    <cellStyle name="Normal 12 2 2 2 4 4 2" xfId="16358"/>
    <cellStyle name="Normal 12 2 2 2 4 4 2 2" xfId="40432"/>
    <cellStyle name="Normal 12 2 2 2 4 4 3" xfId="27993"/>
    <cellStyle name="Normal 12 2 2 2 4 4 3 2" xfId="52024"/>
    <cellStyle name="Normal 12 2 2 2 4 4 4" xfId="11381"/>
    <cellStyle name="Normal 12 2 2 2 4 4 5" xfId="35457"/>
    <cellStyle name="Normal 12 2 2 2 4 5" xfId="2156"/>
    <cellStyle name="Normal 12 2 2 2 4 5 2" xfId="24967"/>
    <cellStyle name="Normal 12 2 2 2 4 5 2 2" xfId="49008"/>
    <cellStyle name="Normal 12 2 2 2 4 5 3" xfId="12484"/>
    <cellStyle name="Normal 12 2 2 2 4 5 4" xfId="36560"/>
    <cellStyle name="Normal 12 2 2 2 4 6" xfId="23979"/>
    <cellStyle name="Normal 12 2 2 2 4 6 2" xfId="48030"/>
    <cellStyle name="Normal 12 2 2 2 4 7" xfId="8478"/>
    <cellStyle name="Normal 12 2 2 2 4 8" xfId="32554"/>
    <cellStyle name="Normal 12 2 2 2 5" xfId="2406"/>
    <cellStyle name="Normal 12 2 2 2 5 2" xfId="5607"/>
    <cellStyle name="Normal 12 2 2 2 5 2 2" xfId="28438"/>
    <cellStyle name="Normal 12 2 2 2 5 2 2 2" xfId="52469"/>
    <cellStyle name="Normal 12 2 2 2 5 2 3" xfId="16774"/>
    <cellStyle name="Normal 12 2 2 2 5 2 4" xfId="40848"/>
    <cellStyle name="Normal 12 2 2 2 5 3" xfId="13589"/>
    <cellStyle name="Normal 12 2 2 2 5 3 2" xfId="37665"/>
    <cellStyle name="Normal 12 2 2 2 5 4" xfId="25216"/>
    <cellStyle name="Normal 12 2 2 2 5 4 2" xfId="49257"/>
    <cellStyle name="Normal 12 2 2 2 5 5" xfId="8720"/>
    <cellStyle name="Normal 12 2 2 2 5 6" xfId="32796"/>
    <cellStyle name="Normal 12 2 2 2 6" xfId="3378"/>
    <cellStyle name="Normal 12 2 2 2 6 2" xfId="6591"/>
    <cellStyle name="Normal 12 2 2 2 6 2 2" xfId="29422"/>
    <cellStyle name="Normal 12 2 2 2 6 2 2 2" xfId="53453"/>
    <cellStyle name="Normal 12 2 2 2 6 2 3" xfId="17758"/>
    <cellStyle name="Normal 12 2 2 2 6 2 4" xfId="41832"/>
    <cellStyle name="Normal 12 2 2 2 6 3" xfId="14575"/>
    <cellStyle name="Normal 12 2 2 2 6 3 2" xfId="38649"/>
    <cellStyle name="Normal 12 2 2 2 6 4" xfId="26210"/>
    <cellStyle name="Normal 12 2 2 2 6 4 2" xfId="50241"/>
    <cellStyle name="Normal 12 2 2 2 6 5" xfId="9698"/>
    <cellStyle name="Normal 12 2 2 2 6 6" xfId="33774"/>
    <cellStyle name="Normal 12 2 2 2 7" xfId="4436"/>
    <cellStyle name="Normal 12 2 2 2 7 2" xfId="15633"/>
    <cellStyle name="Normal 12 2 2 2 7 2 2" xfId="39707"/>
    <cellStyle name="Normal 12 2 2 2 7 3" xfId="27268"/>
    <cellStyle name="Normal 12 2 2 2 7 3 2" xfId="51299"/>
    <cellStyle name="Normal 12 2 2 2 7 4" xfId="10661"/>
    <cellStyle name="Normal 12 2 2 2 7 5" xfId="34737"/>
    <cellStyle name="Normal 12 2 2 2 8" xfId="1433"/>
    <cellStyle name="Normal 12 2 2 2 8 2" xfId="24242"/>
    <cellStyle name="Normal 12 2 2 2 8 2 2" xfId="48285"/>
    <cellStyle name="Normal 12 2 2 2 8 3" xfId="11677"/>
    <cellStyle name="Normal 12 2 2 2 8 4" xfId="35753"/>
    <cellStyle name="Normal 12 2 2 2 9" xfId="23244"/>
    <cellStyle name="Normal 12 2 2 2 9 2" xfId="47310"/>
    <cellStyle name="Normal 12 2 2 3" xfId="599"/>
    <cellStyle name="Normal 12 2 2 3 2" xfId="2647"/>
    <cellStyle name="Normal 12 2 2 3 2 2" xfId="5846"/>
    <cellStyle name="Normal 12 2 2 3 2 2 2" xfId="28677"/>
    <cellStyle name="Normal 12 2 2 3 2 2 2 2" xfId="52708"/>
    <cellStyle name="Normal 12 2 2 3 2 2 3" xfId="17013"/>
    <cellStyle name="Normal 12 2 2 3 2 2 4" xfId="41087"/>
    <cellStyle name="Normal 12 2 2 3 2 3" xfId="13828"/>
    <cellStyle name="Normal 12 2 2 3 2 3 2" xfId="37904"/>
    <cellStyle name="Normal 12 2 2 3 2 4" xfId="25455"/>
    <cellStyle name="Normal 12 2 2 3 2 4 2" xfId="49496"/>
    <cellStyle name="Normal 12 2 2 3 2 5" xfId="8959"/>
    <cellStyle name="Normal 12 2 2 3 2 6" xfId="33035"/>
    <cellStyle name="Normal 12 2 2 3 3" xfId="3626"/>
    <cellStyle name="Normal 12 2 2 3 3 2" xfId="6839"/>
    <cellStyle name="Normal 12 2 2 3 3 2 2" xfId="29670"/>
    <cellStyle name="Normal 12 2 2 3 3 2 2 2" xfId="53701"/>
    <cellStyle name="Normal 12 2 2 3 3 2 3" xfId="18006"/>
    <cellStyle name="Normal 12 2 2 3 3 2 4" xfId="42080"/>
    <cellStyle name="Normal 12 2 2 3 3 3" xfId="14823"/>
    <cellStyle name="Normal 12 2 2 3 3 3 2" xfId="38897"/>
    <cellStyle name="Normal 12 2 2 3 3 4" xfId="26458"/>
    <cellStyle name="Normal 12 2 2 3 3 4 2" xfId="50489"/>
    <cellStyle name="Normal 12 2 2 3 3 5" xfId="9937"/>
    <cellStyle name="Normal 12 2 2 3 3 6" xfId="34013"/>
    <cellStyle name="Normal 12 2 2 3 4" xfId="4679"/>
    <cellStyle name="Normal 12 2 2 3 4 2" xfId="15876"/>
    <cellStyle name="Normal 12 2 2 3 4 2 2" xfId="39950"/>
    <cellStyle name="Normal 12 2 2 3 4 3" xfId="27511"/>
    <cellStyle name="Normal 12 2 2 3 4 3 2" xfId="51542"/>
    <cellStyle name="Normal 12 2 2 3 4 4" xfId="10900"/>
    <cellStyle name="Normal 12 2 2 3 4 5" xfId="34976"/>
    <cellStyle name="Normal 12 2 2 3 5" xfId="1675"/>
    <cellStyle name="Normal 12 2 2 3 5 2" xfId="24484"/>
    <cellStyle name="Normal 12 2 2 3 5 2 2" xfId="48527"/>
    <cellStyle name="Normal 12 2 2 3 5 3" xfId="11986"/>
    <cellStyle name="Normal 12 2 2 3 5 4" xfId="36062"/>
    <cellStyle name="Normal 12 2 2 3 6" xfId="23495"/>
    <cellStyle name="Normal 12 2 2 3 6 2" xfId="47549"/>
    <cellStyle name="Normal 12 2 2 3 7" xfId="7997"/>
    <cellStyle name="Normal 12 2 2 3 8" xfId="32073"/>
    <cellStyle name="Normal 12 2 2 4" xfId="869"/>
    <cellStyle name="Normal 12 2 2 4 2" xfId="2887"/>
    <cellStyle name="Normal 12 2 2 4 2 2" xfId="6086"/>
    <cellStyle name="Normal 12 2 2 4 2 2 2" xfId="28917"/>
    <cellStyle name="Normal 12 2 2 4 2 2 2 2" xfId="52948"/>
    <cellStyle name="Normal 12 2 2 4 2 2 3" xfId="17253"/>
    <cellStyle name="Normal 12 2 2 4 2 2 4" xfId="41327"/>
    <cellStyle name="Normal 12 2 2 4 2 3" xfId="14068"/>
    <cellStyle name="Normal 12 2 2 4 2 3 2" xfId="38144"/>
    <cellStyle name="Normal 12 2 2 4 2 4" xfId="25695"/>
    <cellStyle name="Normal 12 2 2 4 2 4 2" xfId="49736"/>
    <cellStyle name="Normal 12 2 2 4 2 5" xfId="9199"/>
    <cellStyle name="Normal 12 2 2 4 2 6" xfId="33275"/>
    <cellStyle name="Normal 12 2 2 4 3" xfId="3870"/>
    <cellStyle name="Normal 12 2 2 4 3 2" xfId="7083"/>
    <cellStyle name="Normal 12 2 2 4 3 2 2" xfId="29914"/>
    <cellStyle name="Normal 12 2 2 4 3 2 2 2" xfId="53945"/>
    <cellStyle name="Normal 12 2 2 4 3 2 3" xfId="18250"/>
    <cellStyle name="Normal 12 2 2 4 3 2 4" xfId="42324"/>
    <cellStyle name="Normal 12 2 2 4 3 3" xfId="15067"/>
    <cellStyle name="Normal 12 2 2 4 3 3 2" xfId="39141"/>
    <cellStyle name="Normal 12 2 2 4 3 4" xfId="26702"/>
    <cellStyle name="Normal 12 2 2 4 3 4 2" xfId="50733"/>
    <cellStyle name="Normal 12 2 2 4 3 5" xfId="10177"/>
    <cellStyle name="Normal 12 2 2 4 3 6" xfId="34253"/>
    <cellStyle name="Normal 12 2 2 4 4" xfId="4919"/>
    <cellStyle name="Normal 12 2 2 4 4 2" xfId="16116"/>
    <cellStyle name="Normal 12 2 2 4 4 2 2" xfId="40190"/>
    <cellStyle name="Normal 12 2 2 4 4 3" xfId="27751"/>
    <cellStyle name="Normal 12 2 2 4 4 3 2" xfId="51782"/>
    <cellStyle name="Normal 12 2 2 4 4 4" xfId="11140"/>
    <cellStyle name="Normal 12 2 2 4 4 5" xfId="35216"/>
    <cellStyle name="Normal 12 2 2 4 5" xfId="1915"/>
    <cellStyle name="Normal 12 2 2 4 5 2" xfId="24724"/>
    <cellStyle name="Normal 12 2 2 4 5 2 2" xfId="48767"/>
    <cellStyle name="Normal 12 2 2 4 5 3" xfId="12236"/>
    <cellStyle name="Normal 12 2 2 4 5 4" xfId="36312"/>
    <cellStyle name="Normal 12 2 2 4 6" xfId="23737"/>
    <cellStyle name="Normal 12 2 2 4 6 2" xfId="47789"/>
    <cellStyle name="Normal 12 2 2 4 7" xfId="8237"/>
    <cellStyle name="Normal 12 2 2 4 8" xfId="32313"/>
    <cellStyle name="Normal 12 2 2 5" xfId="1109"/>
    <cellStyle name="Normal 12 2 2 5 2" xfId="3127"/>
    <cellStyle name="Normal 12 2 2 5 2 2" xfId="6326"/>
    <cellStyle name="Normal 12 2 2 5 2 2 2" xfId="29157"/>
    <cellStyle name="Normal 12 2 2 5 2 2 2 2" xfId="53188"/>
    <cellStyle name="Normal 12 2 2 5 2 2 3" xfId="17493"/>
    <cellStyle name="Normal 12 2 2 5 2 2 4" xfId="41567"/>
    <cellStyle name="Normal 12 2 2 5 2 3" xfId="14308"/>
    <cellStyle name="Normal 12 2 2 5 2 3 2" xfId="38384"/>
    <cellStyle name="Normal 12 2 2 5 2 4" xfId="25935"/>
    <cellStyle name="Normal 12 2 2 5 2 4 2" xfId="49976"/>
    <cellStyle name="Normal 12 2 2 5 2 5" xfId="9439"/>
    <cellStyle name="Normal 12 2 2 5 2 6" xfId="33515"/>
    <cellStyle name="Normal 12 2 2 5 3" xfId="4121"/>
    <cellStyle name="Normal 12 2 2 5 3 2" xfId="7334"/>
    <cellStyle name="Normal 12 2 2 5 3 2 2" xfId="30165"/>
    <cellStyle name="Normal 12 2 2 5 3 2 2 2" xfId="54196"/>
    <cellStyle name="Normal 12 2 2 5 3 2 3" xfId="18501"/>
    <cellStyle name="Normal 12 2 2 5 3 2 4" xfId="42575"/>
    <cellStyle name="Normal 12 2 2 5 3 3" xfId="15318"/>
    <cellStyle name="Normal 12 2 2 5 3 3 2" xfId="39392"/>
    <cellStyle name="Normal 12 2 2 5 3 4" xfId="26953"/>
    <cellStyle name="Normal 12 2 2 5 3 4 2" xfId="50984"/>
    <cellStyle name="Normal 12 2 2 5 3 5" xfId="10417"/>
    <cellStyle name="Normal 12 2 2 5 3 6" xfId="34493"/>
    <cellStyle name="Normal 12 2 2 5 4" xfId="5160"/>
    <cellStyle name="Normal 12 2 2 5 4 2" xfId="16357"/>
    <cellStyle name="Normal 12 2 2 5 4 2 2" xfId="40431"/>
    <cellStyle name="Normal 12 2 2 5 4 3" xfId="27992"/>
    <cellStyle name="Normal 12 2 2 5 4 3 2" xfId="52023"/>
    <cellStyle name="Normal 12 2 2 5 4 4" xfId="11380"/>
    <cellStyle name="Normal 12 2 2 5 4 5" xfId="35456"/>
    <cellStyle name="Normal 12 2 2 5 5" xfId="2155"/>
    <cellStyle name="Normal 12 2 2 5 5 2" xfId="24966"/>
    <cellStyle name="Normal 12 2 2 5 5 2 2" xfId="49007"/>
    <cellStyle name="Normal 12 2 2 5 5 3" xfId="12483"/>
    <cellStyle name="Normal 12 2 2 5 5 4" xfId="36559"/>
    <cellStyle name="Normal 12 2 2 5 6" xfId="23978"/>
    <cellStyle name="Normal 12 2 2 5 6 2" xfId="48029"/>
    <cellStyle name="Normal 12 2 2 5 7" xfId="8477"/>
    <cellStyle name="Normal 12 2 2 5 8" xfId="32553"/>
    <cellStyle name="Normal 12 2 2 6" xfId="2405"/>
    <cellStyle name="Normal 12 2 2 6 2" xfId="5606"/>
    <cellStyle name="Normal 12 2 2 6 2 2" xfId="28437"/>
    <cellStyle name="Normal 12 2 2 6 2 2 2" xfId="52468"/>
    <cellStyle name="Normal 12 2 2 6 2 3" xfId="16773"/>
    <cellStyle name="Normal 12 2 2 6 2 4" xfId="40847"/>
    <cellStyle name="Normal 12 2 2 6 3" xfId="13588"/>
    <cellStyle name="Normal 12 2 2 6 3 2" xfId="37664"/>
    <cellStyle name="Normal 12 2 2 6 4" xfId="25215"/>
    <cellStyle name="Normal 12 2 2 6 4 2" xfId="49256"/>
    <cellStyle name="Normal 12 2 2 6 5" xfId="8719"/>
    <cellStyle name="Normal 12 2 2 6 6" xfId="32795"/>
    <cellStyle name="Normal 12 2 2 7" xfId="3377"/>
    <cellStyle name="Normal 12 2 2 7 2" xfId="6590"/>
    <cellStyle name="Normal 12 2 2 7 2 2" xfId="29421"/>
    <cellStyle name="Normal 12 2 2 7 2 2 2" xfId="53452"/>
    <cellStyle name="Normal 12 2 2 7 2 3" xfId="17757"/>
    <cellStyle name="Normal 12 2 2 7 2 4" xfId="41831"/>
    <cellStyle name="Normal 12 2 2 7 3" xfId="14574"/>
    <cellStyle name="Normal 12 2 2 7 3 2" xfId="38648"/>
    <cellStyle name="Normal 12 2 2 7 4" xfId="26209"/>
    <cellStyle name="Normal 12 2 2 7 4 2" xfId="50240"/>
    <cellStyle name="Normal 12 2 2 7 5" xfId="9697"/>
    <cellStyle name="Normal 12 2 2 7 6" xfId="33773"/>
    <cellStyle name="Normal 12 2 2 8" xfId="4435"/>
    <cellStyle name="Normal 12 2 2 8 2" xfId="15632"/>
    <cellStyle name="Normal 12 2 2 8 2 2" xfId="39706"/>
    <cellStyle name="Normal 12 2 2 8 3" xfId="27267"/>
    <cellStyle name="Normal 12 2 2 8 3 2" xfId="51298"/>
    <cellStyle name="Normal 12 2 2 8 4" xfId="10660"/>
    <cellStyle name="Normal 12 2 2 8 5" xfId="34736"/>
    <cellStyle name="Normal 12 2 2 9" xfId="1432"/>
    <cellStyle name="Normal 12 2 2 9 2" xfId="24241"/>
    <cellStyle name="Normal 12 2 2 9 2 2" xfId="48284"/>
    <cellStyle name="Normal 12 2 2 9 3" xfId="11676"/>
    <cellStyle name="Normal 12 2 2 9 4" xfId="35752"/>
    <cellStyle name="Normal 12 2 3" xfId="182"/>
    <cellStyle name="Normal 12 2 3 10" xfId="23245"/>
    <cellStyle name="Normal 12 2 3 10 2" xfId="47311"/>
    <cellStyle name="Normal 12 2 3 11" xfId="7758"/>
    <cellStyle name="Normal 12 2 3 12" xfId="31835"/>
    <cellStyle name="Normal 12 2 3 2" xfId="183"/>
    <cellStyle name="Normal 12 2 3 2 10" xfId="7759"/>
    <cellStyle name="Normal 12 2 3 2 11" xfId="31836"/>
    <cellStyle name="Normal 12 2 3 2 2" xfId="602"/>
    <cellStyle name="Normal 12 2 3 2 2 2" xfId="2650"/>
    <cellStyle name="Normal 12 2 3 2 2 2 2" xfId="5849"/>
    <cellStyle name="Normal 12 2 3 2 2 2 2 2" xfId="28680"/>
    <cellStyle name="Normal 12 2 3 2 2 2 2 2 2" xfId="52711"/>
    <cellStyle name="Normal 12 2 3 2 2 2 2 3" xfId="17016"/>
    <cellStyle name="Normal 12 2 3 2 2 2 2 4" xfId="41090"/>
    <cellStyle name="Normal 12 2 3 2 2 2 3" xfId="13831"/>
    <cellStyle name="Normal 12 2 3 2 2 2 3 2" xfId="37907"/>
    <cellStyle name="Normal 12 2 3 2 2 2 4" xfId="25458"/>
    <cellStyle name="Normal 12 2 3 2 2 2 4 2" xfId="49499"/>
    <cellStyle name="Normal 12 2 3 2 2 2 5" xfId="8962"/>
    <cellStyle name="Normal 12 2 3 2 2 2 6" xfId="33038"/>
    <cellStyle name="Normal 12 2 3 2 2 3" xfId="3629"/>
    <cellStyle name="Normal 12 2 3 2 2 3 2" xfId="6842"/>
    <cellStyle name="Normal 12 2 3 2 2 3 2 2" xfId="29673"/>
    <cellStyle name="Normal 12 2 3 2 2 3 2 2 2" xfId="53704"/>
    <cellStyle name="Normal 12 2 3 2 2 3 2 3" xfId="18009"/>
    <cellStyle name="Normal 12 2 3 2 2 3 2 4" xfId="42083"/>
    <cellStyle name="Normal 12 2 3 2 2 3 3" xfId="14826"/>
    <cellStyle name="Normal 12 2 3 2 2 3 3 2" xfId="38900"/>
    <cellStyle name="Normal 12 2 3 2 2 3 4" xfId="26461"/>
    <cellStyle name="Normal 12 2 3 2 2 3 4 2" xfId="50492"/>
    <cellStyle name="Normal 12 2 3 2 2 3 5" xfId="9940"/>
    <cellStyle name="Normal 12 2 3 2 2 3 6" xfId="34016"/>
    <cellStyle name="Normal 12 2 3 2 2 4" xfId="4682"/>
    <cellStyle name="Normal 12 2 3 2 2 4 2" xfId="15879"/>
    <cellStyle name="Normal 12 2 3 2 2 4 2 2" xfId="39953"/>
    <cellStyle name="Normal 12 2 3 2 2 4 3" xfId="27514"/>
    <cellStyle name="Normal 12 2 3 2 2 4 3 2" xfId="51545"/>
    <cellStyle name="Normal 12 2 3 2 2 4 4" xfId="10903"/>
    <cellStyle name="Normal 12 2 3 2 2 4 5" xfId="34979"/>
    <cellStyle name="Normal 12 2 3 2 2 5" xfId="1678"/>
    <cellStyle name="Normal 12 2 3 2 2 5 2" xfId="24487"/>
    <cellStyle name="Normal 12 2 3 2 2 5 2 2" xfId="48530"/>
    <cellStyle name="Normal 12 2 3 2 2 5 3" xfId="11989"/>
    <cellStyle name="Normal 12 2 3 2 2 5 4" xfId="36065"/>
    <cellStyle name="Normal 12 2 3 2 2 6" xfId="23498"/>
    <cellStyle name="Normal 12 2 3 2 2 6 2" xfId="47552"/>
    <cellStyle name="Normal 12 2 3 2 2 7" xfId="8000"/>
    <cellStyle name="Normal 12 2 3 2 2 8" xfId="32076"/>
    <cellStyle name="Normal 12 2 3 2 3" xfId="872"/>
    <cellStyle name="Normal 12 2 3 2 3 2" xfId="2890"/>
    <cellStyle name="Normal 12 2 3 2 3 2 2" xfId="6089"/>
    <cellStyle name="Normal 12 2 3 2 3 2 2 2" xfId="28920"/>
    <cellStyle name="Normal 12 2 3 2 3 2 2 2 2" xfId="52951"/>
    <cellStyle name="Normal 12 2 3 2 3 2 2 3" xfId="17256"/>
    <cellStyle name="Normal 12 2 3 2 3 2 2 4" xfId="41330"/>
    <cellStyle name="Normal 12 2 3 2 3 2 3" xfId="14071"/>
    <cellStyle name="Normal 12 2 3 2 3 2 3 2" xfId="38147"/>
    <cellStyle name="Normal 12 2 3 2 3 2 4" xfId="25698"/>
    <cellStyle name="Normal 12 2 3 2 3 2 4 2" xfId="49739"/>
    <cellStyle name="Normal 12 2 3 2 3 2 5" xfId="9202"/>
    <cellStyle name="Normal 12 2 3 2 3 2 6" xfId="33278"/>
    <cellStyle name="Normal 12 2 3 2 3 3" xfId="3873"/>
    <cellStyle name="Normal 12 2 3 2 3 3 2" xfId="7086"/>
    <cellStyle name="Normal 12 2 3 2 3 3 2 2" xfId="29917"/>
    <cellStyle name="Normal 12 2 3 2 3 3 2 2 2" xfId="53948"/>
    <cellStyle name="Normal 12 2 3 2 3 3 2 3" xfId="18253"/>
    <cellStyle name="Normal 12 2 3 2 3 3 2 4" xfId="42327"/>
    <cellStyle name="Normal 12 2 3 2 3 3 3" xfId="15070"/>
    <cellStyle name="Normal 12 2 3 2 3 3 3 2" xfId="39144"/>
    <cellStyle name="Normal 12 2 3 2 3 3 4" xfId="26705"/>
    <cellStyle name="Normal 12 2 3 2 3 3 4 2" xfId="50736"/>
    <cellStyle name="Normal 12 2 3 2 3 3 5" xfId="10180"/>
    <cellStyle name="Normal 12 2 3 2 3 3 6" xfId="34256"/>
    <cellStyle name="Normal 12 2 3 2 3 4" xfId="4922"/>
    <cellStyle name="Normal 12 2 3 2 3 4 2" xfId="16119"/>
    <cellStyle name="Normal 12 2 3 2 3 4 2 2" xfId="40193"/>
    <cellStyle name="Normal 12 2 3 2 3 4 3" xfId="27754"/>
    <cellStyle name="Normal 12 2 3 2 3 4 3 2" xfId="51785"/>
    <cellStyle name="Normal 12 2 3 2 3 4 4" xfId="11143"/>
    <cellStyle name="Normal 12 2 3 2 3 4 5" xfId="35219"/>
    <cellStyle name="Normal 12 2 3 2 3 5" xfId="1918"/>
    <cellStyle name="Normal 12 2 3 2 3 5 2" xfId="24727"/>
    <cellStyle name="Normal 12 2 3 2 3 5 2 2" xfId="48770"/>
    <cellStyle name="Normal 12 2 3 2 3 5 3" xfId="12239"/>
    <cellStyle name="Normal 12 2 3 2 3 5 4" xfId="36315"/>
    <cellStyle name="Normal 12 2 3 2 3 6" xfId="23740"/>
    <cellStyle name="Normal 12 2 3 2 3 6 2" xfId="47792"/>
    <cellStyle name="Normal 12 2 3 2 3 7" xfId="8240"/>
    <cellStyle name="Normal 12 2 3 2 3 8" xfId="32316"/>
    <cellStyle name="Normal 12 2 3 2 4" xfId="1112"/>
    <cellStyle name="Normal 12 2 3 2 4 2" xfId="3130"/>
    <cellStyle name="Normal 12 2 3 2 4 2 2" xfId="6329"/>
    <cellStyle name="Normal 12 2 3 2 4 2 2 2" xfId="29160"/>
    <cellStyle name="Normal 12 2 3 2 4 2 2 2 2" xfId="53191"/>
    <cellStyle name="Normal 12 2 3 2 4 2 2 3" xfId="17496"/>
    <cellStyle name="Normal 12 2 3 2 4 2 2 4" xfId="41570"/>
    <cellStyle name="Normal 12 2 3 2 4 2 3" xfId="14311"/>
    <cellStyle name="Normal 12 2 3 2 4 2 3 2" xfId="38387"/>
    <cellStyle name="Normal 12 2 3 2 4 2 4" xfId="25938"/>
    <cellStyle name="Normal 12 2 3 2 4 2 4 2" xfId="49979"/>
    <cellStyle name="Normal 12 2 3 2 4 2 5" xfId="9442"/>
    <cellStyle name="Normal 12 2 3 2 4 2 6" xfId="33518"/>
    <cellStyle name="Normal 12 2 3 2 4 3" xfId="4124"/>
    <cellStyle name="Normal 12 2 3 2 4 3 2" xfId="7337"/>
    <cellStyle name="Normal 12 2 3 2 4 3 2 2" xfId="30168"/>
    <cellStyle name="Normal 12 2 3 2 4 3 2 2 2" xfId="54199"/>
    <cellStyle name="Normal 12 2 3 2 4 3 2 3" xfId="18504"/>
    <cellStyle name="Normal 12 2 3 2 4 3 2 4" xfId="42578"/>
    <cellStyle name="Normal 12 2 3 2 4 3 3" xfId="15321"/>
    <cellStyle name="Normal 12 2 3 2 4 3 3 2" xfId="39395"/>
    <cellStyle name="Normal 12 2 3 2 4 3 4" xfId="26956"/>
    <cellStyle name="Normal 12 2 3 2 4 3 4 2" xfId="50987"/>
    <cellStyle name="Normal 12 2 3 2 4 3 5" xfId="10420"/>
    <cellStyle name="Normal 12 2 3 2 4 3 6" xfId="34496"/>
    <cellStyle name="Normal 12 2 3 2 4 4" xfId="5163"/>
    <cellStyle name="Normal 12 2 3 2 4 4 2" xfId="16360"/>
    <cellStyle name="Normal 12 2 3 2 4 4 2 2" xfId="40434"/>
    <cellStyle name="Normal 12 2 3 2 4 4 3" xfId="27995"/>
    <cellStyle name="Normal 12 2 3 2 4 4 3 2" xfId="52026"/>
    <cellStyle name="Normal 12 2 3 2 4 4 4" xfId="11383"/>
    <cellStyle name="Normal 12 2 3 2 4 4 5" xfId="35459"/>
    <cellStyle name="Normal 12 2 3 2 4 5" xfId="2158"/>
    <cellStyle name="Normal 12 2 3 2 4 5 2" xfId="24969"/>
    <cellStyle name="Normal 12 2 3 2 4 5 2 2" xfId="49010"/>
    <cellStyle name="Normal 12 2 3 2 4 5 3" xfId="12486"/>
    <cellStyle name="Normal 12 2 3 2 4 5 4" xfId="36562"/>
    <cellStyle name="Normal 12 2 3 2 4 6" xfId="23981"/>
    <cellStyle name="Normal 12 2 3 2 4 6 2" xfId="48032"/>
    <cellStyle name="Normal 12 2 3 2 4 7" xfId="8480"/>
    <cellStyle name="Normal 12 2 3 2 4 8" xfId="32556"/>
    <cellStyle name="Normal 12 2 3 2 5" xfId="2408"/>
    <cellStyle name="Normal 12 2 3 2 5 2" xfId="5609"/>
    <cellStyle name="Normal 12 2 3 2 5 2 2" xfId="28440"/>
    <cellStyle name="Normal 12 2 3 2 5 2 2 2" xfId="52471"/>
    <cellStyle name="Normal 12 2 3 2 5 2 3" xfId="16776"/>
    <cellStyle name="Normal 12 2 3 2 5 2 4" xfId="40850"/>
    <cellStyle name="Normal 12 2 3 2 5 3" xfId="13591"/>
    <cellStyle name="Normal 12 2 3 2 5 3 2" xfId="37667"/>
    <cellStyle name="Normal 12 2 3 2 5 4" xfId="25218"/>
    <cellStyle name="Normal 12 2 3 2 5 4 2" xfId="49259"/>
    <cellStyle name="Normal 12 2 3 2 5 5" xfId="8722"/>
    <cellStyle name="Normal 12 2 3 2 5 6" xfId="32798"/>
    <cellStyle name="Normal 12 2 3 2 6" xfId="3380"/>
    <cellStyle name="Normal 12 2 3 2 6 2" xfId="6593"/>
    <cellStyle name="Normal 12 2 3 2 6 2 2" xfId="29424"/>
    <cellStyle name="Normal 12 2 3 2 6 2 2 2" xfId="53455"/>
    <cellStyle name="Normal 12 2 3 2 6 2 3" xfId="17760"/>
    <cellStyle name="Normal 12 2 3 2 6 2 4" xfId="41834"/>
    <cellStyle name="Normal 12 2 3 2 6 3" xfId="14577"/>
    <cellStyle name="Normal 12 2 3 2 6 3 2" xfId="38651"/>
    <cellStyle name="Normal 12 2 3 2 6 4" xfId="26212"/>
    <cellStyle name="Normal 12 2 3 2 6 4 2" xfId="50243"/>
    <cellStyle name="Normal 12 2 3 2 6 5" xfId="9700"/>
    <cellStyle name="Normal 12 2 3 2 6 6" xfId="33776"/>
    <cellStyle name="Normal 12 2 3 2 7" xfId="4438"/>
    <cellStyle name="Normal 12 2 3 2 7 2" xfId="15635"/>
    <cellStyle name="Normal 12 2 3 2 7 2 2" xfId="39709"/>
    <cellStyle name="Normal 12 2 3 2 7 3" xfId="27270"/>
    <cellStyle name="Normal 12 2 3 2 7 3 2" xfId="51301"/>
    <cellStyle name="Normal 12 2 3 2 7 4" xfId="10663"/>
    <cellStyle name="Normal 12 2 3 2 7 5" xfId="34739"/>
    <cellStyle name="Normal 12 2 3 2 8" xfId="1435"/>
    <cellStyle name="Normal 12 2 3 2 8 2" xfId="24244"/>
    <cellStyle name="Normal 12 2 3 2 8 2 2" xfId="48287"/>
    <cellStyle name="Normal 12 2 3 2 8 3" xfId="11679"/>
    <cellStyle name="Normal 12 2 3 2 8 4" xfId="35755"/>
    <cellStyle name="Normal 12 2 3 2 9" xfId="23246"/>
    <cellStyle name="Normal 12 2 3 2 9 2" xfId="47312"/>
    <cellStyle name="Normal 12 2 3 3" xfId="601"/>
    <cellStyle name="Normal 12 2 3 3 2" xfId="2649"/>
    <cellStyle name="Normal 12 2 3 3 2 2" xfId="5848"/>
    <cellStyle name="Normal 12 2 3 3 2 2 2" xfId="28679"/>
    <cellStyle name="Normal 12 2 3 3 2 2 2 2" xfId="52710"/>
    <cellStyle name="Normal 12 2 3 3 2 2 3" xfId="17015"/>
    <cellStyle name="Normal 12 2 3 3 2 2 4" xfId="41089"/>
    <cellStyle name="Normal 12 2 3 3 2 3" xfId="13830"/>
    <cellStyle name="Normal 12 2 3 3 2 3 2" xfId="37906"/>
    <cellStyle name="Normal 12 2 3 3 2 4" xfId="25457"/>
    <cellStyle name="Normal 12 2 3 3 2 4 2" xfId="49498"/>
    <cellStyle name="Normal 12 2 3 3 2 5" xfId="8961"/>
    <cellStyle name="Normal 12 2 3 3 2 6" xfId="33037"/>
    <cellStyle name="Normal 12 2 3 3 3" xfId="3628"/>
    <cellStyle name="Normal 12 2 3 3 3 2" xfId="6841"/>
    <cellStyle name="Normal 12 2 3 3 3 2 2" xfId="29672"/>
    <cellStyle name="Normal 12 2 3 3 3 2 2 2" xfId="53703"/>
    <cellStyle name="Normal 12 2 3 3 3 2 3" xfId="18008"/>
    <cellStyle name="Normal 12 2 3 3 3 2 4" xfId="42082"/>
    <cellStyle name="Normal 12 2 3 3 3 3" xfId="14825"/>
    <cellStyle name="Normal 12 2 3 3 3 3 2" xfId="38899"/>
    <cellStyle name="Normal 12 2 3 3 3 4" xfId="26460"/>
    <cellStyle name="Normal 12 2 3 3 3 4 2" xfId="50491"/>
    <cellStyle name="Normal 12 2 3 3 3 5" xfId="9939"/>
    <cellStyle name="Normal 12 2 3 3 3 6" xfId="34015"/>
    <cellStyle name="Normal 12 2 3 3 4" xfId="4681"/>
    <cellStyle name="Normal 12 2 3 3 4 2" xfId="15878"/>
    <cellStyle name="Normal 12 2 3 3 4 2 2" xfId="39952"/>
    <cellStyle name="Normal 12 2 3 3 4 3" xfId="27513"/>
    <cellStyle name="Normal 12 2 3 3 4 3 2" xfId="51544"/>
    <cellStyle name="Normal 12 2 3 3 4 4" xfId="10902"/>
    <cellStyle name="Normal 12 2 3 3 4 5" xfId="34978"/>
    <cellStyle name="Normal 12 2 3 3 5" xfId="1677"/>
    <cellStyle name="Normal 12 2 3 3 5 2" xfId="24486"/>
    <cellStyle name="Normal 12 2 3 3 5 2 2" xfId="48529"/>
    <cellStyle name="Normal 12 2 3 3 5 3" xfId="11988"/>
    <cellStyle name="Normal 12 2 3 3 5 4" xfId="36064"/>
    <cellStyle name="Normal 12 2 3 3 6" xfId="23497"/>
    <cellStyle name="Normal 12 2 3 3 6 2" xfId="47551"/>
    <cellStyle name="Normal 12 2 3 3 7" xfId="7999"/>
    <cellStyle name="Normal 12 2 3 3 8" xfId="32075"/>
    <cellStyle name="Normal 12 2 3 4" xfId="871"/>
    <cellStyle name="Normal 12 2 3 4 2" xfId="2889"/>
    <cellStyle name="Normal 12 2 3 4 2 2" xfId="6088"/>
    <cellStyle name="Normal 12 2 3 4 2 2 2" xfId="28919"/>
    <cellStyle name="Normal 12 2 3 4 2 2 2 2" xfId="52950"/>
    <cellStyle name="Normal 12 2 3 4 2 2 3" xfId="17255"/>
    <cellStyle name="Normal 12 2 3 4 2 2 4" xfId="41329"/>
    <cellStyle name="Normal 12 2 3 4 2 3" xfId="14070"/>
    <cellStyle name="Normal 12 2 3 4 2 3 2" xfId="38146"/>
    <cellStyle name="Normal 12 2 3 4 2 4" xfId="25697"/>
    <cellStyle name="Normal 12 2 3 4 2 4 2" xfId="49738"/>
    <cellStyle name="Normal 12 2 3 4 2 5" xfId="9201"/>
    <cellStyle name="Normal 12 2 3 4 2 6" xfId="33277"/>
    <cellStyle name="Normal 12 2 3 4 3" xfId="3872"/>
    <cellStyle name="Normal 12 2 3 4 3 2" xfId="7085"/>
    <cellStyle name="Normal 12 2 3 4 3 2 2" xfId="29916"/>
    <cellStyle name="Normal 12 2 3 4 3 2 2 2" xfId="53947"/>
    <cellStyle name="Normal 12 2 3 4 3 2 3" xfId="18252"/>
    <cellStyle name="Normal 12 2 3 4 3 2 4" xfId="42326"/>
    <cellStyle name="Normal 12 2 3 4 3 3" xfId="15069"/>
    <cellStyle name="Normal 12 2 3 4 3 3 2" xfId="39143"/>
    <cellStyle name="Normal 12 2 3 4 3 4" xfId="26704"/>
    <cellStyle name="Normal 12 2 3 4 3 4 2" xfId="50735"/>
    <cellStyle name="Normal 12 2 3 4 3 5" xfId="10179"/>
    <cellStyle name="Normal 12 2 3 4 3 6" xfId="34255"/>
    <cellStyle name="Normal 12 2 3 4 4" xfId="4921"/>
    <cellStyle name="Normal 12 2 3 4 4 2" xfId="16118"/>
    <cellStyle name="Normal 12 2 3 4 4 2 2" xfId="40192"/>
    <cellStyle name="Normal 12 2 3 4 4 3" xfId="27753"/>
    <cellStyle name="Normal 12 2 3 4 4 3 2" xfId="51784"/>
    <cellStyle name="Normal 12 2 3 4 4 4" xfId="11142"/>
    <cellStyle name="Normal 12 2 3 4 4 5" xfId="35218"/>
    <cellStyle name="Normal 12 2 3 4 5" xfId="1917"/>
    <cellStyle name="Normal 12 2 3 4 5 2" xfId="24726"/>
    <cellStyle name="Normal 12 2 3 4 5 2 2" xfId="48769"/>
    <cellStyle name="Normal 12 2 3 4 5 3" xfId="12238"/>
    <cellStyle name="Normal 12 2 3 4 5 4" xfId="36314"/>
    <cellStyle name="Normal 12 2 3 4 6" xfId="23739"/>
    <cellStyle name="Normal 12 2 3 4 6 2" xfId="47791"/>
    <cellStyle name="Normal 12 2 3 4 7" xfId="8239"/>
    <cellStyle name="Normal 12 2 3 4 8" xfId="32315"/>
    <cellStyle name="Normal 12 2 3 5" xfId="1111"/>
    <cellStyle name="Normal 12 2 3 5 2" xfId="3129"/>
    <cellStyle name="Normal 12 2 3 5 2 2" xfId="6328"/>
    <cellStyle name="Normal 12 2 3 5 2 2 2" xfId="29159"/>
    <cellStyle name="Normal 12 2 3 5 2 2 2 2" xfId="53190"/>
    <cellStyle name="Normal 12 2 3 5 2 2 3" xfId="17495"/>
    <cellStyle name="Normal 12 2 3 5 2 2 4" xfId="41569"/>
    <cellStyle name="Normal 12 2 3 5 2 3" xfId="14310"/>
    <cellStyle name="Normal 12 2 3 5 2 3 2" xfId="38386"/>
    <cellStyle name="Normal 12 2 3 5 2 4" xfId="25937"/>
    <cellStyle name="Normal 12 2 3 5 2 4 2" xfId="49978"/>
    <cellStyle name="Normal 12 2 3 5 2 5" xfId="9441"/>
    <cellStyle name="Normal 12 2 3 5 2 6" xfId="33517"/>
    <cellStyle name="Normal 12 2 3 5 3" xfId="4123"/>
    <cellStyle name="Normal 12 2 3 5 3 2" xfId="7336"/>
    <cellStyle name="Normal 12 2 3 5 3 2 2" xfId="30167"/>
    <cellStyle name="Normal 12 2 3 5 3 2 2 2" xfId="54198"/>
    <cellStyle name="Normal 12 2 3 5 3 2 3" xfId="18503"/>
    <cellStyle name="Normal 12 2 3 5 3 2 4" xfId="42577"/>
    <cellStyle name="Normal 12 2 3 5 3 3" xfId="15320"/>
    <cellStyle name="Normal 12 2 3 5 3 3 2" xfId="39394"/>
    <cellStyle name="Normal 12 2 3 5 3 4" xfId="26955"/>
    <cellStyle name="Normal 12 2 3 5 3 4 2" xfId="50986"/>
    <cellStyle name="Normal 12 2 3 5 3 5" xfId="10419"/>
    <cellStyle name="Normal 12 2 3 5 3 6" xfId="34495"/>
    <cellStyle name="Normal 12 2 3 5 4" xfId="5162"/>
    <cellStyle name="Normal 12 2 3 5 4 2" xfId="16359"/>
    <cellStyle name="Normal 12 2 3 5 4 2 2" xfId="40433"/>
    <cellStyle name="Normal 12 2 3 5 4 3" xfId="27994"/>
    <cellStyle name="Normal 12 2 3 5 4 3 2" xfId="52025"/>
    <cellStyle name="Normal 12 2 3 5 4 4" xfId="11382"/>
    <cellStyle name="Normal 12 2 3 5 4 5" xfId="35458"/>
    <cellStyle name="Normal 12 2 3 5 5" xfId="2157"/>
    <cellStyle name="Normal 12 2 3 5 5 2" xfId="24968"/>
    <cellStyle name="Normal 12 2 3 5 5 2 2" xfId="49009"/>
    <cellStyle name="Normal 12 2 3 5 5 3" xfId="12485"/>
    <cellStyle name="Normal 12 2 3 5 5 4" xfId="36561"/>
    <cellStyle name="Normal 12 2 3 5 6" xfId="23980"/>
    <cellStyle name="Normal 12 2 3 5 6 2" xfId="48031"/>
    <cellStyle name="Normal 12 2 3 5 7" xfId="8479"/>
    <cellStyle name="Normal 12 2 3 5 8" xfId="32555"/>
    <cellStyle name="Normal 12 2 3 6" xfId="2407"/>
    <cellStyle name="Normal 12 2 3 6 2" xfId="5608"/>
    <cellStyle name="Normal 12 2 3 6 2 2" xfId="28439"/>
    <cellStyle name="Normal 12 2 3 6 2 2 2" xfId="52470"/>
    <cellStyle name="Normal 12 2 3 6 2 3" xfId="16775"/>
    <cellStyle name="Normal 12 2 3 6 2 4" xfId="40849"/>
    <cellStyle name="Normal 12 2 3 6 3" xfId="13590"/>
    <cellStyle name="Normal 12 2 3 6 3 2" xfId="37666"/>
    <cellStyle name="Normal 12 2 3 6 4" xfId="25217"/>
    <cellStyle name="Normal 12 2 3 6 4 2" xfId="49258"/>
    <cellStyle name="Normal 12 2 3 6 5" xfId="8721"/>
    <cellStyle name="Normal 12 2 3 6 6" xfId="32797"/>
    <cellStyle name="Normal 12 2 3 7" xfId="3379"/>
    <cellStyle name="Normal 12 2 3 7 2" xfId="6592"/>
    <cellStyle name="Normal 12 2 3 7 2 2" xfId="29423"/>
    <cellStyle name="Normal 12 2 3 7 2 2 2" xfId="53454"/>
    <cellStyle name="Normal 12 2 3 7 2 3" xfId="17759"/>
    <cellStyle name="Normal 12 2 3 7 2 4" xfId="41833"/>
    <cellStyle name="Normal 12 2 3 7 3" xfId="14576"/>
    <cellStyle name="Normal 12 2 3 7 3 2" xfId="38650"/>
    <cellStyle name="Normal 12 2 3 7 4" xfId="26211"/>
    <cellStyle name="Normal 12 2 3 7 4 2" xfId="50242"/>
    <cellStyle name="Normal 12 2 3 7 5" xfId="9699"/>
    <cellStyle name="Normal 12 2 3 7 6" xfId="33775"/>
    <cellStyle name="Normal 12 2 3 8" xfId="4437"/>
    <cellStyle name="Normal 12 2 3 8 2" xfId="15634"/>
    <cellStyle name="Normal 12 2 3 8 2 2" xfId="39708"/>
    <cellStyle name="Normal 12 2 3 8 3" xfId="27269"/>
    <cellStyle name="Normal 12 2 3 8 3 2" xfId="51300"/>
    <cellStyle name="Normal 12 2 3 8 4" xfId="10662"/>
    <cellStyle name="Normal 12 2 3 8 5" xfId="34738"/>
    <cellStyle name="Normal 12 2 3 9" xfId="1434"/>
    <cellStyle name="Normal 12 2 3 9 2" xfId="24243"/>
    <cellStyle name="Normal 12 2 3 9 2 2" xfId="48286"/>
    <cellStyle name="Normal 12 2 3 9 3" xfId="11678"/>
    <cellStyle name="Normal 12 2 3 9 4" xfId="35754"/>
    <cellStyle name="Normal 12 2 4" xfId="184"/>
    <cellStyle name="Normal 12 2 4 10" xfId="7760"/>
    <cellStyle name="Normal 12 2 4 11" xfId="31837"/>
    <cellStyle name="Normal 12 2 4 2" xfId="603"/>
    <cellStyle name="Normal 12 2 4 2 2" xfId="2651"/>
    <cellStyle name="Normal 12 2 4 2 2 2" xfId="5850"/>
    <cellStyle name="Normal 12 2 4 2 2 2 2" xfId="28681"/>
    <cellStyle name="Normal 12 2 4 2 2 2 2 2" xfId="52712"/>
    <cellStyle name="Normal 12 2 4 2 2 2 3" xfId="17017"/>
    <cellStyle name="Normal 12 2 4 2 2 2 4" xfId="41091"/>
    <cellStyle name="Normal 12 2 4 2 2 3" xfId="13832"/>
    <cellStyle name="Normal 12 2 4 2 2 3 2" xfId="37908"/>
    <cellStyle name="Normal 12 2 4 2 2 4" xfId="25459"/>
    <cellStyle name="Normal 12 2 4 2 2 4 2" xfId="49500"/>
    <cellStyle name="Normal 12 2 4 2 2 5" xfId="8963"/>
    <cellStyle name="Normal 12 2 4 2 2 6" xfId="33039"/>
    <cellStyle name="Normal 12 2 4 2 3" xfId="3630"/>
    <cellStyle name="Normal 12 2 4 2 3 2" xfId="6843"/>
    <cellStyle name="Normal 12 2 4 2 3 2 2" xfId="29674"/>
    <cellStyle name="Normal 12 2 4 2 3 2 2 2" xfId="53705"/>
    <cellStyle name="Normal 12 2 4 2 3 2 3" xfId="18010"/>
    <cellStyle name="Normal 12 2 4 2 3 2 4" xfId="42084"/>
    <cellStyle name="Normal 12 2 4 2 3 3" xfId="14827"/>
    <cellStyle name="Normal 12 2 4 2 3 3 2" xfId="38901"/>
    <cellStyle name="Normal 12 2 4 2 3 4" xfId="26462"/>
    <cellStyle name="Normal 12 2 4 2 3 4 2" xfId="50493"/>
    <cellStyle name="Normal 12 2 4 2 3 5" xfId="9941"/>
    <cellStyle name="Normal 12 2 4 2 3 6" xfId="34017"/>
    <cellStyle name="Normal 12 2 4 2 4" xfId="4683"/>
    <cellStyle name="Normal 12 2 4 2 4 2" xfId="15880"/>
    <cellStyle name="Normal 12 2 4 2 4 2 2" xfId="39954"/>
    <cellStyle name="Normal 12 2 4 2 4 3" xfId="27515"/>
    <cellStyle name="Normal 12 2 4 2 4 3 2" xfId="51546"/>
    <cellStyle name="Normal 12 2 4 2 4 4" xfId="10904"/>
    <cellStyle name="Normal 12 2 4 2 4 5" xfId="34980"/>
    <cellStyle name="Normal 12 2 4 2 5" xfId="1679"/>
    <cellStyle name="Normal 12 2 4 2 5 2" xfId="24488"/>
    <cellStyle name="Normal 12 2 4 2 5 2 2" xfId="48531"/>
    <cellStyle name="Normal 12 2 4 2 5 3" xfId="11990"/>
    <cellStyle name="Normal 12 2 4 2 5 4" xfId="36066"/>
    <cellStyle name="Normal 12 2 4 2 6" xfId="23499"/>
    <cellStyle name="Normal 12 2 4 2 6 2" xfId="47553"/>
    <cellStyle name="Normal 12 2 4 2 7" xfId="8001"/>
    <cellStyle name="Normal 12 2 4 2 8" xfId="32077"/>
    <cellStyle name="Normal 12 2 4 3" xfId="873"/>
    <cellStyle name="Normal 12 2 4 3 2" xfId="2891"/>
    <cellStyle name="Normal 12 2 4 3 2 2" xfId="6090"/>
    <cellStyle name="Normal 12 2 4 3 2 2 2" xfId="28921"/>
    <cellStyle name="Normal 12 2 4 3 2 2 2 2" xfId="52952"/>
    <cellStyle name="Normal 12 2 4 3 2 2 3" xfId="17257"/>
    <cellStyle name="Normal 12 2 4 3 2 2 4" xfId="41331"/>
    <cellStyle name="Normal 12 2 4 3 2 3" xfId="14072"/>
    <cellStyle name="Normal 12 2 4 3 2 3 2" xfId="38148"/>
    <cellStyle name="Normal 12 2 4 3 2 4" xfId="25699"/>
    <cellStyle name="Normal 12 2 4 3 2 4 2" xfId="49740"/>
    <cellStyle name="Normal 12 2 4 3 2 5" xfId="9203"/>
    <cellStyle name="Normal 12 2 4 3 2 6" xfId="33279"/>
    <cellStyle name="Normal 12 2 4 3 3" xfId="3874"/>
    <cellStyle name="Normal 12 2 4 3 3 2" xfId="7087"/>
    <cellStyle name="Normal 12 2 4 3 3 2 2" xfId="29918"/>
    <cellStyle name="Normal 12 2 4 3 3 2 2 2" xfId="53949"/>
    <cellStyle name="Normal 12 2 4 3 3 2 3" xfId="18254"/>
    <cellStyle name="Normal 12 2 4 3 3 2 4" xfId="42328"/>
    <cellStyle name="Normal 12 2 4 3 3 3" xfId="15071"/>
    <cellStyle name="Normal 12 2 4 3 3 3 2" xfId="39145"/>
    <cellStyle name="Normal 12 2 4 3 3 4" xfId="26706"/>
    <cellStyle name="Normal 12 2 4 3 3 4 2" xfId="50737"/>
    <cellStyle name="Normal 12 2 4 3 3 5" xfId="10181"/>
    <cellStyle name="Normal 12 2 4 3 3 6" xfId="34257"/>
    <cellStyle name="Normal 12 2 4 3 4" xfId="4923"/>
    <cellStyle name="Normal 12 2 4 3 4 2" xfId="16120"/>
    <cellStyle name="Normal 12 2 4 3 4 2 2" xfId="40194"/>
    <cellStyle name="Normal 12 2 4 3 4 3" xfId="27755"/>
    <cellStyle name="Normal 12 2 4 3 4 3 2" xfId="51786"/>
    <cellStyle name="Normal 12 2 4 3 4 4" xfId="11144"/>
    <cellStyle name="Normal 12 2 4 3 4 5" xfId="35220"/>
    <cellStyle name="Normal 12 2 4 3 5" xfId="1919"/>
    <cellStyle name="Normal 12 2 4 3 5 2" xfId="24728"/>
    <cellStyle name="Normal 12 2 4 3 5 2 2" xfId="48771"/>
    <cellStyle name="Normal 12 2 4 3 5 3" xfId="12240"/>
    <cellStyle name="Normal 12 2 4 3 5 4" xfId="36316"/>
    <cellStyle name="Normal 12 2 4 3 6" xfId="23741"/>
    <cellStyle name="Normal 12 2 4 3 6 2" xfId="47793"/>
    <cellStyle name="Normal 12 2 4 3 7" xfId="8241"/>
    <cellStyle name="Normal 12 2 4 3 8" xfId="32317"/>
    <cellStyle name="Normal 12 2 4 4" xfId="1113"/>
    <cellStyle name="Normal 12 2 4 4 2" xfId="3131"/>
    <cellStyle name="Normal 12 2 4 4 2 2" xfId="6330"/>
    <cellStyle name="Normal 12 2 4 4 2 2 2" xfId="29161"/>
    <cellStyle name="Normal 12 2 4 4 2 2 2 2" xfId="53192"/>
    <cellStyle name="Normal 12 2 4 4 2 2 3" xfId="17497"/>
    <cellStyle name="Normal 12 2 4 4 2 2 4" xfId="41571"/>
    <cellStyle name="Normal 12 2 4 4 2 3" xfId="14312"/>
    <cellStyle name="Normal 12 2 4 4 2 3 2" xfId="38388"/>
    <cellStyle name="Normal 12 2 4 4 2 4" xfId="25939"/>
    <cellStyle name="Normal 12 2 4 4 2 4 2" xfId="49980"/>
    <cellStyle name="Normal 12 2 4 4 2 5" xfId="9443"/>
    <cellStyle name="Normal 12 2 4 4 2 6" xfId="33519"/>
    <cellStyle name="Normal 12 2 4 4 3" xfId="4125"/>
    <cellStyle name="Normal 12 2 4 4 3 2" xfId="7338"/>
    <cellStyle name="Normal 12 2 4 4 3 2 2" xfId="30169"/>
    <cellStyle name="Normal 12 2 4 4 3 2 2 2" xfId="54200"/>
    <cellStyle name="Normal 12 2 4 4 3 2 3" xfId="18505"/>
    <cellStyle name="Normal 12 2 4 4 3 2 4" xfId="42579"/>
    <cellStyle name="Normal 12 2 4 4 3 3" xfId="15322"/>
    <cellStyle name="Normal 12 2 4 4 3 3 2" xfId="39396"/>
    <cellStyle name="Normal 12 2 4 4 3 4" xfId="26957"/>
    <cellStyle name="Normal 12 2 4 4 3 4 2" xfId="50988"/>
    <cellStyle name="Normal 12 2 4 4 3 5" xfId="10421"/>
    <cellStyle name="Normal 12 2 4 4 3 6" xfId="34497"/>
    <cellStyle name="Normal 12 2 4 4 4" xfId="5164"/>
    <cellStyle name="Normal 12 2 4 4 4 2" xfId="16361"/>
    <cellStyle name="Normal 12 2 4 4 4 2 2" xfId="40435"/>
    <cellStyle name="Normal 12 2 4 4 4 3" xfId="27996"/>
    <cellStyle name="Normal 12 2 4 4 4 3 2" xfId="52027"/>
    <cellStyle name="Normal 12 2 4 4 4 4" xfId="11384"/>
    <cellStyle name="Normal 12 2 4 4 4 5" xfId="35460"/>
    <cellStyle name="Normal 12 2 4 4 5" xfId="2159"/>
    <cellStyle name="Normal 12 2 4 4 5 2" xfId="24970"/>
    <cellStyle name="Normal 12 2 4 4 5 2 2" xfId="49011"/>
    <cellStyle name="Normal 12 2 4 4 5 3" xfId="12487"/>
    <cellStyle name="Normal 12 2 4 4 5 4" xfId="36563"/>
    <cellStyle name="Normal 12 2 4 4 6" xfId="23982"/>
    <cellStyle name="Normal 12 2 4 4 6 2" xfId="48033"/>
    <cellStyle name="Normal 12 2 4 4 7" xfId="8481"/>
    <cellStyle name="Normal 12 2 4 4 8" xfId="32557"/>
    <cellStyle name="Normal 12 2 4 5" xfId="2409"/>
    <cellStyle name="Normal 12 2 4 5 2" xfId="5610"/>
    <cellStyle name="Normal 12 2 4 5 2 2" xfId="28441"/>
    <cellStyle name="Normal 12 2 4 5 2 2 2" xfId="52472"/>
    <cellStyle name="Normal 12 2 4 5 2 3" xfId="16777"/>
    <cellStyle name="Normal 12 2 4 5 2 4" xfId="40851"/>
    <cellStyle name="Normal 12 2 4 5 3" xfId="13592"/>
    <cellStyle name="Normal 12 2 4 5 3 2" xfId="37668"/>
    <cellStyle name="Normal 12 2 4 5 4" xfId="25219"/>
    <cellStyle name="Normal 12 2 4 5 4 2" xfId="49260"/>
    <cellStyle name="Normal 12 2 4 5 5" xfId="8723"/>
    <cellStyle name="Normal 12 2 4 5 6" xfId="32799"/>
    <cellStyle name="Normal 12 2 4 6" xfId="3381"/>
    <cellStyle name="Normal 12 2 4 6 2" xfId="6594"/>
    <cellStyle name="Normal 12 2 4 6 2 2" xfId="29425"/>
    <cellStyle name="Normal 12 2 4 6 2 2 2" xfId="53456"/>
    <cellStyle name="Normal 12 2 4 6 2 3" xfId="17761"/>
    <cellStyle name="Normal 12 2 4 6 2 4" xfId="41835"/>
    <cellStyle name="Normal 12 2 4 6 3" xfId="14578"/>
    <cellStyle name="Normal 12 2 4 6 3 2" xfId="38652"/>
    <cellStyle name="Normal 12 2 4 6 4" xfId="26213"/>
    <cellStyle name="Normal 12 2 4 6 4 2" xfId="50244"/>
    <cellStyle name="Normal 12 2 4 6 5" xfId="9701"/>
    <cellStyle name="Normal 12 2 4 6 6" xfId="33777"/>
    <cellStyle name="Normal 12 2 4 7" xfId="4439"/>
    <cellStyle name="Normal 12 2 4 7 2" xfId="15636"/>
    <cellStyle name="Normal 12 2 4 7 2 2" xfId="39710"/>
    <cellStyle name="Normal 12 2 4 7 3" xfId="27271"/>
    <cellStyle name="Normal 12 2 4 7 3 2" xfId="51302"/>
    <cellStyle name="Normal 12 2 4 7 4" xfId="10664"/>
    <cellStyle name="Normal 12 2 4 7 5" xfId="34740"/>
    <cellStyle name="Normal 12 2 4 8" xfId="1436"/>
    <cellStyle name="Normal 12 2 4 8 2" xfId="24245"/>
    <cellStyle name="Normal 12 2 4 8 2 2" xfId="48288"/>
    <cellStyle name="Normal 12 2 4 8 3" xfId="11680"/>
    <cellStyle name="Normal 12 2 4 8 4" xfId="35756"/>
    <cellStyle name="Normal 12 2 4 9" xfId="23247"/>
    <cellStyle name="Normal 12 2 4 9 2" xfId="47313"/>
    <cellStyle name="Normal 12 2 5" xfId="598"/>
    <cellStyle name="Normal 12 2 5 2" xfId="2646"/>
    <cellStyle name="Normal 12 2 5 2 2" xfId="5845"/>
    <cellStyle name="Normal 12 2 5 2 2 2" xfId="28676"/>
    <cellStyle name="Normal 12 2 5 2 2 2 2" xfId="52707"/>
    <cellStyle name="Normal 12 2 5 2 2 3" xfId="17012"/>
    <cellStyle name="Normal 12 2 5 2 2 4" xfId="41086"/>
    <cellStyle name="Normal 12 2 5 2 3" xfId="13827"/>
    <cellStyle name="Normal 12 2 5 2 3 2" xfId="37903"/>
    <cellStyle name="Normal 12 2 5 2 4" xfId="25454"/>
    <cellStyle name="Normal 12 2 5 2 4 2" xfId="49495"/>
    <cellStyle name="Normal 12 2 5 2 5" xfId="8958"/>
    <cellStyle name="Normal 12 2 5 2 6" xfId="33034"/>
    <cellStyle name="Normal 12 2 5 3" xfId="3625"/>
    <cellStyle name="Normal 12 2 5 3 2" xfId="6838"/>
    <cellStyle name="Normal 12 2 5 3 2 2" xfId="29669"/>
    <cellStyle name="Normal 12 2 5 3 2 2 2" xfId="53700"/>
    <cellStyle name="Normal 12 2 5 3 2 3" xfId="18005"/>
    <cellStyle name="Normal 12 2 5 3 2 4" xfId="42079"/>
    <cellStyle name="Normal 12 2 5 3 3" xfId="14822"/>
    <cellStyle name="Normal 12 2 5 3 3 2" xfId="38896"/>
    <cellStyle name="Normal 12 2 5 3 4" xfId="26457"/>
    <cellStyle name="Normal 12 2 5 3 4 2" xfId="50488"/>
    <cellStyle name="Normal 12 2 5 3 5" xfId="9936"/>
    <cellStyle name="Normal 12 2 5 3 6" xfId="34012"/>
    <cellStyle name="Normal 12 2 5 4" xfId="4678"/>
    <cellStyle name="Normal 12 2 5 4 2" xfId="15875"/>
    <cellStyle name="Normal 12 2 5 4 2 2" xfId="39949"/>
    <cellStyle name="Normal 12 2 5 4 3" xfId="27510"/>
    <cellStyle name="Normal 12 2 5 4 3 2" xfId="51541"/>
    <cellStyle name="Normal 12 2 5 4 4" xfId="10899"/>
    <cellStyle name="Normal 12 2 5 4 5" xfId="34975"/>
    <cellStyle name="Normal 12 2 5 5" xfId="1674"/>
    <cellStyle name="Normal 12 2 5 5 2" xfId="24483"/>
    <cellStyle name="Normal 12 2 5 5 2 2" xfId="48526"/>
    <cellStyle name="Normal 12 2 5 5 3" xfId="11985"/>
    <cellStyle name="Normal 12 2 5 5 4" xfId="36061"/>
    <cellStyle name="Normal 12 2 5 6" xfId="23494"/>
    <cellStyle name="Normal 12 2 5 6 2" xfId="47548"/>
    <cellStyle name="Normal 12 2 5 7" xfId="7996"/>
    <cellStyle name="Normal 12 2 5 8" xfId="32072"/>
    <cellStyle name="Normal 12 2 6" xfId="868"/>
    <cellStyle name="Normal 12 2 6 2" xfId="2886"/>
    <cellStyle name="Normal 12 2 6 2 2" xfId="6085"/>
    <cellStyle name="Normal 12 2 6 2 2 2" xfId="28916"/>
    <cellStyle name="Normal 12 2 6 2 2 2 2" xfId="52947"/>
    <cellStyle name="Normal 12 2 6 2 2 3" xfId="17252"/>
    <cellStyle name="Normal 12 2 6 2 2 4" xfId="41326"/>
    <cellStyle name="Normal 12 2 6 2 3" xfId="14067"/>
    <cellStyle name="Normal 12 2 6 2 3 2" xfId="38143"/>
    <cellStyle name="Normal 12 2 6 2 4" xfId="25694"/>
    <cellStyle name="Normal 12 2 6 2 4 2" xfId="49735"/>
    <cellStyle name="Normal 12 2 6 2 5" xfId="9198"/>
    <cellStyle name="Normal 12 2 6 2 6" xfId="33274"/>
    <cellStyle name="Normal 12 2 6 3" xfId="3869"/>
    <cellStyle name="Normal 12 2 6 3 2" xfId="7082"/>
    <cellStyle name="Normal 12 2 6 3 2 2" xfId="29913"/>
    <cellStyle name="Normal 12 2 6 3 2 2 2" xfId="53944"/>
    <cellStyle name="Normal 12 2 6 3 2 3" xfId="18249"/>
    <cellStyle name="Normal 12 2 6 3 2 4" xfId="42323"/>
    <cellStyle name="Normal 12 2 6 3 3" xfId="15066"/>
    <cellStyle name="Normal 12 2 6 3 3 2" xfId="39140"/>
    <cellStyle name="Normal 12 2 6 3 4" xfId="26701"/>
    <cellStyle name="Normal 12 2 6 3 4 2" xfId="50732"/>
    <cellStyle name="Normal 12 2 6 3 5" xfId="10176"/>
    <cellStyle name="Normal 12 2 6 3 6" xfId="34252"/>
    <cellStyle name="Normal 12 2 6 4" xfId="4918"/>
    <cellStyle name="Normal 12 2 6 4 2" xfId="16115"/>
    <cellStyle name="Normal 12 2 6 4 2 2" xfId="40189"/>
    <cellStyle name="Normal 12 2 6 4 3" xfId="27750"/>
    <cellStyle name="Normal 12 2 6 4 3 2" xfId="51781"/>
    <cellStyle name="Normal 12 2 6 4 4" xfId="11139"/>
    <cellStyle name="Normal 12 2 6 4 5" xfId="35215"/>
    <cellStyle name="Normal 12 2 6 5" xfId="1914"/>
    <cellStyle name="Normal 12 2 6 5 2" xfId="24723"/>
    <cellStyle name="Normal 12 2 6 5 2 2" xfId="48766"/>
    <cellStyle name="Normal 12 2 6 5 3" xfId="12235"/>
    <cellStyle name="Normal 12 2 6 5 4" xfId="36311"/>
    <cellStyle name="Normal 12 2 6 6" xfId="23736"/>
    <cellStyle name="Normal 12 2 6 6 2" xfId="47788"/>
    <cellStyle name="Normal 12 2 6 7" xfId="8236"/>
    <cellStyle name="Normal 12 2 6 8" xfId="32312"/>
    <cellStyle name="Normal 12 2 7" xfId="1108"/>
    <cellStyle name="Normal 12 2 7 2" xfId="3126"/>
    <cellStyle name="Normal 12 2 7 2 2" xfId="6325"/>
    <cellStyle name="Normal 12 2 7 2 2 2" xfId="29156"/>
    <cellStyle name="Normal 12 2 7 2 2 2 2" xfId="53187"/>
    <cellStyle name="Normal 12 2 7 2 2 3" xfId="17492"/>
    <cellStyle name="Normal 12 2 7 2 2 4" xfId="41566"/>
    <cellStyle name="Normal 12 2 7 2 3" xfId="14307"/>
    <cellStyle name="Normal 12 2 7 2 3 2" xfId="38383"/>
    <cellStyle name="Normal 12 2 7 2 4" xfId="25934"/>
    <cellStyle name="Normal 12 2 7 2 4 2" xfId="49975"/>
    <cellStyle name="Normal 12 2 7 2 5" xfId="9438"/>
    <cellStyle name="Normal 12 2 7 2 6" xfId="33514"/>
    <cellStyle name="Normal 12 2 7 3" xfId="4120"/>
    <cellStyle name="Normal 12 2 7 3 2" xfId="7333"/>
    <cellStyle name="Normal 12 2 7 3 2 2" xfId="30164"/>
    <cellStyle name="Normal 12 2 7 3 2 2 2" xfId="54195"/>
    <cellStyle name="Normal 12 2 7 3 2 3" xfId="18500"/>
    <cellStyle name="Normal 12 2 7 3 2 4" xfId="42574"/>
    <cellStyle name="Normal 12 2 7 3 3" xfId="15317"/>
    <cellStyle name="Normal 12 2 7 3 3 2" xfId="39391"/>
    <cellStyle name="Normal 12 2 7 3 4" xfId="26952"/>
    <cellStyle name="Normal 12 2 7 3 4 2" xfId="50983"/>
    <cellStyle name="Normal 12 2 7 3 5" xfId="10416"/>
    <cellStyle name="Normal 12 2 7 3 6" xfId="34492"/>
    <cellStyle name="Normal 12 2 7 4" xfId="5159"/>
    <cellStyle name="Normal 12 2 7 4 2" xfId="16356"/>
    <cellStyle name="Normal 12 2 7 4 2 2" xfId="40430"/>
    <cellStyle name="Normal 12 2 7 4 3" xfId="27991"/>
    <cellStyle name="Normal 12 2 7 4 3 2" xfId="52022"/>
    <cellStyle name="Normal 12 2 7 4 4" xfId="11379"/>
    <cellStyle name="Normal 12 2 7 4 5" xfId="35455"/>
    <cellStyle name="Normal 12 2 7 5" xfId="2154"/>
    <cellStyle name="Normal 12 2 7 5 2" xfId="24965"/>
    <cellStyle name="Normal 12 2 7 5 2 2" xfId="49006"/>
    <cellStyle name="Normal 12 2 7 5 3" xfId="12482"/>
    <cellStyle name="Normal 12 2 7 5 4" xfId="36558"/>
    <cellStyle name="Normal 12 2 7 6" xfId="23977"/>
    <cellStyle name="Normal 12 2 7 6 2" xfId="48028"/>
    <cellStyle name="Normal 12 2 7 7" xfId="8476"/>
    <cellStyle name="Normal 12 2 7 8" xfId="32552"/>
    <cellStyle name="Normal 12 2 8" xfId="2404"/>
    <cellStyle name="Normal 12 2 8 2" xfId="5605"/>
    <cellStyle name="Normal 12 2 8 2 2" xfId="28436"/>
    <cellStyle name="Normal 12 2 8 2 2 2" xfId="52467"/>
    <cellStyle name="Normal 12 2 8 2 3" xfId="16772"/>
    <cellStyle name="Normal 12 2 8 2 4" xfId="40846"/>
    <cellStyle name="Normal 12 2 8 3" xfId="13587"/>
    <cellStyle name="Normal 12 2 8 3 2" xfId="37663"/>
    <cellStyle name="Normal 12 2 8 4" xfId="25214"/>
    <cellStyle name="Normal 12 2 8 4 2" xfId="49255"/>
    <cellStyle name="Normal 12 2 8 5" xfId="8718"/>
    <cellStyle name="Normal 12 2 8 6" xfId="32794"/>
    <cellStyle name="Normal 12 2 9" xfId="3376"/>
    <cellStyle name="Normal 12 2 9 2" xfId="6589"/>
    <cellStyle name="Normal 12 2 9 2 2" xfId="29420"/>
    <cellStyle name="Normal 12 2 9 2 2 2" xfId="53451"/>
    <cellStyle name="Normal 12 2 9 2 3" xfId="17756"/>
    <cellStyle name="Normal 12 2 9 2 4" xfId="41830"/>
    <cellStyle name="Normal 12 2 9 3" xfId="14573"/>
    <cellStyle name="Normal 12 2 9 3 2" xfId="38647"/>
    <cellStyle name="Normal 12 2 9 4" xfId="26208"/>
    <cellStyle name="Normal 12 2 9 4 2" xfId="50239"/>
    <cellStyle name="Normal 12 2 9 5" xfId="9696"/>
    <cellStyle name="Normal 12 2 9 6" xfId="33772"/>
    <cellStyle name="Normal 12 3" xfId="185"/>
    <cellStyle name="Normal 12 3 10" xfId="1437"/>
    <cellStyle name="Normal 12 3 10 2" xfId="24246"/>
    <cellStyle name="Normal 12 3 10 2 2" xfId="48289"/>
    <cellStyle name="Normal 12 3 10 3" xfId="11681"/>
    <cellStyle name="Normal 12 3 10 4" xfId="35757"/>
    <cellStyle name="Normal 12 3 11" xfId="23248"/>
    <cellStyle name="Normal 12 3 11 2" xfId="47314"/>
    <cellStyle name="Normal 12 3 12" xfId="7761"/>
    <cellStyle name="Normal 12 3 13" xfId="31838"/>
    <cellStyle name="Normal 12 3 2" xfId="186"/>
    <cellStyle name="Normal 12 3 2 10" xfId="7762"/>
    <cellStyle name="Normal 12 3 2 11" xfId="31839"/>
    <cellStyle name="Normal 12 3 2 2" xfId="605"/>
    <cellStyle name="Normal 12 3 2 2 2" xfId="2653"/>
    <cellStyle name="Normal 12 3 2 2 2 2" xfId="5852"/>
    <cellStyle name="Normal 12 3 2 2 2 2 2" xfId="28683"/>
    <cellStyle name="Normal 12 3 2 2 2 2 2 2" xfId="52714"/>
    <cellStyle name="Normal 12 3 2 2 2 2 3" xfId="17019"/>
    <cellStyle name="Normal 12 3 2 2 2 2 4" xfId="41093"/>
    <cellStyle name="Normal 12 3 2 2 2 3" xfId="13834"/>
    <cellStyle name="Normal 12 3 2 2 2 3 2" xfId="37910"/>
    <cellStyle name="Normal 12 3 2 2 2 4" xfId="25461"/>
    <cellStyle name="Normal 12 3 2 2 2 4 2" xfId="49502"/>
    <cellStyle name="Normal 12 3 2 2 2 5" xfId="8965"/>
    <cellStyle name="Normal 12 3 2 2 2 6" xfId="33041"/>
    <cellStyle name="Normal 12 3 2 2 3" xfId="3632"/>
    <cellStyle name="Normal 12 3 2 2 3 2" xfId="6845"/>
    <cellStyle name="Normal 12 3 2 2 3 2 2" xfId="29676"/>
    <cellStyle name="Normal 12 3 2 2 3 2 2 2" xfId="53707"/>
    <cellStyle name="Normal 12 3 2 2 3 2 3" xfId="18012"/>
    <cellStyle name="Normal 12 3 2 2 3 2 4" xfId="42086"/>
    <cellStyle name="Normal 12 3 2 2 3 3" xfId="14829"/>
    <cellStyle name="Normal 12 3 2 2 3 3 2" xfId="38903"/>
    <cellStyle name="Normal 12 3 2 2 3 4" xfId="26464"/>
    <cellStyle name="Normal 12 3 2 2 3 4 2" xfId="50495"/>
    <cellStyle name="Normal 12 3 2 2 3 5" xfId="9943"/>
    <cellStyle name="Normal 12 3 2 2 3 6" xfId="34019"/>
    <cellStyle name="Normal 12 3 2 2 4" xfId="4685"/>
    <cellStyle name="Normal 12 3 2 2 4 2" xfId="15882"/>
    <cellStyle name="Normal 12 3 2 2 4 2 2" xfId="39956"/>
    <cellStyle name="Normal 12 3 2 2 4 3" xfId="27517"/>
    <cellStyle name="Normal 12 3 2 2 4 3 2" xfId="51548"/>
    <cellStyle name="Normal 12 3 2 2 4 4" xfId="10906"/>
    <cellStyle name="Normal 12 3 2 2 4 5" xfId="34982"/>
    <cellStyle name="Normal 12 3 2 2 5" xfId="1681"/>
    <cellStyle name="Normal 12 3 2 2 5 2" xfId="24490"/>
    <cellStyle name="Normal 12 3 2 2 5 2 2" xfId="48533"/>
    <cellStyle name="Normal 12 3 2 2 5 3" xfId="11992"/>
    <cellStyle name="Normal 12 3 2 2 5 4" xfId="36068"/>
    <cellStyle name="Normal 12 3 2 2 6" xfId="23501"/>
    <cellStyle name="Normal 12 3 2 2 6 2" xfId="47555"/>
    <cellStyle name="Normal 12 3 2 2 7" xfId="8003"/>
    <cellStyle name="Normal 12 3 2 2 8" xfId="32079"/>
    <cellStyle name="Normal 12 3 2 3" xfId="875"/>
    <cellStyle name="Normal 12 3 2 3 2" xfId="2893"/>
    <cellStyle name="Normal 12 3 2 3 2 2" xfId="6092"/>
    <cellStyle name="Normal 12 3 2 3 2 2 2" xfId="28923"/>
    <cellStyle name="Normal 12 3 2 3 2 2 2 2" xfId="52954"/>
    <cellStyle name="Normal 12 3 2 3 2 2 3" xfId="17259"/>
    <cellStyle name="Normal 12 3 2 3 2 2 4" xfId="41333"/>
    <cellStyle name="Normal 12 3 2 3 2 3" xfId="14074"/>
    <cellStyle name="Normal 12 3 2 3 2 3 2" xfId="38150"/>
    <cellStyle name="Normal 12 3 2 3 2 4" xfId="25701"/>
    <cellStyle name="Normal 12 3 2 3 2 4 2" xfId="49742"/>
    <cellStyle name="Normal 12 3 2 3 2 5" xfId="9205"/>
    <cellStyle name="Normal 12 3 2 3 2 6" xfId="33281"/>
    <cellStyle name="Normal 12 3 2 3 3" xfId="3876"/>
    <cellStyle name="Normal 12 3 2 3 3 2" xfId="7089"/>
    <cellStyle name="Normal 12 3 2 3 3 2 2" xfId="29920"/>
    <cellStyle name="Normal 12 3 2 3 3 2 2 2" xfId="53951"/>
    <cellStyle name="Normal 12 3 2 3 3 2 3" xfId="18256"/>
    <cellStyle name="Normal 12 3 2 3 3 2 4" xfId="42330"/>
    <cellStyle name="Normal 12 3 2 3 3 3" xfId="15073"/>
    <cellStyle name="Normal 12 3 2 3 3 3 2" xfId="39147"/>
    <cellStyle name="Normal 12 3 2 3 3 4" xfId="26708"/>
    <cellStyle name="Normal 12 3 2 3 3 4 2" xfId="50739"/>
    <cellStyle name="Normal 12 3 2 3 3 5" xfId="10183"/>
    <cellStyle name="Normal 12 3 2 3 3 6" xfId="34259"/>
    <cellStyle name="Normal 12 3 2 3 4" xfId="4925"/>
    <cellStyle name="Normal 12 3 2 3 4 2" xfId="16122"/>
    <cellStyle name="Normal 12 3 2 3 4 2 2" xfId="40196"/>
    <cellStyle name="Normal 12 3 2 3 4 3" xfId="27757"/>
    <cellStyle name="Normal 12 3 2 3 4 3 2" xfId="51788"/>
    <cellStyle name="Normal 12 3 2 3 4 4" xfId="11146"/>
    <cellStyle name="Normal 12 3 2 3 4 5" xfId="35222"/>
    <cellStyle name="Normal 12 3 2 3 5" xfId="1921"/>
    <cellStyle name="Normal 12 3 2 3 5 2" xfId="24730"/>
    <cellStyle name="Normal 12 3 2 3 5 2 2" xfId="48773"/>
    <cellStyle name="Normal 12 3 2 3 5 3" xfId="12242"/>
    <cellStyle name="Normal 12 3 2 3 5 4" xfId="36318"/>
    <cellStyle name="Normal 12 3 2 3 6" xfId="23743"/>
    <cellStyle name="Normal 12 3 2 3 6 2" xfId="47795"/>
    <cellStyle name="Normal 12 3 2 3 7" xfId="8243"/>
    <cellStyle name="Normal 12 3 2 3 8" xfId="32319"/>
    <cellStyle name="Normal 12 3 2 4" xfId="1115"/>
    <cellStyle name="Normal 12 3 2 4 2" xfId="3133"/>
    <cellStyle name="Normal 12 3 2 4 2 2" xfId="6332"/>
    <cellStyle name="Normal 12 3 2 4 2 2 2" xfId="29163"/>
    <cellStyle name="Normal 12 3 2 4 2 2 2 2" xfId="53194"/>
    <cellStyle name="Normal 12 3 2 4 2 2 3" xfId="17499"/>
    <cellStyle name="Normal 12 3 2 4 2 2 4" xfId="41573"/>
    <cellStyle name="Normal 12 3 2 4 2 3" xfId="14314"/>
    <cellStyle name="Normal 12 3 2 4 2 3 2" xfId="38390"/>
    <cellStyle name="Normal 12 3 2 4 2 4" xfId="25941"/>
    <cellStyle name="Normal 12 3 2 4 2 4 2" xfId="49982"/>
    <cellStyle name="Normal 12 3 2 4 2 5" xfId="9445"/>
    <cellStyle name="Normal 12 3 2 4 2 6" xfId="33521"/>
    <cellStyle name="Normal 12 3 2 4 3" xfId="4127"/>
    <cellStyle name="Normal 12 3 2 4 3 2" xfId="7340"/>
    <cellStyle name="Normal 12 3 2 4 3 2 2" xfId="30171"/>
    <cellStyle name="Normal 12 3 2 4 3 2 2 2" xfId="54202"/>
    <cellStyle name="Normal 12 3 2 4 3 2 3" xfId="18507"/>
    <cellStyle name="Normal 12 3 2 4 3 2 4" xfId="42581"/>
    <cellStyle name="Normal 12 3 2 4 3 3" xfId="15324"/>
    <cellStyle name="Normal 12 3 2 4 3 3 2" xfId="39398"/>
    <cellStyle name="Normal 12 3 2 4 3 4" xfId="26959"/>
    <cellStyle name="Normal 12 3 2 4 3 4 2" xfId="50990"/>
    <cellStyle name="Normal 12 3 2 4 3 5" xfId="10423"/>
    <cellStyle name="Normal 12 3 2 4 3 6" xfId="34499"/>
    <cellStyle name="Normal 12 3 2 4 4" xfId="5166"/>
    <cellStyle name="Normal 12 3 2 4 4 2" xfId="16363"/>
    <cellStyle name="Normal 12 3 2 4 4 2 2" xfId="40437"/>
    <cellStyle name="Normal 12 3 2 4 4 3" xfId="27998"/>
    <cellStyle name="Normal 12 3 2 4 4 3 2" xfId="52029"/>
    <cellStyle name="Normal 12 3 2 4 4 4" xfId="11386"/>
    <cellStyle name="Normal 12 3 2 4 4 5" xfId="35462"/>
    <cellStyle name="Normal 12 3 2 4 5" xfId="2161"/>
    <cellStyle name="Normal 12 3 2 4 5 2" xfId="24972"/>
    <cellStyle name="Normal 12 3 2 4 5 2 2" xfId="49013"/>
    <cellStyle name="Normal 12 3 2 4 5 3" xfId="12489"/>
    <cellStyle name="Normal 12 3 2 4 5 4" xfId="36565"/>
    <cellStyle name="Normal 12 3 2 4 6" xfId="23984"/>
    <cellStyle name="Normal 12 3 2 4 6 2" xfId="48035"/>
    <cellStyle name="Normal 12 3 2 4 7" xfId="8483"/>
    <cellStyle name="Normal 12 3 2 4 8" xfId="32559"/>
    <cellStyle name="Normal 12 3 2 5" xfId="2411"/>
    <cellStyle name="Normal 12 3 2 5 2" xfId="5612"/>
    <cellStyle name="Normal 12 3 2 5 2 2" xfId="28443"/>
    <cellStyle name="Normal 12 3 2 5 2 2 2" xfId="52474"/>
    <cellStyle name="Normal 12 3 2 5 2 3" xfId="16779"/>
    <cellStyle name="Normal 12 3 2 5 2 4" xfId="40853"/>
    <cellStyle name="Normal 12 3 2 5 3" xfId="13594"/>
    <cellStyle name="Normal 12 3 2 5 3 2" xfId="37670"/>
    <cellStyle name="Normal 12 3 2 5 4" xfId="25221"/>
    <cellStyle name="Normal 12 3 2 5 4 2" xfId="49262"/>
    <cellStyle name="Normal 12 3 2 5 5" xfId="8725"/>
    <cellStyle name="Normal 12 3 2 5 6" xfId="32801"/>
    <cellStyle name="Normal 12 3 2 6" xfId="3383"/>
    <cellStyle name="Normal 12 3 2 6 2" xfId="6596"/>
    <cellStyle name="Normal 12 3 2 6 2 2" xfId="29427"/>
    <cellStyle name="Normal 12 3 2 6 2 2 2" xfId="53458"/>
    <cellStyle name="Normal 12 3 2 6 2 3" xfId="17763"/>
    <cellStyle name="Normal 12 3 2 6 2 4" xfId="41837"/>
    <cellStyle name="Normal 12 3 2 6 3" xfId="14580"/>
    <cellStyle name="Normal 12 3 2 6 3 2" xfId="38654"/>
    <cellStyle name="Normal 12 3 2 6 4" xfId="26215"/>
    <cellStyle name="Normal 12 3 2 6 4 2" xfId="50246"/>
    <cellStyle name="Normal 12 3 2 6 5" xfId="9703"/>
    <cellStyle name="Normal 12 3 2 6 6" xfId="33779"/>
    <cellStyle name="Normal 12 3 2 7" xfId="4441"/>
    <cellStyle name="Normal 12 3 2 7 2" xfId="15638"/>
    <cellStyle name="Normal 12 3 2 7 2 2" xfId="39712"/>
    <cellStyle name="Normal 12 3 2 7 3" xfId="27273"/>
    <cellStyle name="Normal 12 3 2 7 3 2" xfId="51304"/>
    <cellStyle name="Normal 12 3 2 7 4" xfId="10666"/>
    <cellStyle name="Normal 12 3 2 7 5" xfId="34742"/>
    <cellStyle name="Normal 12 3 2 8" xfId="1438"/>
    <cellStyle name="Normal 12 3 2 8 2" xfId="24247"/>
    <cellStyle name="Normal 12 3 2 8 2 2" xfId="48290"/>
    <cellStyle name="Normal 12 3 2 8 3" xfId="11682"/>
    <cellStyle name="Normal 12 3 2 8 4" xfId="35758"/>
    <cellStyle name="Normal 12 3 2 9" xfId="23249"/>
    <cellStyle name="Normal 12 3 2 9 2" xfId="47315"/>
    <cellStyle name="Normal 12 3 3" xfId="187"/>
    <cellStyle name="Normal 12 3 3 10" xfId="7763"/>
    <cellStyle name="Normal 12 3 3 11" xfId="31840"/>
    <cellStyle name="Normal 12 3 3 2" xfId="606"/>
    <cellStyle name="Normal 12 3 3 2 2" xfId="2654"/>
    <cellStyle name="Normal 12 3 3 2 2 2" xfId="5853"/>
    <cellStyle name="Normal 12 3 3 2 2 2 2" xfId="28684"/>
    <cellStyle name="Normal 12 3 3 2 2 2 2 2" xfId="52715"/>
    <cellStyle name="Normal 12 3 3 2 2 2 3" xfId="17020"/>
    <cellStyle name="Normal 12 3 3 2 2 2 4" xfId="41094"/>
    <cellStyle name="Normal 12 3 3 2 2 3" xfId="13835"/>
    <cellStyle name="Normal 12 3 3 2 2 3 2" xfId="37911"/>
    <cellStyle name="Normal 12 3 3 2 2 4" xfId="25462"/>
    <cellStyle name="Normal 12 3 3 2 2 4 2" xfId="49503"/>
    <cellStyle name="Normal 12 3 3 2 2 5" xfId="8966"/>
    <cellStyle name="Normal 12 3 3 2 2 6" xfId="33042"/>
    <cellStyle name="Normal 12 3 3 2 3" xfId="3633"/>
    <cellStyle name="Normal 12 3 3 2 3 2" xfId="6846"/>
    <cellStyle name="Normal 12 3 3 2 3 2 2" xfId="29677"/>
    <cellStyle name="Normal 12 3 3 2 3 2 2 2" xfId="53708"/>
    <cellStyle name="Normal 12 3 3 2 3 2 3" xfId="18013"/>
    <cellStyle name="Normal 12 3 3 2 3 2 4" xfId="42087"/>
    <cellStyle name="Normal 12 3 3 2 3 3" xfId="14830"/>
    <cellStyle name="Normal 12 3 3 2 3 3 2" xfId="38904"/>
    <cellStyle name="Normal 12 3 3 2 3 4" xfId="26465"/>
    <cellStyle name="Normal 12 3 3 2 3 4 2" xfId="50496"/>
    <cellStyle name="Normal 12 3 3 2 3 5" xfId="9944"/>
    <cellStyle name="Normal 12 3 3 2 3 6" xfId="34020"/>
    <cellStyle name="Normal 12 3 3 2 4" xfId="4686"/>
    <cellStyle name="Normal 12 3 3 2 4 2" xfId="15883"/>
    <cellStyle name="Normal 12 3 3 2 4 2 2" xfId="39957"/>
    <cellStyle name="Normal 12 3 3 2 4 3" xfId="27518"/>
    <cellStyle name="Normal 12 3 3 2 4 3 2" xfId="51549"/>
    <cellStyle name="Normal 12 3 3 2 4 4" xfId="10907"/>
    <cellStyle name="Normal 12 3 3 2 4 5" xfId="34983"/>
    <cellStyle name="Normal 12 3 3 2 5" xfId="1682"/>
    <cellStyle name="Normal 12 3 3 2 5 2" xfId="24491"/>
    <cellStyle name="Normal 12 3 3 2 5 2 2" xfId="48534"/>
    <cellStyle name="Normal 12 3 3 2 5 3" xfId="11993"/>
    <cellStyle name="Normal 12 3 3 2 5 4" xfId="36069"/>
    <cellStyle name="Normal 12 3 3 2 6" xfId="23502"/>
    <cellStyle name="Normal 12 3 3 2 6 2" xfId="47556"/>
    <cellStyle name="Normal 12 3 3 2 7" xfId="8004"/>
    <cellStyle name="Normal 12 3 3 2 8" xfId="32080"/>
    <cellStyle name="Normal 12 3 3 3" xfId="876"/>
    <cellStyle name="Normal 12 3 3 3 2" xfId="2894"/>
    <cellStyle name="Normal 12 3 3 3 2 2" xfId="6093"/>
    <cellStyle name="Normal 12 3 3 3 2 2 2" xfId="28924"/>
    <cellStyle name="Normal 12 3 3 3 2 2 2 2" xfId="52955"/>
    <cellStyle name="Normal 12 3 3 3 2 2 3" xfId="17260"/>
    <cellStyle name="Normal 12 3 3 3 2 2 4" xfId="41334"/>
    <cellStyle name="Normal 12 3 3 3 2 3" xfId="14075"/>
    <cellStyle name="Normal 12 3 3 3 2 3 2" xfId="38151"/>
    <cellStyle name="Normal 12 3 3 3 2 4" xfId="25702"/>
    <cellStyle name="Normal 12 3 3 3 2 4 2" xfId="49743"/>
    <cellStyle name="Normal 12 3 3 3 2 5" xfId="9206"/>
    <cellStyle name="Normal 12 3 3 3 2 6" xfId="33282"/>
    <cellStyle name="Normal 12 3 3 3 3" xfId="3877"/>
    <cellStyle name="Normal 12 3 3 3 3 2" xfId="7090"/>
    <cellStyle name="Normal 12 3 3 3 3 2 2" xfId="29921"/>
    <cellStyle name="Normal 12 3 3 3 3 2 2 2" xfId="53952"/>
    <cellStyle name="Normal 12 3 3 3 3 2 3" xfId="18257"/>
    <cellStyle name="Normal 12 3 3 3 3 2 4" xfId="42331"/>
    <cellStyle name="Normal 12 3 3 3 3 3" xfId="15074"/>
    <cellStyle name="Normal 12 3 3 3 3 3 2" xfId="39148"/>
    <cellStyle name="Normal 12 3 3 3 3 4" xfId="26709"/>
    <cellStyle name="Normal 12 3 3 3 3 4 2" xfId="50740"/>
    <cellStyle name="Normal 12 3 3 3 3 5" xfId="10184"/>
    <cellStyle name="Normal 12 3 3 3 3 6" xfId="34260"/>
    <cellStyle name="Normal 12 3 3 3 4" xfId="4926"/>
    <cellStyle name="Normal 12 3 3 3 4 2" xfId="16123"/>
    <cellStyle name="Normal 12 3 3 3 4 2 2" xfId="40197"/>
    <cellStyle name="Normal 12 3 3 3 4 3" xfId="27758"/>
    <cellStyle name="Normal 12 3 3 3 4 3 2" xfId="51789"/>
    <cellStyle name="Normal 12 3 3 3 4 4" xfId="11147"/>
    <cellStyle name="Normal 12 3 3 3 4 5" xfId="35223"/>
    <cellStyle name="Normal 12 3 3 3 5" xfId="1922"/>
    <cellStyle name="Normal 12 3 3 3 5 2" xfId="24731"/>
    <cellStyle name="Normal 12 3 3 3 5 2 2" xfId="48774"/>
    <cellStyle name="Normal 12 3 3 3 5 3" xfId="12243"/>
    <cellStyle name="Normal 12 3 3 3 5 4" xfId="36319"/>
    <cellStyle name="Normal 12 3 3 3 6" xfId="23744"/>
    <cellStyle name="Normal 12 3 3 3 6 2" xfId="47796"/>
    <cellStyle name="Normal 12 3 3 3 7" xfId="8244"/>
    <cellStyle name="Normal 12 3 3 3 8" xfId="32320"/>
    <cellStyle name="Normal 12 3 3 4" xfId="1116"/>
    <cellStyle name="Normal 12 3 3 4 2" xfId="3134"/>
    <cellStyle name="Normal 12 3 3 4 2 2" xfId="6333"/>
    <cellStyle name="Normal 12 3 3 4 2 2 2" xfId="29164"/>
    <cellStyle name="Normal 12 3 3 4 2 2 2 2" xfId="53195"/>
    <cellStyle name="Normal 12 3 3 4 2 2 3" xfId="17500"/>
    <cellStyle name="Normal 12 3 3 4 2 2 4" xfId="41574"/>
    <cellStyle name="Normal 12 3 3 4 2 3" xfId="14315"/>
    <cellStyle name="Normal 12 3 3 4 2 3 2" xfId="38391"/>
    <cellStyle name="Normal 12 3 3 4 2 4" xfId="25942"/>
    <cellStyle name="Normal 12 3 3 4 2 4 2" xfId="49983"/>
    <cellStyle name="Normal 12 3 3 4 2 5" xfId="9446"/>
    <cellStyle name="Normal 12 3 3 4 2 6" xfId="33522"/>
    <cellStyle name="Normal 12 3 3 4 3" xfId="4128"/>
    <cellStyle name="Normal 12 3 3 4 3 2" xfId="7341"/>
    <cellStyle name="Normal 12 3 3 4 3 2 2" xfId="30172"/>
    <cellStyle name="Normal 12 3 3 4 3 2 2 2" xfId="54203"/>
    <cellStyle name="Normal 12 3 3 4 3 2 3" xfId="18508"/>
    <cellStyle name="Normal 12 3 3 4 3 2 4" xfId="42582"/>
    <cellStyle name="Normal 12 3 3 4 3 3" xfId="15325"/>
    <cellStyle name="Normal 12 3 3 4 3 3 2" xfId="39399"/>
    <cellStyle name="Normal 12 3 3 4 3 4" xfId="26960"/>
    <cellStyle name="Normal 12 3 3 4 3 4 2" xfId="50991"/>
    <cellStyle name="Normal 12 3 3 4 3 5" xfId="10424"/>
    <cellStyle name="Normal 12 3 3 4 3 6" xfId="34500"/>
    <cellStyle name="Normal 12 3 3 4 4" xfId="5167"/>
    <cellStyle name="Normal 12 3 3 4 4 2" xfId="16364"/>
    <cellStyle name="Normal 12 3 3 4 4 2 2" xfId="40438"/>
    <cellStyle name="Normal 12 3 3 4 4 3" xfId="27999"/>
    <cellStyle name="Normal 12 3 3 4 4 3 2" xfId="52030"/>
    <cellStyle name="Normal 12 3 3 4 4 4" xfId="11387"/>
    <cellStyle name="Normal 12 3 3 4 4 5" xfId="35463"/>
    <cellStyle name="Normal 12 3 3 4 5" xfId="2162"/>
    <cellStyle name="Normal 12 3 3 4 5 2" xfId="24973"/>
    <cellStyle name="Normal 12 3 3 4 5 2 2" xfId="49014"/>
    <cellStyle name="Normal 12 3 3 4 5 3" xfId="12490"/>
    <cellStyle name="Normal 12 3 3 4 5 4" xfId="36566"/>
    <cellStyle name="Normal 12 3 3 4 6" xfId="23985"/>
    <cellStyle name="Normal 12 3 3 4 6 2" xfId="48036"/>
    <cellStyle name="Normal 12 3 3 4 7" xfId="8484"/>
    <cellStyle name="Normal 12 3 3 4 8" xfId="32560"/>
    <cellStyle name="Normal 12 3 3 5" xfId="2412"/>
    <cellStyle name="Normal 12 3 3 5 2" xfId="5613"/>
    <cellStyle name="Normal 12 3 3 5 2 2" xfId="28444"/>
    <cellStyle name="Normal 12 3 3 5 2 2 2" xfId="52475"/>
    <cellStyle name="Normal 12 3 3 5 2 3" xfId="16780"/>
    <cellStyle name="Normal 12 3 3 5 2 4" xfId="40854"/>
    <cellStyle name="Normal 12 3 3 5 3" xfId="13595"/>
    <cellStyle name="Normal 12 3 3 5 3 2" xfId="37671"/>
    <cellStyle name="Normal 12 3 3 5 4" xfId="25222"/>
    <cellStyle name="Normal 12 3 3 5 4 2" xfId="49263"/>
    <cellStyle name="Normal 12 3 3 5 5" xfId="8726"/>
    <cellStyle name="Normal 12 3 3 5 6" xfId="32802"/>
    <cellStyle name="Normal 12 3 3 6" xfId="3384"/>
    <cellStyle name="Normal 12 3 3 6 2" xfId="6597"/>
    <cellStyle name="Normal 12 3 3 6 2 2" xfId="29428"/>
    <cellStyle name="Normal 12 3 3 6 2 2 2" xfId="53459"/>
    <cellStyle name="Normal 12 3 3 6 2 3" xfId="17764"/>
    <cellStyle name="Normal 12 3 3 6 2 4" xfId="41838"/>
    <cellStyle name="Normal 12 3 3 6 3" xfId="14581"/>
    <cellStyle name="Normal 12 3 3 6 3 2" xfId="38655"/>
    <cellStyle name="Normal 12 3 3 6 4" xfId="26216"/>
    <cellStyle name="Normal 12 3 3 6 4 2" xfId="50247"/>
    <cellStyle name="Normal 12 3 3 6 5" xfId="9704"/>
    <cellStyle name="Normal 12 3 3 6 6" xfId="33780"/>
    <cellStyle name="Normal 12 3 3 7" xfId="4442"/>
    <cellStyle name="Normal 12 3 3 7 2" xfId="15639"/>
    <cellStyle name="Normal 12 3 3 7 2 2" xfId="39713"/>
    <cellStyle name="Normal 12 3 3 7 3" xfId="27274"/>
    <cellStyle name="Normal 12 3 3 7 3 2" xfId="51305"/>
    <cellStyle name="Normal 12 3 3 7 4" xfId="10667"/>
    <cellStyle name="Normal 12 3 3 7 5" xfId="34743"/>
    <cellStyle name="Normal 12 3 3 8" xfId="1439"/>
    <cellStyle name="Normal 12 3 3 8 2" xfId="24248"/>
    <cellStyle name="Normal 12 3 3 8 2 2" xfId="48291"/>
    <cellStyle name="Normal 12 3 3 8 3" xfId="11683"/>
    <cellStyle name="Normal 12 3 3 8 4" xfId="35759"/>
    <cellStyle name="Normal 12 3 3 9" xfId="23250"/>
    <cellStyle name="Normal 12 3 3 9 2" xfId="47316"/>
    <cellStyle name="Normal 12 3 4" xfId="604"/>
    <cellStyle name="Normal 12 3 4 2" xfId="2652"/>
    <cellStyle name="Normal 12 3 4 2 2" xfId="5851"/>
    <cellStyle name="Normal 12 3 4 2 2 2" xfId="28682"/>
    <cellStyle name="Normal 12 3 4 2 2 2 2" xfId="52713"/>
    <cellStyle name="Normal 12 3 4 2 2 3" xfId="17018"/>
    <cellStyle name="Normal 12 3 4 2 2 4" xfId="41092"/>
    <cellStyle name="Normal 12 3 4 2 3" xfId="13833"/>
    <cellStyle name="Normal 12 3 4 2 3 2" xfId="37909"/>
    <cellStyle name="Normal 12 3 4 2 4" xfId="25460"/>
    <cellStyle name="Normal 12 3 4 2 4 2" xfId="49501"/>
    <cellStyle name="Normal 12 3 4 2 5" xfId="8964"/>
    <cellStyle name="Normal 12 3 4 2 6" xfId="33040"/>
    <cellStyle name="Normal 12 3 4 3" xfId="3631"/>
    <cellStyle name="Normal 12 3 4 3 2" xfId="6844"/>
    <cellStyle name="Normal 12 3 4 3 2 2" xfId="29675"/>
    <cellStyle name="Normal 12 3 4 3 2 2 2" xfId="53706"/>
    <cellStyle name="Normal 12 3 4 3 2 3" xfId="18011"/>
    <cellStyle name="Normal 12 3 4 3 2 4" xfId="42085"/>
    <cellStyle name="Normal 12 3 4 3 3" xfId="14828"/>
    <cellStyle name="Normal 12 3 4 3 3 2" xfId="38902"/>
    <cellStyle name="Normal 12 3 4 3 4" xfId="26463"/>
    <cellStyle name="Normal 12 3 4 3 4 2" xfId="50494"/>
    <cellStyle name="Normal 12 3 4 3 5" xfId="9942"/>
    <cellStyle name="Normal 12 3 4 3 6" xfId="34018"/>
    <cellStyle name="Normal 12 3 4 4" xfId="4684"/>
    <cellStyle name="Normal 12 3 4 4 2" xfId="15881"/>
    <cellStyle name="Normal 12 3 4 4 2 2" xfId="39955"/>
    <cellStyle name="Normal 12 3 4 4 3" xfId="27516"/>
    <cellStyle name="Normal 12 3 4 4 3 2" xfId="51547"/>
    <cellStyle name="Normal 12 3 4 4 4" xfId="10905"/>
    <cellStyle name="Normal 12 3 4 4 5" xfId="34981"/>
    <cellStyle name="Normal 12 3 4 5" xfId="1680"/>
    <cellStyle name="Normal 12 3 4 5 2" xfId="24489"/>
    <cellStyle name="Normal 12 3 4 5 2 2" xfId="48532"/>
    <cellStyle name="Normal 12 3 4 5 3" xfId="11991"/>
    <cellStyle name="Normal 12 3 4 5 4" xfId="36067"/>
    <cellStyle name="Normal 12 3 4 6" xfId="23500"/>
    <cellStyle name="Normal 12 3 4 6 2" xfId="47554"/>
    <cellStyle name="Normal 12 3 4 7" xfId="8002"/>
    <cellStyle name="Normal 12 3 4 8" xfId="32078"/>
    <cellStyle name="Normal 12 3 5" xfId="874"/>
    <cellStyle name="Normal 12 3 5 2" xfId="2892"/>
    <cellStyle name="Normal 12 3 5 2 2" xfId="6091"/>
    <cellStyle name="Normal 12 3 5 2 2 2" xfId="28922"/>
    <cellStyle name="Normal 12 3 5 2 2 2 2" xfId="52953"/>
    <cellStyle name="Normal 12 3 5 2 2 3" xfId="17258"/>
    <cellStyle name="Normal 12 3 5 2 2 4" xfId="41332"/>
    <cellStyle name="Normal 12 3 5 2 3" xfId="14073"/>
    <cellStyle name="Normal 12 3 5 2 3 2" xfId="38149"/>
    <cellStyle name="Normal 12 3 5 2 4" xfId="25700"/>
    <cellStyle name="Normal 12 3 5 2 4 2" xfId="49741"/>
    <cellStyle name="Normal 12 3 5 2 5" xfId="9204"/>
    <cellStyle name="Normal 12 3 5 2 6" xfId="33280"/>
    <cellStyle name="Normal 12 3 5 3" xfId="3875"/>
    <cellStyle name="Normal 12 3 5 3 2" xfId="7088"/>
    <cellStyle name="Normal 12 3 5 3 2 2" xfId="29919"/>
    <cellStyle name="Normal 12 3 5 3 2 2 2" xfId="53950"/>
    <cellStyle name="Normal 12 3 5 3 2 3" xfId="18255"/>
    <cellStyle name="Normal 12 3 5 3 2 4" xfId="42329"/>
    <cellStyle name="Normal 12 3 5 3 3" xfId="15072"/>
    <cellStyle name="Normal 12 3 5 3 3 2" xfId="39146"/>
    <cellStyle name="Normal 12 3 5 3 4" xfId="26707"/>
    <cellStyle name="Normal 12 3 5 3 4 2" xfId="50738"/>
    <cellStyle name="Normal 12 3 5 3 5" xfId="10182"/>
    <cellStyle name="Normal 12 3 5 3 6" xfId="34258"/>
    <cellStyle name="Normal 12 3 5 4" xfId="4924"/>
    <cellStyle name="Normal 12 3 5 4 2" xfId="16121"/>
    <cellStyle name="Normal 12 3 5 4 2 2" xfId="40195"/>
    <cellStyle name="Normal 12 3 5 4 3" xfId="27756"/>
    <cellStyle name="Normal 12 3 5 4 3 2" xfId="51787"/>
    <cellStyle name="Normal 12 3 5 4 4" xfId="11145"/>
    <cellStyle name="Normal 12 3 5 4 5" xfId="35221"/>
    <cellStyle name="Normal 12 3 5 5" xfId="1920"/>
    <cellStyle name="Normal 12 3 5 5 2" xfId="24729"/>
    <cellStyle name="Normal 12 3 5 5 2 2" xfId="48772"/>
    <cellStyle name="Normal 12 3 5 5 3" xfId="12241"/>
    <cellStyle name="Normal 12 3 5 5 4" xfId="36317"/>
    <cellStyle name="Normal 12 3 5 6" xfId="23742"/>
    <cellStyle name="Normal 12 3 5 6 2" xfId="47794"/>
    <cellStyle name="Normal 12 3 5 7" xfId="8242"/>
    <cellStyle name="Normal 12 3 5 8" xfId="32318"/>
    <cellStyle name="Normal 12 3 6" xfId="1114"/>
    <cellStyle name="Normal 12 3 6 2" xfId="3132"/>
    <cellStyle name="Normal 12 3 6 2 2" xfId="6331"/>
    <cellStyle name="Normal 12 3 6 2 2 2" xfId="29162"/>
    <cellStyle name="Normal 12 3 6 2 2 2 2" xfId="53193"/>
    <cellStyle name="Normal 12 3 6 2 2 3" xfId="17498"/>
    <cellStyle name="Normal 12 3 6 2 2 4" xfId="41572"/>
    <cellStyle name="Normal 12 3 6 2 3" xfId="14313"/>
    <cellStyle name="Normal 12 3 6 2 3 2" xfId="38389"/>
    <cellStyle name="Normal 12 3 6 2 4" xfId="25940"/>
    <cellStyle name="Normal 12 3 6 2 4 2" xfId="49981"/>
    <cellStyle name="Normal 12 3 6 2 5" xfId="9444"/>
    <cellStyle name="Normal 12 3 6 2 6" xfId="33520"/>
    <cellStyle name="Normal 12 3 6 3" xfId="4126"/>
    <cellStyle name="Normal 12 3 6 3 2" xfId="7339"/>
    <cellStyle name="Normal 12 3 6 3 2 2" xfId="30170"/>
    <cellStyle name="Normal 12 3 6 3 2 2 2" xfId="54201"/>
    <cellStyle name="Normal 12 3 6 3 2 3" xfId="18506"/>
    <cellStyle name="Normal 12 3 6 3 2 4" xfId="42580"/>
    <cellStyle name="Normal 12 3 6 3 3" xfId="15323"/>
    <cellStyle name="Normal 12 3 6 3 3 2" xfId="39397"/>
    <cellStyle name="Normal 12 3 6 3 4" xfId="26958"/>
    <cellStyle name="Normal 12 3 6 3 4 2" xfId="50989"/>
    <cellStyle name="Normal 12 3 6 3 5" xfId="10422"/>
    <cellStyle name="Normal 12 3 6 3 6" xfId="34498"/>
    <cellStyle name="Normal 12 3 6 4" xfId="5165"/>
    <cellStyle name="Normal 12 3 6 4 2" xfId="16362"/>
    <cellStyle name="Normal 12 3 6 4 2 2" xfId="40436"/>
    <cellStyle name="Normal 12 3 6 4 3" xfId="27997"/>
    <cellStyle name="Normal 12 3 6 4 3 2" xfId="52028"/>
    <cellStyle name="Normal 12 3 6 4 4" xfId="11385"/>
    <cellStyle name="Normal 12 3 6 4 5" xfId="35461"/>
    <cellStyle name="Normal 12 3 6 5" xfId="2160"/>
    <cellStyle name="Normal 12 3 6 5 2" xfId="24971"/>
    <cellStyle name="Normal 12 3 6 5 2 2" xfId="49012"/>
    <cellStyle name="Normal 12 3 6 5 3" xfId="12488"/>
    <cellStyle name="Normal 12 3 6 5 4" xfId="36564"/>
    <cellStyle name="Normal 12 3 6 6" xfId="23983"/>
    <cellStyle name="Normal 12 3 6 6 2" xfId="48034"/>
    <cellStyle name="Normal 12 3 6 7" xfId="8482"/>
    <cellStyle name="Normal 12 3 6 8" xfId="32558"/>
    <cellStyle name="Normal 12 3 7" xfId="2410"/>
    <cellStyle name="Normal 12 3 7 2" xfId="5611"/>
    <cellStyle name="Normal 12 3 7 2 2" xfId="28442"/>
    <cellStyle name="Normal 12 3 7 2 2 2" xfId="52473"/>
    <cellStyle name="Normal 12 3 7 2 3" xfId="16778"/>
    <cellStyle name="Normal 12 3 7 2 4" xfId="40852"/>
    <cellStyle name="Normal 12 3 7 3" xfId="13593"/>
    <cellStyle name="Normal 12 3 7 3 2" xfId="37669"/>
    <cellStyle name="Normal 12 3 7 4" xfId="25220"/>
    <cellStyle name="Normal 12 3 7 4 2" xfId="49261"/>
    <cellStyle name="Normal 12 3 7 5" xfId="8724"/>
    <cellStyle name="Normal 12 3 7 6" xfId="32800"/>
    <cellStyle name="Normal 12 3 8" xfId="3382"/>
    <cellStyle name="Normal 12 3 8 2" xfId="6595"/>
    <cellStyle name="Normal 12 3 8 2 2" xfId="29426"/>
    <cellStyle name="Normal 12 3 8 2 2 2" xfId="53457"/>
    <cellStyle name="Normal 12 3 8 2 3" xfId="17762"/>
    <cellStyle name="Normal 12 3 8 2 4" xfId="41836"/>
    <cellStyle name="Normal 12 3 8 3" xfId="14579"/>
    <cellStyle name="Normal 12 3 8 3 2" xfId="38653"/>
    <cellStyle name="Normal 12 3 8 4" xfId="26214"/>
    <cellStyle name="Normal 12 3 8 4 2" xfId="50245"/>
    <cellStyle name="Normal 12 3 8 5" xfId="9702"/>
    <cellStyle name="Normal 12 3 8 6" xfId="33778"/>
    <cellStyle name="Normal 12 3 9" xfId="4440"/>
    <cellStyle name="Normal 12 3 9 2" xfId="15637"/>
    <cellStyle name="Normal 12 3 9 2 2" xfId="39711"/>
    <cellStyle name="Normal 12 3 9 3" xfId="27272"/>
    <cellStyle name="Normal 12 3 9 3 2" xfId="51303"/>
    <cellStyle name="Normal 12 3 9 4" xfId="10665"/>
    <cellStyle name="Normal 12 3 9 5" xfId="34741"/>
    <cellStyle name="Normal 12 4" xfId="188"/>
    <cellStyle name="Normal 12 4 10" xfId="23251"/>
    <cellStyle name="Normal 12 4 10 2" xfId="47317"/>
    <cellStyle name="Normal 12 4 11" xfId="7764"/>
    <cellStyle name="Normal 12 4 12" xfId="31841"/>
    <cellStyle name="Normal 12 4 2" xfId="189"/>
    <cellStyle name="Normal 12 4 2 10" xfId="7765"/>
    <cellStyle name="Normal 12 4 2 11" xfId="31842"/>
    <cellStyle name="Normal 12 4 2 2" xfId="608"/>
    <cellStyle name="Normal 12 4 2 2 2" xfId="2656"/>
    <cellStyle name="Normal 12 4 2 2 2 2" xfId="5855"/>
    <cellStyle name="Normal 12 4 2 2 2 2 2" xfId="28686"/>
    <cellStyle name="Normal 12 4 2 2 2 2 2 2" xfId="52717"/>
    <cellStyle name="Normal 12 4 2 2 2 2 3" xfId="17022"/>
    <cellStyle name="Normal 12 4 2 2 2 2 4" xfId="41096"/>
    <cellStyle name="Normal 12 4 2 2 2 3" xfId="13837"/>
    <cellStyle name="Normal 12 4 2 2 2 3 2" xfId="37913"/>
    <cellStyle name="Normal 12 4 2 2 2 4" xfId="25464"/>
    <cellStyle name="Normal 12 4 2 2 2 4 2" xfId="49505"/>
    <cellStyle name="Normal 12 4 2 2 2 5" xfId="8968"/>
    <cellStyle name="Normal 12 4 2 2 2 6" xfId="33044"/>
    <cellStyle name="Normal 12 4 2 2 3" xfId="3635"/>
    <cellStyle name="Normal 12 4 2 2 3 2" xfId="6848"/>
    <cellStyle name="Normal 12 4 2 2 3 2 2" xfId="29679"/>
    <cellStyle name="Normal 12 4 2 2 3 2 2 2" xfId="53710"/>
    <cellStyle name="Normal 12 4 2 2 3 2 3" xfId="18015"/>
    <cellStyle name="Normal 12 4 2 2 3 2 4" xfId="42089"/>
    <cellStyle name="Normal 12 4 2 2 3 3" xfId="14832"/>
    <cellStyle name="Normal 12 4 2 2 3 3 2" xfId="38906"/>
    <cellStyle name="Normal 12 4 2 2 3 4" xfId="26467"/>
    <cellStyle name="Normal 12 4 2 2 3 4 2" xfId="50498"/>
    <cellStyle name="Normal 12 4 2 2 3 5" xfId="9946"/>
    <cellStyle name="Normal 12 4 2 2 3 6" xfId="34022"/>
    <cellStyle name="Normal 12 4 2 2 4" xfId="4688"/>
    <cellStyle name="Normal 12 4 2 2 4 2" xfId="15885"/>
    <cellStyle name="Normal 12 4 2 2 4 2 2" xfId="39959"/>
    <cellStyle name="Normal 12 4 2 2 4 3" xfId="27520"/>
    <cellStyle name="Normal 12 4 2 2 4 3 2" xfId="51551"/>
    <cellStyle name="Normal 12 4 2 2 4 4" xfId="10909"/>
    <cellStyle name="Normal 12 4 2 2 4 5" xfId="34985"/>
    <cellStyle name="Normal 12 4 2 2 5" xfId="1684"/>
    <cellStyle name="Normal 12 4 2 2 5 2" xfId="24493"/>
    <cellStyle name="Normal 12 4 2 2 5 2 2" xfId="48536"/>
    <cellStyle name="Normal 12 4 2 2 5 3" xfId="11995"/>
    <cellStyle name="Normal 12 4 2 2 5 4" xfId="36071"/>
    <cellStyle name="Normal 12 4 2 2 6" xfId="23504"/>
    <cellStyle name="Normal 12 4 2 2 6 2" xfId="47558"/>
    <cellStyle name="Normal 12 4 2 2 7" xfId="8006"/>
    <cellStyle name="Normal 12 4 2 2 8" xfId="32082"/>
    <cellStyle name="Normal 12 4 2 3" xfId="878"/>
    <cellStyle name="Normal 12 4 2 3 2" xfId="2896"/>
    <cellStyle name="Normal 12 4 2 3 2 2" xfId="6095"/>
    <cellStyle name="Normal 12 4 2 3 2 2 2" xfId="28926"/>
    <cellStyle name="Normal 12 4 2 3 2 2 2 2" xfId="52957"/>
    <cellStyle name="Normal 12 4 2 3 2 2 3" xfId="17262"/>
    <cellStyle name="Normal 12 4 2 3 2 2 4" xfId="41336"/>
    <cellStyle name="Normal 12 4 2 3 2 3" xfId="14077"/>
    <cellStyle name="Normal 12 4 2 3 2 3 2" xfId="38153"/>
    <cellStyle name="Normal 12 4 2 3 2 4" xfId="25704"/>
    <cellStyle name="Normal 12 4 2 3 2 4 2" xfId="49745"/>
    <cellStyle name="Normal 12 4 2 3 2 5" xfId="9208"/>
    <cellStyle name="Normal 12 4 2 3 2 6" xfId="33284"/>
    <cellStyle name="Normal 12 4 2 3 3" xfId="3879"/>
    <cellStyle name="Normal 12 4 2 3 3 2" xfId="7092"/>
    <cellStyle name="Normal 12 4 2 3 3 2 2" xfId="29923"/>
    <cellStyle name="Normal 12 4 2 3 3 2 2 2" xfId="53954"/>
    <cellStyle name="Normal 12 4 2 3 3 2 3" xfId="18259"/>
    <cellStyle name="Normal 12 4 2 3 3 2 4" xfId="42333"/>
    <cellStyle name="Normal 12 4 2 3 3 3" xfId="15076"/>
    <cellStyle name="Normal 12 4 2 3 3 3 2" xfId="39150"/>
    <cellStyle name="Normal 12 4 2 3 3 4" xfId="26711"/>
    <cellStyle name="Normal 12 4 2 3 3 4 2" xfId="50742"/>
    <cellStyle name="Normal 12 4 2 3 3 5" xfId="10186"/>
    <cellStyle name="Normal 12 4 2 3 3 6" xfId="34262"/>
    <cellStyle name="Normal 12 4 2 3 4" xfId="4928"/>
    <cellStyle name="Normal 12 4 2 3 4 2" xfId="16125"/>
    <cellStyle name="Normal 12 4 2 3 4 2 2" xfId="40199"/>
    <cellStyle name="Normal 12 4 2 3 4 3" xfId="27760"/>
    <cellStyle name="Normal 12 4 2 3 4 3 2" xfId="51791"/>
    <cellStyle name="Normal 12 4 2 3 4 4" xfId="11149"/>
    <cellStyle name="Normal 12 4 2 3 4 5" xfId="35225"/>
    <cellStyle name="Normal 12 4 2 3 5" xfId="1924"/>
    <cellStyle name="Normal 12 4 2 3 5 2" xfId="24733"/>
    <cellStyle name="Normal 12 4 2 3 5 2 2" xfId="48776"/>
    <cellStyle name="Normal 12 4 2 3 5 3" xfId="12245"/>
    <cellStyle name="Normal 12 4 2 3 5 4" xfId="36321"/>
    <cellStyle name="Normal 12 4 2 3 6" xfId="23746"/>
    <cellStyle name="Normal 12 4 2 3 6 2" xfId="47798"/>
    <cellStyle name="Normal 12 4 2 3 7" xfId="8246"/>
    <cellStyle name="Normal 12 4 2 3 8" xfId="32322"/>
    <cellStyle name="Normal 12 4 2 4" xfId="1118"/>
    <cellStyle name="Normal 12 4 2 4 2" xfId="3136"/>
    <cellStyle name="Normal 12 4 2 4 2 2" xfId="6335"/>
    <cellStyle name="Normal 12 4 2 4 2 2 2" xfId="29166"/>
    <cellStyle name="Normal 12 4 2 4 2 2 2 2" xfId="53197"/>
    <cellStyle name="Normal 12 4 2 4 2 2 3" xfId="17502"/>
    <cellStyle name="Normal 12 4 2 4 2 2 4" xfId="41576"/>
    <cellStyle name="Normal 12 4 2 4 2 3" xfId="14317"/>
    <cellStyle name="Normal 12 4 2 4 2 3 2" xfId="38393"/>
    <cellStyle name="Normal 12 4 2 4 2 4" xfId="25944"/>
    <cellStyle name="Normal 12 4 2 4 2 4 2" xfId="49985"/>
    <cellStyle name="Normal 12 4 2 4 2 5" xfId="9448"/>
    <cellStyle name="Normal 12 4 2 4 2 6" xfId="33524"/>
    <cellStyle name="Normal 12 4 2 4 3" xfId="4130"/>
    <cellStyle name="Normal 12 4 2 4 3 2" xfId="7343"/>
    <cellStyle name="Normal 12 4 2 4 3 2 2" xfId="30174"/>
    <cellStyle name="Normal 12 4 2 4 3 2 2 2" xfId="54205"/>
    <cellStyle name="Normal 12 4 2 4 3 2 3" xfId="18510"/>
    <cellStyle name="Normal 12 4 2 4 3 2 4" xfId="42584"/>
    <cellStyle name="Normal 12 4 2 4 3 3" xfId="15327"/>
    <cellStyle name="Normal 12 4 2 4 3 3 2" xfId="39401"/>
    <cellStyle name="Normal 12 4 2 4 3 4" xfId="26962"/>
    <cellStyle name="Normal 12 4 2 4 3 4 2" xfId="50993"/>
    <cellStyle name="Normal 12 4 2 4 3 5" xfId="10426"/>
    <cellStyle name="Normal 12 4 2 4 3 6" xfId="34502"/>
    <cellStyle name="Normal 12 4 2 4 4" xfId="5169"/>
    <cellStyle name="Normal 12 4 2 4 4 2" xfId="16366"/>
    <cellStyle name="Normal 12 4 2 4 4 2 2" xfId="40440"/>
    <cellStyle name="Normal 12 4 2 4 4 3" xfId="28001"/>
    <cellStyle name="Normal 12 4 2 4 4 3 2" xfId="52032"/>
    <cellStyle name="Normal 12 4 2 4 4 4" xfId="11389"/>
    <cellStyle name="Normal 12 4 2 4 4 5" xfId="35465"/>
    <cellStyle name="Normal 12 4 2 4 5" xfId="2164"/>
    <cellStyle name="Normal 12 4 2 4 5 2" xfId="24975"/>
    <cellStyle name="Normal 12 4 2 4 5 2 2" xfId="49016"/>
    <cellStyle name="Normal 12 4 2 4 5 3" xfId="12492"/>
    <cellStyle name="Normal 12 4 2 4 5 4" xfId="36568"/>
    <cellStyle name="Normal 12 4 2 4 6" xfId="23987"/>
    <cellStyle name="Normal 12 4 2 4 6 2" xfId="48038"/>
    <cellStyle name="Normal 12 4 2 4 7" xfId="8486"/>
    <cellStyle name="Normal 12 4 2 4 8" xfId="32562"/>
    <cellStyle name="Normal 12 4 2 5" xfId="2414"/>
    <cellStyle name="Normal 12 4 2 5 2" xfId="5615"/>
    <cellStyle name="Normal 12 4 2 5 2 2" xfId="28446"/>
    <cellStyle name="Normal 12 4 2 5 2 2 2" xfId="52477"/>
    <cellStyle name="Normal 12 4 2 5 2 3" xfId="16782"/>
    <cellStyle name="Normal 12 4 2 5 2 4" xfId="40856"/>
    <cellStyle name="Normal 12 4 2 5 3" xfId="13597"/>
    <cellStyle name="Normal 12 4 2 5 3 2" xfId="37673"/>
    <cellStyle name="Normal 12 4 2 5 4" xfId="25224"/>
    <cellStyle name="Normal 12 4 2 5 4 2" xfId="49265"/>
    <cellStyle name="Normal 12 4 2 5 5" xfId="8728"/>
    <cellStyle name="Normal 12 4 2 5 6" xfId="32804"/>
    <cellStyle name="Normal 12 4 2 6" xfId="3386"/>
    <cellStyle name="Normal 12 4 2 6 2" xfId="6599"/>
    <cellStyle name="Normal 12 4 2 6 2 2" xfId="29430"/>
    <cellStyle name="Normal 12 4 2 6 2 2 2" xfId="53461"/>
    <cellStyle name="Normal 12 4 2 6 2 3" xfId="17766"/>
    <cellStyle name="Normal 12 4 2 6 2 4" xfId="41840"/>
    <cellStyle name="Normal 12 4 2 6 3" xfId="14583"/>
    <cellStyle name="Normal 12 4 2 6 3 2" xfId="38657"/>
    <cellStyle name="Normal 12 4 2 6 4" xfId="26218"/>
    <cellStyle name="Normal 12 4 2 6 4 2" xfId="50249"/>
    <cellStyle name="Normal 12 4 2 6 5" xfId="9706"/>
    <cellStyle name="Normal 12 4 2 6 6" xfId="33782"/>
    <cellStyle name="Normal 12 4 2 7" xfId="4444"/>
    <cellStyle name="Normal 12 4 2 7 2" xfId="15641"/>
    <cellStyle name="Normal 12 4 2 7 2 2" xfId="39715"/>
    <cellStyle name="Normal 12 4 2 7 3" xfId="27276"/>
    <cellStyle name="Normal 12 4 2 7 3 2" xfId="51307"/>
    <cellStyle name="Normal 12 4 2 7 4" xfId="10669"/>
    <cellStyle name="Normal 12 4 2 7 5" xfId="34745"/>
    <cellStyle name="Normal 12 4 2 8" xfId="1441"/>
    <cellStyle name="Normal 12 4 2 8 2" xfId="24250"/>
    <cellStyle name="Normal 12 4 2 8 2 2" xfId="48293"/>
    <cellStyle name="Normal 12 4 2 8 3" xfId="11685"/>
    <cellStyle name="Normal 12 4 2 8 4" xfId="35761"/>
    <cellStyle name="Normal 12 4 2 9" xfId="23252"/>
    <cellStyle name="Normal 12 4 2 9 2" xfId="47318"/>
    <cellStyle name="Normal 12 4 3" xfId="607"/>
    <cellStyle name="Normal 12 4 3 2" xfId="2655"/>
    <cellStyle name="Normal 12 4 3 2 2" xfId="5854"/>
    <cellStyle name="Normal 12 4 3 2 2 2" xfId="28685"/>
    <cellStyle name="Normal 12 4 3 2 2 2 2" xfId="52716"/>
    <cellStyle name="Normal 12 4 3 2 2 3" xfId="17021"/>
    <cellStyle name="Normal 12 4 3 2 2 4" xfId="41095"/>
    <cellStyle name="Normal 12 4 3 2 3" xfId="13836"/>
    <cellStyle name="Normal 12 4 3 2 3 2" xfId="37912"/>
    <cellStyle name="Normal 12 4 3 2 4" xfId="25463"/>
    <cellStyle name="Normal 12 4 3 2 4 2" xfId="49504"/>
    <cellStyle name="Normal 12 4 3 2 5" xfId="8967"/>
    <cellStyle name="Normal 12 4 3 2 6" xfId="33043"/>
    <cellStyle name="Normal 12 4 3 3" xfId="3634"/>
    <cellStyle name="Normal 12 4 3 3 2" xfId="6847"/>
    <cellStyle name="Normal 12 4 3 3 2 2" xfId="29678"/>
    <cellStyle name="Normal 12 4 3 3 2 2 2" xfId="53709"/>
    <cellStyle name="Normal 12 4 3 3 2 3" xfId="18014"/>
    <cellStyle name="Normal 12 4 3 3 2 4" xfId="42088"/>
    <cellStyle name="Normal 12 4 3 3 3" xfId="14831"/>
    <cellStyle name="Normal 12 4 3 3 3 2" xfId="38905"/>
    <cellStyle name="Normal 12 4 3 3 4" xfId="26466"/>
    <cellStyle name="Normal 12 4 3 3 4 2" xfId="50497"/>
    <cellStyle name="Normal 12 4 3 3 5" xfId="9945"/>
    <cellStyle name="Normal 12 4 3 3 6" xfId="34021"/>
    <cellStyle name="Normal 12 4 3 4" xfId="4687"/>
    <cellStyle name="Normal 12 4 3 4 2" xfId="15884"/>
    <cellStyle name="Normal 12 4 3 4 2 2" xfId="39958"/>
    <cellStyle name="Normal 12 4 3 4 3" xfId="27519"/>
    <cellStyle name="Normal 12 4 3 4 3 2" xfId="51550"/>
    <cellStyle name="Normal 12 4 3 4 4" xfId="10908"/>
    <cellStyle name="Normal 12 4 3 4 5" xfId="34984"/>
    <cellStyle name="Normal 12 4 3 5" xfId="1683"/>
    <cellStyle name="Normal 12 4 3 5 2" xfId="24492"/>
    <cellStyle name="Normal 12 4 3 5 2 2" xfId="48535"/>
    <cellStyle name="Normal 12 4 3 5 3" xfId="11994"/>
    <cellStyle name="Normal 12 4 3 5 4" xfId="36070"/>
    <cellStyle name="Normal 12 4 3 6" xfId="23503"/>
    <cellStyle name="Normal 12 4 3 6 2" xfId="47557"/>
    <cellStyle name="Normal 12 4 3 7" xfId="8005"/>
    <cellStyle name="Normal 12 4 3 8" xfId="32081"/>
    <cellStyle name="Normal 12 4 4" xfId="877"/>
    <cellStyle name="Normal 12 4 4 2" xfId="2895"/>
    <cellStyle name="Normal 12 4 4 2 2" xfId="6094"/>
    <cellStyle name="Normal 12 4 4 2 2 2" xfId="28925"/>
    <cellStyle name="Normal 12 4 4 2 2 2 2" xfId="52956"/>
    <cellStyle name="Normal 12 4 4 2 2 3" xfId="17261"/>
    <cellStyle name="Normal 12 4 4 2 2 4" xfId="41335"/>
    <cellStyle name="Normal 12 4 4 2 3" xfId="14076"/>
    <cellStyle name="Normal 12 4 4 2 3 2" xfId="38152"/>
    <cellStyle name="Normal 12 4 4 2 4" xfId="25703"/>
    <cellStyle name="Normal 12 4 4 2 4 2" xfId="49744"/>
    <cellStyle name="Normal 12 4 4 2 5" xfId="9207"/>
    <cellStyle name="Normal 12 4 4 2 6" xfId="33283"/>
    <cellStyle name="Normal 12 4 4 3" xfId="3878"/>
    <cellStyle name="Normal 12 4 4 3 2" xfId="7091"/>
    <cellStyle name="Normal 12 4 4 3 2 2" xfId="29922"/>
    <cellStyle name="Normal 12 4 4 3 2 2 2" xfId="53953"/>
    <cellStyle name="Normal 12 4 4 3 2 3" xfId="18258"/>
    <cellStyle name="Normal 12 4 4 3 2 4" xfId="42332"/>
    <cellStyle name="Normal 12 4 4 3 3" xfId="15075"/>
    <cellStyle name="Normal 12 4 4 3 3 2" xfId="39149"/>
    <cellStyle name="Normal 12 4 4 3 4" xfId="26710"/>
    <cellStyle name="Normal 12 4 4 3 4 2" xfId="50741"/>
    <cellStyle name="Normal 12 4 4 3 5" xfId="10185"/>
    <cellStyle name="Normal 12 4 4 3 6" xfId="34261"/>
    <cellStyle name="Normal 12 4 4 4" xfId="4927"/>
    <cellStyle name="Normal 12 4 4 4 2" xfId="16124"/>
    <cellStyle name="Normal 12 4 4 4 2 2" xfId="40198"/>
    <cellStyle name="Normal 12 4 4 4 3" xfId="27759"/>
    <cellStyle name="Normal 12 4 4 4 3 2" xfId="51790"/>
    <cellStyle name="Normal 12 4 4 4 4" xfId="11148"/>
    <cellStyle name="Normal 12 4 4 4 5" xfId="35224"/>
    <cellStyle name="Normal 12 4 4 5" xfId="1923"/>
    <cellStyle name="Normal 12 4 4 5 2" xfId="24732"/>
    <cellStyle name="Normal 12 4 4 5 2 2" xfId="48775"/>
    <cellStyle name="Normal 12 4 4 5 3" xfId="12244"/>
    <cellStyle name="Normal 12 4 4 5 4" xfId="36320"/>
    <cellStyle name="Normal 12 4 4 6" xfId="23745"/>
    <cellStyle name="Normal 12 4 4 6 2" xfId="47797"/>
    <cellStyle name="Normal 12 4 4 7" xfId="8245"/>
    <cellStyle name="Normal 12 4 4 8" xfId="32321"/>
    <cellStyle name="Normal 12 4 5" xfId="1117"/>
    <cellStyle name="Normal 12 4 5 2" xfId="3135"/>
    <cellStyle name="Normal 12 4 5 2 2" xfId="6334"/>
    <cellStyle name="Normal 12 4 5 2 2 2" xfId="29165"/>
    <cellStyle name="Normal 12 4 5 2 2 2 2" xfId="53196"/>
    <cellStyle name="Normal 12 4 5 2 2 3" xfId="17501"/>
    <cellStyle name="Normal 12 4 5 2 2 4" xfId="41575"/>
    <cellStyle name="Normal 12 4 5 2 3" xfId="14316"/>
    <cellStyle name="Normal 12 4 5 2 3 2" xfId="38392"/>
    <cellStyle name="Normal 12 4 5 2 4" xfId="25943"/>
    <cellStyle name="Normal 12 4 5 2 4 2" xfId="49984"/>
    <cellStyle name="Normal 12 4 5 2 5" xfId="9447"/>
    <cellStyle name="Normal 12 4 5 2 6" xfId="33523"/>
    <cellStyle name="Normal 12 4 5 3" xfId="4129"/>
    <cellStyle name="Normal 12 4 5 3 2" xfId="7342"/>
    <cellStyle name="Normal 12 4 5 3 2 2" xfId="30173"/>
    <cellStyle name="Normal 12 4 5 3 2 2 2" xfId="54204"/>
    <cellStyle name="Normal 12 4 5 3 2 3" xfId="18509"/>
    <cellStyle name="Normal 12 4 5 3 2 4" xfId="42583"/>
    <cellStyle name="Normal 12 4 5 3 3" xfId="15326"/>
    <cellStyle name="Normal 12 4 5 3 3 2" xfId="39400"/>
    <cellStyle name="Normal 12 4 5 3 4" xfId="26961"/>
    <cellStyle name="Normal 12 4 5 3 4 2" xfId="50992"/>
    <cellStyle name="Normal 12 4 5 3 5" xfId="10425"/>
    <cellStyle name="Normal 12 4 5 3 6" xfId="34501"/>
    <cellStyle name="Normal 12 4 5 4" xfId="5168"/>
    <cellStyle name="Normal 12 4 5 4 2" xfId="16365"/>
    <cellStyle name="Normal 12 4 5 4 2 2" xfId="40439"/>
    <cellStyle name="Normal 12 4 5 4 3" xfId="28000"/>
    <cellStyle name="Normal 12 4 5 4 3 2" xfId="52031"/>
    <cellStyle name="Normal 12 4 5 4 4" xfId="11388"/>
    <cellStyle name="Normal 12 4 5 4 5" xfId="35464"/>
    <cellStyle name="Normal 12 4 5 5" xfId="2163"/>
    <cellStyle name="Normal 12 4 5 5 2" xfId="24974"/>
    <cellStyle name="Normal 12 4 5 5 2 2" xfId="49015"/>
    <cellStyle name="Normal 12 4 5 5 3" xfId="12491"/>
    <cellStyle name="Normal 12 4 5 5 4" xfId="36567"/>
    <cellStyle name="Normal 12 4 5 6" xfId="23986"/>
    <cellStyle name="Normal 12 4 5 6 2" xfId="48037"/>
    <cellStyle name="Normal 12 4 5 7" xfId="8485"/>
    <cellStyle name="Normal 12 4 5 8" xfId="32561"/>
    <cellStyle name="Normal 12 4 6" xfId="2413"/>
    <cellStyle name="Normal 12 4 6 2" xfId="5614"/>
    <cellStyle name="Normal 12 4 6 2 2" xfId="28445"/>
    <cellStyle name="Normal 12 4 6 2 2 2" xfId="52476"/>
    <cellStyle name="Normal 12 4 6 2 3" xfId="16781"/>
    <cellStyle name="Normal 12 4 6 2 4" xfId="40855"/>
    <cellStyle name="Normal 12 4 6 3" xfId="13596"/>
    <cellStyle name="Normal 12 4 6 3 2" xfId="37672"/>
    <cellStyle name="Normal 12 4 6 4" xfId="25223"/>
    <cellStyle name="Normal 12 4 6 4 2" xfId="49264"/>
    <cellStyle name="Normal 12 4 6 5" xfId="8727"/>
    <cellStyle name="Normal 12 4 6 6" xfId="32803"/>
    <cellStyle name="Normal 12 4 7" xfId="3385"/>
    <cellStyle name="Normal 12 4 7 2" xfId="6598"/>
    <cellStyle name="Normal 12 4 7 2 2" xfId="29429"/>
    <cellStyle name="Normal 12 4 7 2 2 2" xfId="53460"/>
    <cellStyle name="Normal 12 4 7 2 3" xfId="17765"/>
    <cellStyle name="Normal 12 4 7 2 4" xfId="41839"/>
    <cellStyle name="Normal 12 4 7 3" xfId="14582"/>
    <cellStyle name="Normal 12 4 7 3 2" xfId="38656"/>
    <cellStyle name="Normal 12 4 7 4" xfId="26217"/>
    <cellStyle name="Normal 12 4 7 4 2" xfId="50248"/>
    <cellStyle name="Normal 12 4 7 5" xfId="9705"/>
    <cellStyle name="Normal 12 4 7 6" xfId="33781"/>
    <cellStyle name="Normal 12 4 8" xfId="4443"/>
    <cellStyle name="Normal 12 4 8 2" xfId="15640"/>
    <cellStyle name="Normal 12 4 8 2 2" xfId="39714"/>
    <cellStyle name="Normal 12 4 8 3" xfId="27275"/>
    <cellStyle name="Normal 12 4 8 3 2" xfId="51306"/>
    <cellStyle name="Normal 12 4 8 4" xfId="10668"/>
    <cellStyle name="Normal 12 4 8 5" xfId="34744"/>
    <cellStyle name="Normal 12 4 9" xfId="1440"/>
    <cellStyle name="Normal 12 4 9 2" xfId="24249"/>
    <cellStyle name="Normal 12 4 9 2 2" xfId="48292"/>
    <cellStyle name="Normal 12 4 9 3" xfId="11684"/>
    <cellStyle name="Normal 12 4 9 4" xfId="35760"/>
    <cellStyle name="Normal 12 5" xfId="190"/>
    <cellStyle name="Normal 12 5 10" xfId="23253"/>
    <cellStyle name="Normal 12 5 10 2" xfId="47319"/>
    <cellStyle name="Normal 12 5 11" xfId="7766"/>
    <cellStyle name="Normal 12 5 12" xfId="31843"/>
    <cellStyle name="Normal 12 5 2" xfId="191"/>
    <cellStyle name="Normal 12 5 2 10" xfId="7767"/>
    <cellStyle name="Normal 12 5 2 11" xfId="31844"/>
    <cellStyle name="Normal 12 5 2 2" xfId="610"/>
    <cellStyle name="Normal 12 5 2 2 2" xfId="2658"/>
    <cellStyle name="Normal 12 5 2 2 2 2" xfId="5857"/>
    <cellStyle name="Normal 12 5 2 2 2 2 2" xfId="28688"/>
    <cellStyle name="Normal 12 5 2 2 2 2 2 2" xfId="52719"/>
    <cellStyle name="Normal 12 5 2 2 2 2 3" xfId="17024"/>
    <cellStyle name="Normal 12 5 2 2 2 2 4" xfId="41098"/>
    <cellStyle name="Normal 12 5 2 2 2 3" xfId="13839"/>
    <cellStyle name="Normal 12 5 2 2 2 3 2" xfId="37915"/>
    <cellStyle name="Normal 12 5 2 2 2 4" xfId="25466"/>
    <cellStyle name="Normal 12 5 2 2 2 4 2" xfId="49507"/>
    <cellStyle name="Normal 12 5 2 2 2 5" xfId="8970"/>
    <cellStyle name="Normal 12 5 2 2 2 6" xfId="33046"/>
    <cellStyle name="Normal 12 5 2 2 3" xfId="3637"/>
    <cellStyle name="Normal 12 5 2 2 3 2" xfId="6850"/>
    <cellStyle name="Normal 12 5 2 2 3 2 2" xfId="29681"/>
    <cellStyle name="Normal 12 5 2 2 3 2 2 2" xfId="53712"/>
    <cellStyle name="Normal 12 5 2 2 3 2 3" xfId="18017"/>
    <cellStyle name="Normal 12 5 2 2 3 2 4" xfId="42091"/>
    <cellStyle name="Normal 12 5 2 2 3 3" xfId="14834"/>
    <cellStyle name="Normal 12 5 2 2 3 3 2" xfId="38908"/>
    <cellStyle name="Normal 12 5 2 2 3 4" xfId="26469"/>
    <cellStyle name="Normal 12 5 2 2 3 4 2" xfId="50500"/>
    <cellStyle name="Normal 12 5 2 2 3 5" xfId="9948"/>
    <cellStyle name="Normal 12 5 2 2 3 6" xfId="34024"/>
    <cellStyle name="Normal 12 5 2 2 4" xfId="4690"/>
    <cellStyle name="Normal 12 5 2 2 4 2" xfId="15887"/>
    <cellStyle name="Normal 12 5 2 2 4 2 2" xfId="39961"/>
    <cellStyle name="Normal 12 5 2 2 4 3" xfId="27522"/>
    <cellStyle name="Normal 12 5 2 2 4 3 2" xfId="51553"/>
    <cellStyle name="Normal 12 5 2 2 4 4" xfId="10911"/>
    <cellStyle name="Normal 12 5 2 2 4 5" xfId="34987"/>
    <cellStyle name="Normal 12 5 2 2 5" xfId="1686"/>
    <cellStyle name="Normal 12 5 2 2 5 2" xfId="24495"/>
    <cellStyle name="Normal 12 5 2 2 5 2 2" xfId="48538"/>
    <cellStyle name="Normal 12 5 2 2 5 3" xfId="11997"/>
    <cellStyle name="Normal 12 5 2 2 5 4" xfId="36073"/>
    <cellStyle name="Normal 12 5 2 2 6" xfId="23506"/>
    <cellStyle name="Normal 12 5 2 2 6 2" xfId="47560"/>
    <cellStyle name="Normal 12 5 2 2 7" xfId="8008"/>
    <cellStyle name="Normal 12 5 2 2 8" xfId="32084"/>
    <cellStyle name="Normal 12 5 2 3" xfId="880"/>
    <cellStyle name="Normal 12 5 2 3 2" xfId="2898"/>
    <cellStyle name="Normal 12 5 2 3 2 2" xfId="6097"/>
    <cellStyle name="Normal 12 5 2 3 2 2 2" xfId="28928"/>
    <cellStyle name="Normal 12 5 2 3 2 2 2 2" xfId="52959"/>
    <cellStyle name="Normal 12 5 2 3 2 2 3" xfId="17264"/>
    <cellStyle name="Normal 12 5 2 3 2 2 4" xfId="41338"/>
    <cellStyle name="Normal 12 5 2 3 2 3" xfId="14079"/>
    <cellStyle name="Normal 12 5 2 3 2 3 2" xfId="38155"/>
    <cellStyle name="Normal 12 5 2 3 2 4" xfId="25706"/>
    <cellStyle name="Normal 12 5 2 3 2 4 2" xfId="49747"/>
    <cellStyle name="Normal 12 5 2 3 2 5" xfId="9210"/>
    <cellStyle name="Normal 12 5 2 3 2 6" xfId="33286"/>
    <cellStyle name="Normal 12 5 2 3 3" xfId="3881"/>
    <cellStyle name="Normal 12 5 2 3 3 2" xfId="7094"/>
    <cellStyle name="Normal 12 5 2 3 3 2 2" xfId="29925"/>
    <cellStyle name="Normal 12 5 2 3 3 2 2 2" xfId="53956"/>
    <cellStyle name="Normal 12 5 2 3 3 2 3" xfId="18261"/>
    <cellStyle name="Normal 12 5 2 3 3 2 4" xfId="42335"/>
    <cellStyle name="Normal 12 5 2 3 3 3" xfId="15078"/>
    <cellStyle name="Normal 12 5 2 3 3 3 2" xfId="39152"/>
    <cellStyle name="Normal 12 5 2 3 3 4" xfId="26713"/>
    <cellStyle name="Normal 12 5 2 3 3 4 2" xfId="50744"/>
    <cellStyle name="Normal 12 5 2 3 3 5" xfId="10188"/>
    <cellStyle name="Normal 12 5 2 3 3 6" xfId="34264"/>
    <cellStyle name="Normal 12 5 2 3 4" xfId="4930"/>
    <cellStyle name="Normal 12 5 2 3 4 2" xfId="16127"/>
    <cellStyle name="Normal 12 5 2 3 4 2 2" xfId="40201"/>
    <cellStyle name="Normal 12 5 2 3 4 3" xfId="27762"/>
    <cellStyle name="Normal 12 5 2 3 4 3 2" xfId="51793"/>
    <cellStyle name="Normal 12 5 2 3 4 4" xfId="11151"/>
    <cellStyle name="Normal 12 5 2 3 4 5" xfId="35227"/>
    <cellStyle name="Normal 12 5 2 3 5" xfId="1926"/>
    <cellStyle name="Normal 12 5 2 3 5 2" xfId="24735"/>
    <cellStyle name="Normal 12 5 2 3 5 2 2" xfId="48778"/>
    <cellStyle name="Normal 12 5 2 3 5 3" xfId="12247"/>
    <cellStyle name="Normal 12 5 2 3 5 4" xfId="36323"/>
    <cellStyle name="Normal 12 5 2 3 6" xfId="23748"/>
    <cellStyle name="Normal 12 5 2 3 6 2" xfId="47800"/>
    <cellStyle name="Normal 12 5 2 3 7" xfId="8248"/>
    <cellStyle name="Normal 12 5 2 3 8" xfId="32324"/>
    <cellStyle name="Normal 12 5 2 4" xfId="1120"/>
    <cellStyle name="Normal 12 5 2 4 2" xfId="3138"/>
    <cellStyle name="Normal 12 5 2 4 2 2" xfId="6337"/>
    <cellStyle name="Normal 12 5 2 4 2 2 2" xfId="29168"/>
    <cellStyle name="Normal 12 5 2 4 2 2 2 2" xfId="53199"/>
    <cellStyle name="Normal 12 5 2 4 2 2 3" xfId="17504"/>
    <cellStyle name="Normal 12 5 2 4 2 2 4" xfId="41578"/>
    <cellStyle name="Normal 12 5 2 4 2 3" xfId="14319"/>
    <cellStyle name="Normal 12 5 2 4 2 3 2" xfId="38395"/>
    <cellStyle name="Normal 12 5 2 4 2 4" xfId="25946"/>
    <cellStyle name="Normal 12 5 2 4 2 4 2" xfId="49987"/>
    <cellStyle name="Normal 12 5 2 4 2 5" xfId="9450"/>
    <cellStyle name="Normal 12 5 2 4 2 6" xfId="33526"/>
    <cellStyle name="Normal 12 5 2 4 3" xfId="4132"/>
    <cellStyle name="Normal 12 5 2 4 3 2" xfId="7345"/>
    <cellStyle name="Normal 12 5 2 4 3 2 2" xfId="30176"/>
    <cellStyle name="Normal 12 5 2 4 3 2 2 2" xfId="54207"/>
    <cellStyle name="Normal 12 5 2 4 3 2 3" xfId="18512"/>
    <cellStyle name="Normal 12 5 2 4 3 2 4" xfId="42586"/>
    <cellStyle name="Normal 12 5 2 4 3 3" xfId="15329"/>
    <cellStyle name="Normal 12 5 2 4 3 3 2" xfId="39403"/>
    <cellStyle name="Normal 12 5 2 4 3 4" xfId="26964"/>
    <cellStyle name="Normal 12 5 2 4 3 4 2" xfId="50995"/>
    <cellStyle name="Normal 12 5 2 4 3 5" xfId="10428"/>
    <cellStyle name="Normal 12 5 2 4 3 6" xfId="34504"/>
    <cellStyle name="Normal 12 5 2 4 4" xfId="5171"/>
    <cellStyle name="Normal 12 5 2 4 4 2" xfId="16368"/>
    <cellStyle name="Normal 12 5 2 4 4 2 2" xfId="40442"/>
    <cellStyle name="Normal 12 5 2 4 4 3" xfId="28003"/>
    <cellStyle name="Normal 12 5 2 4 4 3 2" xfId="52034"/>
    <cellStyle name="Normal 12 5 2 4 4 4" xfId="11391"/>
    <cellStyle name="Normal 12 5 2 4 4 5" xfId="35467"/>
    <cellStyle name="Normal 12 5 2 4 5" xfId="2166"/>
    <cellStyle name="Normal 12 5 2 4 5 2" xfId="24977"/>
    <cellStyle name="Normal 12 5 2 4 5 2 2" xfId="49018"/>
    <cellStyle name="Normal 12 5 2 4 5 3" xfId="12494"/>
    <cellStyle name="Normal 12 5 2 4 5 4" xfId="36570"/>
    <cellStyle name="Normal 12 5 2 4 6" xfId="23989"/>
    <cellStyle name="Normal 12 5 2 4 6 2" xfId="48040"/>
    <cellStyle name="Normal 12 5 2 4 7" xfId="8488"/>
    <cellStyle name="Normal 12 5 2 4 8" xfId="32564"/>
    <cellStyle name="Normal 12 5 2 5" xfId="2416"/>
    <cellStyle name="Normal 12 5 2 5 2" xfId="5617"/>
    <cellStyle name="Normal 12 5 2 5 2 2" xfId="28448"/>
    <cellStyle name="Normal 12 5 2 5 2 2 2" xfId="52479"/>
    <cellStyle name="Normal 12 5 2 5 2 3" xfId="16784"/>
    <cellStyle name="Normal 12 5 2 5 2 4" xfId="40858"/>
    <cellStyle name="Normal 12 5 2 5 3" xfId="13599"/>
    <cellStyle name="Normal 12 5 2 5 3 2" xfId="37675"/>
    <cellStyle name="Normal 12 5 2 5 4" xfId="25226"/>
    <cellStyle name="Normal 12 5 2 5 4 2" xfId="49267"/>
    <cellStyle name="Normal 12 5 2 5 5" xfId="8730"/>
    <cellStyle name="Normal 12 5 2 5 6" xfId="32806"/>
    <cellStyle name="Normal 12 5 2 6" xfId="3388"/>
    <cellStyle name="Normal 12 5 2 6 2" xfId="6601"/>
    <cellStyle name="Normal 12 5 2 6 2 2" xfId="29432"/>
    <cellStyle name="Normal 12 5 2 6 2 2 2" xfId="53463"/>
    <cellStyle name="Normal 12 5 2 6 2 3" xfId="17768"/>
    <cellStyle name="Normal 12 5 2 6 2 4" xfId="41842"/>
    <cellStyle name="Normal 12 5 2 6 3" xfId="14585"/>
    <cellStyle name="Normal 12 5 2 6 3 2" xfId="38659"/>
    <cellStyle name="Normal 12 5 2 6 4" xfId="26220"/>
    <cellStyle name="Normal 12 5 2 6 4 2" xfId="50251"/>
    <cellStyle name="Normal 12 5 2 6 5" xfId="9708"/>
    <cellStyle name="Normal 12 5 2 6 6" xfId="33784"/>
    <cellStyle name="Normal 12 5 2 7" xfId="4446"/>
    <cellStyle name="Normal 12 5 2 7 2" xfId="15643"/>
    <cellStyle name="Normal 12 5 2 7 2 2" xfId="39717"/>
    <cellStyle name="Normal 12 5 2 7 3" xfId="27278"/>
    <cellStyle name="Normal 12 5 2 7 3 2" xfId="51309"/>
    <cellStyle name="Normal 12 5 2 7 4" xfId="10671"/>
    <cellStyle name="Normal 12 5 2 7 5" xfId="34747"/>
    <cellStyle name="Normal 12 5 2 8" xfId="1443"/>
    <cellStyle name="Normal 12 5 2 8 2" xfId="24252"/>
    <cellStyle name="Normal 12 5 2 8 2 2" xfId="48295"/>
    <cellStyle name="Normal 12 5 2 8 3" xfId="11687"/>
    <cellStyle name="Normal 12 5 2 8 4" xfId="35763"/>
    <cellStyle name="Normal 12 5 2 9" xfId="23254"/>
    <cellStyle name="Normal 12 5 2 9 2" xfId="47320"/>
    <cellStyle name="Normal 12 5 3" xfId="609"/>
    <cellStyle name="Normal 12 5 3 2" xfId="2657"/>
    <cellStyle name="Normal 12 5 3 2 2" xfId="5856"/>
    <cellStyle name="Normal 12 5 3 2 2 2" xfId="28687"/>
    <cellStyle name="Normal 12 5 3 2 2 2 2" xfId="52718"/>
    <cellStyle name="Normal 12 5 3 2 2 3" xfId="17023"/>
    <cellStyle name="Normal 12 5 3 2 2 4" xfId="41097"/>
    <cellStyle name="Normal 12 5 3 2 3" xfId="13838"/>
    <cellStyle name="Normal 12 5 3 2 3 2" xfId="37914"/>
    <cellStyle name="Normal 12 5 3 2 4" xfId="25465"/>
    <cellStyle name="Normal 12 5 3 2 4 2" xfId="49506"/>
    <cellStyle name="Normal 12 5 3 2 5" xfId="8969"/>
    <cellStyle name="Normal 12 5 3 2 6" xfId="33045"/>
    <cellStyle name="Normal 12 5 3 3" xfId="3636"/>
    <cellStyle name="Normal 12 5 3 3 2" xfId="6849"/>
    <cellStyle name="Normal 12 5 3 3 2 2" xfId="29680"/>
    <cellStyle name="Normal 12 5 3 3 2 2 2" xfId="53711"/>
    <cellStyle name="Normal 12 5 3 3 2 3" xfId="18016"/>
    <cellStyle name="Normal 12 5 3 3 2 4" xfId="42090"/>
    <cellStyle name="Normal 12 5 3 3 3" xfId="14833"/>
    <cellStyle name="Normal 12 5 3 3 3 2" xfId="38907"/>
    <cellStyle name="Normal 12 5 3 3 4" xfId="26468"/>
    <cellStyle name="Normal 12 5 3 3 4 2" xfId="50499"/>
    <cellStyle name="Normal 12 5 3 3 5" xfId="9947"/>
    <cellStyle name="Normal 12 5 3 3 6" xfId="34023"/>
    <cellStyle name="Normal 12 5 3 4" xfId="4689"/>
    <cellStyle name="Normal 12 5 3 4 2" xfId="15886"/>
    <cellStyle name="Normal 12 5 3 4 2 2" xfId="39960"/>
    <cellStyle name="Normal 12 5 3 4 3" xfId="27521"/>
    <cellStyle name="Normal 12 5 3 4 3 2" xfId="51552"/>
    <cellStyle name="Normal 12 5 3 4 4" xfId="10910"/>
    <cellStyle name="Normal 12 5 3 4 5" xfId="34986"/>
    <cellStyle name="Normal 12 5 3 5" xfId="1685"/>
    <cellStyle name="Normal 12 5 3 5 2" xfId="24494"/>
    <cellStyle name="Normal 12 5 3 5 2 2" xfId="48537"/>
    <cellStyle name="Normal 12 5 3 5 3" xfId="11996"/>
    <cellStyle name="Normal 12 5 3 5 4" xfId="36072"/>
    <cellStyle name="Normal 12 5 3 6" xfId="23505"/>
    <cellStyle name="Normal 12 5 3 6 2" xfId="47559"/>
    <cellStyle name="Normal 12 5 3 7" xfId="8007"/>
    <cellStyle name="Normal 12 5 3 8" xfId="32083"/>
    <cellStyle name="Normal 12 5 4" xfId="879"/>
    <cellStyle name="Normal 12 5 4 2" xfId="2897"/>
    <cellStyle name="Normal 12 5 4 2 2" xfId="6096"/>
    <cellStyle name="Normal 12 5 4 2 2 2" xfId="28927"/>
    <cellStyle name="Normal 12 5 4 2 2 2 2" xfId="52958"/>
    <cellStyle name="Normal 12 5 4 2 2 3" xfId="17263"/>
    <cellStyle name="Normal 12 5 4 2 2 4" xfId="41337"/>
    <cellStyle name="Normal 12 5 4 2 3" xfId="14078"/>
    <cellStyle name="Normal 12 5 4 2 3 2" xfId="38154"/>
    <cellStyle name="Normal 12 5 4 2 4" xfId="25705"/>
    <cellStyle name="Normal 12 5 4 2 4 2" xfId="49746"/>
    <cellStyle name="Normal 12 5 4 2 5" xfId="9209"/>
    <cellStyle name="Normal 12 5 4 2 6" xfId="33285"/>
    <cellStyle name="Normal 12 5 4 3" xfId="3880"/>
    <cellStyle name="Normal 12 5 4 3 2" xfId="7093"/>
    <cellStyle name="Normal 12 5 4 3 2 2" xfId="29924"/>
    <cellStyle name="Normal 12 5 4 3 2 2 2" xfId="53955"/>
    <cellStyle name="Normal 12 5 4 3 2 3" xfId="18260"/>
    <cellStyle name="Normal 12 5 4 3 2 4" xfId="42334"/>
    <cellStyle name="Normal 12 5 4 3 3" xfId="15077"/>
    <cellStyle name="Normal 12 5 4 3 3 2" xfId="39151"/>
    <cellStyle name="Normal 12 5 4 3 4" xfId="26712"/>
    <cellStyle name="Normal 12 5 4 3 4 2" xfId="50743"/>
    <cellStyle name="Normal 12 5 4 3 5" xfId="10187"/>
    <cellStyle name="Normal 12 5 4 3 6" xfId="34263"/>
    <cellStyle name="Normal 12 5 4 4" xfId="4929"/>
    <cellStyle name="Normal 12 5 4 4 2" xfId="16126"/>
    <cellStyle name="Normal 12 5 4 4 2 2" xfId="40200"/>
    <cellStyle name="Normal 12 5 4 4 3" xfId="27761"/>
    <cellStyle name="Normal 12 5 4 4 3 2" xfId="51792"/>
    <cellStyle name="Normal 12 5 4 4 4" xfId="11150"/>
    <cellStyle name="Normal 12 5 4 4 5" xfId="35226"/>
    <cellStyle name="Normal 12 5 4 5" xfId="1925"/>
    <cellStyle name="Normal 12 5 4 5 2" xfId="24734"/>
    <cellStyle name="Normal 12 5 4 5 2 2" xfId="48777"/>
    <cellStyle name="Normal 12 5 4 5 3" xfId="12246"/>
    <cellStyle name="Normal 12 5 4 5 4" xfId="36322"/>
    <cellStyle name="Normal 12 5 4 6" xfId="23747"/>
    <cellStyle name="Normal 12 5 4 6 2" xfId="47799"/>
    <cellStyle name="Normal 12 5 4 7" xfId="8247"/>
    <cellStyle name="Normal 12 5 4 8" xfId="32323"/>
    <cellStyle name="Normal 12 5 5" xfId="1119"/>
    <cellStyle name="Normal 12 5 5 2" xfId="3137"/>
    <cellStyle name="Normal 12 5 5 2 2" xfId="6336"/>
    <cellStyle name="Normal 12 5 5 2 2 2" xfId="29167"/>
    <cellStyle name="Normal 12 5 5 2 2 2 2" xfId="53198"/>
    <cellStyle name="Normal 12 5 5 2 2 3" xfId="17503"/>
    <cellStyle name="Normal 12 5 5 2 2 4" xfId="41577"/>
    <cellStyle name="Normal 12 5 5 2 3" xfId="14318"/>
    <cellStyle name="Normal 12 5 5 2 3 2" xfId="38394"/>
    <cellStyle name="Normal 12 5 5 2 4" xfId="25945"/>
    <cellStyle name="Normal 12 5 5 2 4 2" xfId="49986"/>
    <cellStyle name="Normal 12 5 5 2 5" xfId="9449"/>
    <cellStyle name="Normal 12 5 5 2 6" xfId="33525"/>
    <cellStyle name="Normal 12 5 5 3" xfId="4131"/>
    <cellStyle name="Normal 12 5 5 3 2" xfId="7344"/>
    <cellStyle name="Normal 12 5 5 3 2 2" xfId="30175"/>
    <cellStyle name="Normal 12 5 5 3 2 2 2" xfId="54206"/>
    <cellStyle name="Normal 12 5 5 3 2 3" xfId="18511"/>
    <cellStyle name="Normal 12 5 5 3 2 4" xfId="42585"/>
    <cellStyle name="Normal 12 5 5 3 3" xfId="15328"/>
    <cellStyle name="Normal 12 5 5 3 3 2" xfId="39402"/>
    <cellStyle name="Normal 12 5 5 3 4" xfId="26963"/>
    <cellStyle name="Normal 12 5 5 3 4 2" xfId="50994"/>
    <cellStyle name="Normal 12 5 5 3 5" xfId="10427"/>
    <cellStyle name="Normal 12 5 5 3 6" xfId="34503"/>
    <cellStyle name="Normal 12 5 5 4" xfId="5170"/>
    <cellStyle name="Normal 12 5 5 4 2" xfId="16367"/>
    <cellStyle name="Normal 12 5 5 4 2 2" xfId="40441"/>
    <cellStyle name="Normal 12 5 5 4 3" xfId="28002"/>
    <cellStyle name="Normal 12 5 5 4 3 2" xfId="52033"/>
    <cellStyle name="Normal 12 5 5 4 4" xfId="11390"/>
    <cellStyle name="Normal 12 5 5 4 5" xfId="35466"/>
    <cellStyle name="Normal 12 5 5 5" xfId="2165"/>
    <cellStyle name="Normal 12 5 5 5 2" xfId="24976"/>
    <cellStyle name="Normal 12 5 5 5 2 2" xfId="49017"/>
    <cellStyle name="Normal 12 5 5 5 3" xfId="12493"/>
    <cellStyle name="Normal 12 5 5 5 4" xfId="36569"/>
    <cellStyle name="Normal 12 5 5 6" xfId="23988"/>
    <cellStyle name="Normal 12 5 5 6 2" xfId="48039"/>
    <cellStyle name="Normal 12 5 5 7" xfId="8487"/>
    <cellStyle name="Normal 12 5 5 8" xfId="32563"/>
    <cellStyle name="Normal 12 5 6" xfId="2415"/>
    <cellStyle name="Normal 12 5 6 2" xfId="5616"/>
    <cellStyle name="Normal 12 5 6 2 2" xfId="28447"/>
    <cellStyle name="Normal 12 5 6 2 2 2" xfId="52478"/>
    <cellStyle name="Normal 12 5 6 2 3" xfId="16783"/>
    <cellStyle name="Normal 12 5 6 2 4" xfId="40857"/>
    <cellStyle name="Normal 12 5 6 3" xfId="13598"/>
    <cellStyle name="Normal 12 5 6 3 2" xfId="37674"/>
    <cellStyle name="Normal 12 5 6 4" xfId="25225"/>
    <cellStyle name="Normal 12 5 6 4 2" xfId="49266"/>
    <cellStyle name="Normal 12 5 6 5" xfId="8729"/>
    <cellStyle name="Normal 12 5 6 6" xfId="32805"/>
    <cellStyle name="Normal 12 5 7" xfId="3387"/>
    <cellStyle name="Normal 12 5 7 2" xfId="6600"/>
    <cellStyle name="Normal 12 5 7 2 2" xfId="29431"/>
    <cellStyle name="Normal 12 5 7 2 2 2" xfId="53462"/>
    <cellStyle name="Normal 12 5 7 2 3" xfId="17767"/>
    <cellStyle name="Normal 12 5 7 2 4" xfId="41841"/>
    <cellStyle name="Normal 12 5 7 3" xfId="14584"/>
    <cellStyle name="Normal 12 5 7 3 2" xfId="38658"/>
    <cellStyle name="Normal 12 5 7 4" xfId="26219"/>
    <cellStyle name="Normal 12 5 7 4 2" xfId="50250"/>
    <cellStyle name="Normal 12 5 7 5" xfId="9707"/>
    <cellStyle name="Normal 12 5 7 6" xfId="33783"/>
    <cellStyle name="Normal 12 5 8" xfId="4445"/>
    <cellStyle name="Normal 12 5 8 2" xfId="15642"/>
    <cellStyle name="Normal 12 5 8 2 2" xfId="39716"/>
    <cellStyle name="Normal 12 5 8 3" xfId="27277"/>
    <cellStyle name="Normal 12 5 8 3 2" xfId="51308"/>
    <cellStyle name="Normal 12 5 8 4" xfId="10670"/>
    <cellStyle name="Normal 12 5 8 5" xfId="34746"/>
    <cellStyle name="Normal 12 5 9" xfId="1442"/>
    <cellStyle name="Normal 12 5 9 2" xfId="24251"/>
    <cellStyle name="Normal 12 5 9 2 2" xfId="48294"/>
    <cellStyle name="Normal 12 5 9 3" xfId="11686"/>
    <cellStyle name="Normal 12 5 9 4" xfId="35762"/>
    <cellStyle name="Normal 12 6" xfId="192"/>
    <cellStyle name="Normal 12 6 10" xfId="7768"/>
    <cellStyle name="Normal 12 6 11" xfId="31845"/>
    <cellStyle name="Normal 12 6 2" xfId="611"/>
    <cellStyle name="Normal 12 6 2 2" xfId="2659"/>
    <cellStyle name="Normal 12 6 2 2 2" xfId="5858"/>
    <cellStyle name="Normal 12 6 2 2 2 2" xfId="28689"/>
    <cellStyle name="Normal 12 6 2 2 2 2 2" xfId="52720"/>
    <cellStyle name="Normal 12 6 2 2 2 3" xfId="17025"/>
    <cellStyle name="Normal 12 6 2 2 2 4" xfId="41099"/>
    <cellStyle name="Normal 12 6 2 2 3" xfId="13840"/>
    <cellStyle name="Normal 12 6 2 2 3 2" xfId="37916"/>
    <cellStyle name="Normal 12 6 2 2 4" xfId="25467"/>
    <cellStyle name="Normal 12 6 2 2 4 2" xfId="49508"/>
    <cellStyle name="Normal 12 6 2 2 5" xfId="8971"/>
    <cellStyle name="Normal 12 6 2 2 6" xfId="33047"/>
    <cellStyle name="Normal 12 6 2 3" xfId="3638"/>
    <cellStyle name="Normal 12 6 2 3 2" xfId="6851"/>
    <cellStyle name="Normal 12 6 2 3 2 2" xfId="29682"/>
    <cellStyle name="Normal 12 6 2 3 2 2 2" xfId="53713"/>
    <cellStyle name="Normal 12 6 2 3 2 3" xfId="18018"/>
    <cellStyle name="Normal 12 6 2 3 2 4" xfId="42092"/>
    <cellStyle name="Normal 12 6 2 3 3" xfId="14835"/>
    <cellStyle name="Normal 12 6 2 3 3 2" xfId="38909"/>
    <cellStyle name="Normal 12 6 2 3 4" xfId="26470"/>
    <cellStyle name="Normal 12 6 2 3 4 2" xfId="50501"/>
    <cellStyle name="Normal 12 6 2 3 5" xfId="9949"/>
    <cellStyle name="Normal 12 6 2 3 6" xfId="34025"/>
    <cellStyle name="Normal 12 6 2 4" xfId="4691"/>
    <cellStyle name="Normal 12 6 2 4 2" xfId="15888"/>
    <cellStyle name="Normal 12 6 2 4 2 2" xfId="39962"/>
    <cellStyle name="Normal 12 6 2 4 3" xfId="27523"/>
    <cellStyle name="Normal 12 6 2 4 3 2" xfId="51554"/>
    <cellStyle name="Normal 12 6 2 4 4" xfId="10912"/>
    <cellStyle name="Normal 12 6 2 4 5" xfId="34988"/>
    <cellStyle name="Normal 12 6 2 5" xfId="1687"/>
    <cellStyle name="Normal 12 6 2 5 2" xfId="24496"/>
    <cellStyle name="Normal 12 6 2 5 2 2" xfId="48539"/>
    <cellStyle name="Normal 12 6 2 5 3" xfId="11998"/>
    <cellStyle name="Normal 12 6 2 5 4" xfId="36074"/>
    <cellStyle name="Normal 12 6 2 6" xfId="23507"/>
    <cellStyle name="Normal 12 6 2 6 2" xfId="47561"/>
    <cellStyle name="Normal 12 6 2 7" xfId="8009"/>
    <cellStyle name="Normal 12 6 2 8" xfId="32085"/>
    <cellStyle name="Normal 12 6 3" xfId="881"/>
    <cellStyle name="Normal 12 6 3 2" xfId="2899"/>
    <cellStyle name="Normal 12 6 3 2 2" xfId="6098"/>
    <cellStyle name="Normal 12 6 3 2 2 2" xfId="28929"/>
    <cellStyle name="Normal 12 6 3 2 2 2 2" xfId="52960"/>
    <cellStyle name="Normal 12 6 3 2 2 3" xfId="17265"/>
    <cellStyle name="Normal 12 6 3 2 2 4" xfId="41339"/>
    <cellStyle name="Normal 12 6 3 2 3" xfId="14080"/>
    <cellStyle name="Normal 12 6 3 2 3 2" xfId="38156"/>
    <cellStyle name="Normal 12 6 3 2 4" xfId="25707"/>
    <cellStyle name="Normal 12 6 3 2 4 2" xfId="49748"/>
    <cellStyle name="Normal 12 6 3 2 5" xfId="9211"/>
    <cellStyle name="Normal 12 6 3 2 6" xfId="33287"/>
    <cellStyle name="Normal 12 6 3 3" xfId="3882"/>
    <cellStyle name="Normal 12 6 3 3 2" xfId="7095"/>
    <cellStyle name="Normal 12 6 3 3 2 2" xfId="29926"/>
    <cellStyle name="Normal 12 6 3 3 2 2 2" xfId="53957"/>
    <cellStyle name="Normal 12 6 3 3 2 3" xfId="18262"/>
    <cellStyle name="Normal 12 6 3 3 2 4" xfId="42336"/>
    <cellStyle name="Normal 12 6 3 3 3" xfId="15079"/>
    <cellStyle name="Normal 12 6 3 3 3 2" xfId="39153"/>
    <cellStyle name="Normal 12 6 3 3 4" xfId="26714"/>
    <cellStyle name="Normal 12 6 3 3 4 2" xfId="50745"/>
    <cellStyle name="Normal 12 6 3 3 5" xfId="10189"/>
    <cellStyle name="Normal 12 6 3 3 6" xfId="34265"/>
    <cellStyle name="Normal 12 6 3 4" xfId="4931"/>
    <cellStyle name="Normal 12 6 3 4 2" xfId="16128"/>
    <cellStyle name="Normal 12 6 3 4 2 2" xfId="40202"/>
    <cellStyle name="Normal 12 6 3 4 3" xfId="27763"/>
    <cellStyle name="Normal 12 6 3 4 3 2" xfId="51794"/>
    <cellStyle name="Normal 12 6 3 4 4" xfId="11152"/>
    <cellStyle name="Normal 12 6 3 4 5" xfId="35228"/>
    <cellStyle name="Normal 12 6 3 5" xfId="1927"/>
    <cellStyle name="Normal 12 6 3 5 2" xfId="24736"/>
    <cellStyle name="Normal 12 6 3 5 2 2" xfId="48779"/>
    <cellStyle name="Normal 12 6 3 5 3" xfId="12248"/>
    <cellStyle name="Normal 12 6 3 5 4" xfId="36324"/>
    <cellStyle name="Normal 12 6 3 6" xfId="23749"/>
    <cellStyle name="Normal 12 6 3 6 2" xfId="47801"/>
    <cellStyle name="Normal 12 6 3 7" xfId="8249"/>
    <cellStyle name="Normal 12 6 3 8" xfId="32325"/>
    <cellStyle name="Normal 12 6 4" xfId="1121"/>
    <cellStyle name="Normal 12 6 4 2" xfId="3139"/>
    <cellStyle name="Normal 12 6 4 2 2" xfId="6338"/>
    <cellStyle name="Normal 12 6 4 2 2 2" xfId="29169"/>
    <cellStyle name="Normal 12 6 4 2 2 2 2" xfId="53200"/>
    <cellStyle name="Normal 12 6 4 2 2 3" xfId="17505"/>
    <cellStyle name="Normal 12 6 4 2 2 4" xfId="41579"/>
    <cellStyle name="Normal 12 6 4 2 3" xfId="14320"/>
    <cellStyle name="Normal 12 6 4 2 3 2" xfId="38396"/>
    <cellStyle name="Normal 12 6 4 2 4" xfId="25947"/>
    <cellStyle name="Normal 12 6 4 2 4 2" xfId="49988"/>
    <cellStyle name="Normal 12 6 4 2 5" xfId="9451"/>
    <cellStyle name="Normal 12 6 4 2 6" xfId="33527"/>
    <cellStyle name="Normal 12 6 4 3" xfId="4133"/>
    <cellStyle name="Normal 12 6 4 3 2" xfId="7346"/>
    <cellStyle name="Normal 12 6 4 3 2 2" xfId="30177"/>
    <cellStyle name="Normal 12 6 4 3 2 2 2" xfId="54208"/>
    <cellStyle name="Normal 12 6 4 3 2 3" xfId="18513"/>
    <cellStyle name="Normal 12 6 4 3 2 4" xfId="42587"/>
    <cellStyle name="Normal 12 6 4 3 3" xfId="15330"/>
    <cellStyle name="Normal 12 6 4 3 3 2" xfId="39404"/>
    <cellStyle name="Normal 12 6 4 3 4" xfId="26965"/>
    <cellStyle name="Normal 12 6 4 3 4 2" xfId="50996"/>
    <cellStyle name="Normal 12 6 4 3 5" xfId="10429"/>
    <cellStyle name="Normal 12 6 4 3 6" xfId="34505"/>
    <cellStyle name="Normal 12 6 4 4" xfId="5172"/>
    <cellStyle name="Normal 12 6 4 4 2" xfId="16369"/>
    <cellStyle name="Normal 12 6 4 4 2 2" xfId="40443"/>
    <cellStyle name="Normal 12 6 4 4 3" xfId="28004"/>
    <cellStyle name="Normal 12 6 4 4 3 2" xfId="52035"/>
    <cellStyle name="Normal 12 6 4 4 4" xfId="11392"/>
    <cellStyle name="Normal 12 6 4 4 5" xfId="35468"/>
    <cellStyle name="Normal 12 6 4 5" xfId="2167"/>
    <cellStyle name="Normal 12 6 4 5 2" xfId="24978"/>
    <cellStyle name="Normal 12 6 4 5 2 2" xfId="49019"/>
    <cellStyle name="Normal 12 6 4 5 3" xfId="12495"/>
    <cellStyle name="Normal 12 6 4 5 4" xfId="36571"/>
    <cellStyle name="Normal 12 6 4 6" xfId="23990"/>
    <cellStyle name="Normal 12 6 4 6 2" xfId="48041"/>
    <cellStyle name="Normal 12 6 4 7" xfId="8489"/>
    <cellStyle name="Normal 12 6 4 8" xfId="32565"/>
    <cellStyle name="Normal 12 6 5" xfId="2417"/>
    <cellStyle name="Normal 12 6 5 2" xfId="5618"/>
    <cellStyle name="Normal 12 6 5 2 2" xfId="28449"/>
    <cellStyle name="Normal 12 6 5 2 2 2" xfId="52480"/>
    <cellStyle name="Normal 12 6 5 2 3" xfId="16785"/>
    <cellStyle name="Normal 12 6 5 2 4" xfId="40859"/>
    <cellStyle name="Normal 12 6 5 3" xfId="13600"/>
    <cellStyle name="Normal 12 6 5 3 2" xfId="37676"/>
    <cellStyle name="Normal 12 6 5 4" xfId="25227"/>
    <cellStyle name="Normal 12 6 5 4 2" xfId="49268"/>
    <cellStyle name="Normal 12 6 5 5" xfId="8731"/>
    <cellStyle name="Normal 12 6 5 6" xfId="32807"/>
    <cellStyle name="Normal 12 6 6" xfId="3389"/>
    <cellStyle name="Normal 12 6 6 2" xfId="6602"/>
    <cellStyle name="Normal 12 6 6 2 2" xfId="29433"/>
    <cellStyle name="Normal 12 6 6 2 2 2" xfId="53464"/>
    <cellStyle name="Normal 12 6 6 2 3" xfId="17769"/>
    <cellStyle name="Normal 12 6 6 2 4" xfId="41843"/>
    <cellStyle name="Normal 12 6 6 3" xfId="14586"/>
    <cellStyle name="Normal 12 6 6 3 2" xfId="38660"/>
    <cellStyle name="Normal 12 6 6 4" xfId="26221"/>
    <cellStyle name="Normal 12 6 6 4 2" xfId="50252"/>
    <cellStyle name="Normal 12 6 6 5" xfId="9709"/>
    <cellStyle name="Normal 12 6 6 6" xfId="33785"/>
    <cellStyle name="Normal 12 6 7" xfId="4447"/>
    <cellStyle name="Normal 12 6 7 2" xfId="15644"/>
    <cellStyle name="Normal 12 6 7 2 2" xfId="39718"/>
    <cellStyle name="Normal 12 6 7 3" xfId="27279"/>
    <cellStyle name="Normal 12 6 7 3 2" xfId="51310"/>
    <cellStyle name="Normal 12 6 7 4" xfId="10672"/>
    <cellStyle name="Normal 12 6 7 5" xfId="34748"/>
    <cellStyle name="Normal 12 6 8" xfId="1444"/>
    <cellStyle name="Normal 12 6 8 2" xfId="24253"/>
    <cellStyle name="Normal 12 6 8 2 2" xfId="48296"/>
    <cellStyle name="Normal 12 6 8 3" xfId="11688"/>
    <cellStyle name="Normal 12 6 8 4" xfId="35764"/>
    <cellStyle name="Normal 12 6 9" xfId="23255"/>
    <cellStyle name="Normal 12 6 9 2" xfId="47321"/>
    <cellStyle name="Normal 12 7" xfId="597"/>
    <cellStyle name="Normal 12 7 2" xfId="2645"/>
    <cellStyle name="Normal 12 7 2 2" xfId="5844"/>
    <cellStyle name="Normal 12 7 2 2 2" xfId="28675"/>
    <cellStyle name="Normal 12 7 2 2 2 2" xfId="52706"/>
    <cellStyle name="Normal 12 7 2 2 3" xfId="17011"/>
    <cellStyle name="Normal 12 7 2 2 4" xfId="41085"/>
    <cellStyle name="Normal 12 7 2 3" xfId="13826"/>
    <cellStyle name="Normal 12 7 2 3 2" xfId="37902"/>
    <cellStyle name="Normal 12 7 2 4" xfId="25453"/>
    <cellStyle name="Normal 12 7 2 4 2" xfId="49494"/>
    <cellStyle name="Normal 12 7 2 5" xfId="8957"/>
    <cellStyle name="Normal 12 7 2 6" xfId="33033"/>
    <cellStyle name="Normal 12 7 3" xfId="3624"/>
    <cellStyle name="Normal 12 7 3 2" xfId="6837"/>
    <cellStyle name="Normal 12 7 3 2 2" xfId="29668"/>
    <cellStyle name="Normal 12 7 3 2 2 2" xfId="53699"/>
    <cellStyle name="Normal 12 7 3 2 3" xfId="18004"/>
    <cellStyle name="Normal 12 7 3 2 4" xfId="42078"/>
    <cellStyle name="Normal 12 7 3 3" xfId="14821"/>
    <cellStyle name="Normal 12 7 3 3 2" xfId="38895"/>
    <cellStyle name="Normal 12 7 3 4" xfId="26456"/>
    <cellStyle name="Normal 12 7 3 4 2" xfId="50487"/>
    <cellStyle name="Normal 12 7 3 5" xfId="9935"/>
    <cellStyle name="Normal 12 7 3 6" xfId="34011"/>
    <cellStyle name="Normal 12 7 4" xfId="4677"/>
    <cellStyle name="Normal 12 7 4 2" xfId="15874"/>
    <cellStyle name="Normal 12 7 4 2 2" xfId="39948"/>
    <cellStyle name="Normal 12 7 4 3" xfId="27509"/>
    <cellStyle name="Normal 12 7 4 3 2" xfId="51540"/>
    <cellStyle name="Normal 12 7 4 4" xfId="10898"/>
    <cellStyle name="Normal 12 7 4 5" xfId="34974"/>
    <cellStyle name="Normal 12 7 5" xfId="1673"/>
    <cellStyle name="Normal 12 7 5 2" xfId="24482"/>
    <cellStyle name="Normal 12 7 5 2 2" xfId="48525"/>
    <cellStyle name="Normal 12 7 5 3" xfId="11984"/>
    <cellStyle name="Normal 12 7 5 4" xfId="36060"/>
    <cellStyle name="Normal 12 7 6" xfId="23493"/>
    <cellStyle name="Normal 12 7 6 2" xfId="47547"/>
    <cellStyle name="Normal 12 7 7" xfId="7995"/>
    <cellStyle name="Normal 12 7 8" xfId="32071"/>
    <cellStyle name="Normal 12 8" xfId="867"/>
    <cellStyle name="Normal 12 8 2" xfId="2885"/>
    <cellStyle name="Normal 12 8 2 2" xfId="6084"/>
    <cellStyle name="Normal 12 8 2 2 2" xfId="28915"/>
    <cellStyle name="Normal 12 8 2 2 2 2" xfId="52946"/>
    <cellStyle name="Normal 12 8 2 2 3" xfId="17251"/>
    <cellStyle name="Normal 12 8 2 2 4" xfId="41325"/>
    <cellStyle name="Normal 12 8 2 3" xfId="14066"/>
    <cellStyle name="Normal 12 8 2 3 2" xfId="38142"/>
    <cellStyle name="Normal 12 8 2 4" xfId="25693"/>
    <cellStyle name="Normal 12 8 2 4 2" xfId="49734"/>
    <cellStyle name="Normal 12 8 2 5" xfId="9197"/>
    <cellStyle name="Normal 12 8 2 6" xfId="33273"/>
    <cellStyle name="Normal 12 8 3" xfId="3868"/>
    <cellStyle name="Normal 12 8 3 2" xfId="7081"/>
    <cellStyle name="Normal 12 8 3 2 2" xfId="29912"/>
    <cellStyle name="Normal 12 8 3 2 2 2" xfId="53943"/>
    <cellStyle name="Normal 12 8 3 2 3" xfId="18248"/>
    <cellStyle name="Normal 12 8 3 2 4" xfId="42322"/>
    <cellStyle name="Normal 12 8 3 3" xfId="15065"/>
    <cellStyle name="Normal 12 8 3 3 2" xfId="39139"/>
    <cellStyle name="Normal 12 8 3 4" xfId="26700"/>
    <cellStyle name="Normal 12 8 3 4 2" xfId="50731"/>
    <cellStyle name="Normal 12 8 3 5" xfId="10175"/>
    <cellStyle name="Normal 12 8 3 6" xfId="34251"/>
    <cellStyle name="Normal 12 8 4" xfId="4917"/>
    <cellStyle name="Normal 12 8 4 2" xfId="16114"/>
    <cellStyle name="Normal 12 8 4 2 2" xfId="40188"/>
    <cellStyle name="Normal 12 8 4 3" xfId="27749"/>
    <cellStyle name="Normal 12 8 4 3 2" xfId="51780"/>
    <cellStyle name="Normal 12 8 4 4" xfId="11138"/>
    <cellStyle name="Normal 12 8 4 5" xfId="35214"/>
    <cellStyle name="Normal 12 8 5" xfId="1913"/>
    <cellStyle name="Normal 12 8 5 2" xfId="24722"/>
    <cellStyle name="Normal 12 8 5 2 2" xfId="48765"/>
    <cellStyle name="Normal 12 8 5 3" xfId="12234"/>
    <cellStyle name="Normal 12 8 5 4" xfId="36310"/>
    <cellStyle name="Normal 12 8 6" xfId="23735"/>
    <cellStyle name="Normal 12 8 6 2" xfId="47787"/>
    <cellStyle name="Normal 12 8 7" xfId="8235"/>
    <cellStyle name="Normal 12 8 8" xfId="32311"/>
    <cellStyle name="Normal 12 9" xfId="1107"/>
    <cellStyle name="Normal 12 9 2" xfId="3125"/>
    <cellStyle name="Normal 12 9 2 2" xfId="6324"/>
    <cellStyle name="Normal 12 9 2 2 2" xfId="29155"/>
    <cellStyle name="Normal 12 9 2 2 2 2" xfId="53186"/>
    <cellStyle name="Normal 12 9 2 2 3" xfId="17491"/>
    <cellStyle name="Normal 12 9 2 2 4" xfId="41565"/>
    <cellStyle name="Normal 12 9 2 3" xfId="14306"/>
    <cellStyle name="Normal 12 9 2 3 2" xfId="38382"/>
    <cellStyle name="Normal 12 9 2 4" xfId="25933"/>
    <cellStyle name="Normal 12 9 2 4 2" xfId="49974"/>
    <cellStyle name="Normal 12 9 2 5" xfId="9437"/>
    <cellStyle name="Normal 12 9 2 6" xfId="33513"/>
    <cellStyle name="Normal 12 9 3" xfId="4119"/>
    <cellStyle name="Normal 12 9 3 2" xfId="7332"/>
    <cellStyle name="Normal 12 9 3 2 2" xfId="30163"/>
    <cellStyle name="Normal 12 9 3 2 2 2" xfId="54194"/>
    <cellStyle name="Normal 12 9 3 2 3" xfId="18499"/>
    <cellStyle name="Normal 12 9 3 2 4" xfId="42573"/>
    <cellStyle name="Normal 12 9 3 3" xfId="15316"/>
    <cellStyle name="Normal 12 9 3 3 2" xfId="39390"/>
    <cellStyle name="Normal 12 9 3 4" xfId="26951"/>
    <cellStyle name="Normal 12 9 3 4 2" xfId="50982"/>
    <cellStyle name="Normal 12 9 3 5" xfId="10415"/>
    <cellStyle name="Normal 12 9 3 6" xfId="34491"/>
    <cellStyle name="Normal 12 9 4" xfId="5158"/>
    <cellStyle name="Normal 12 9 4 2" xfId="16355"/>
    <cellStyle name="Normal 12 9 4 2 2" xfId="40429"/>
    <cellStyle name="Normal 12 9 4 3" xfId="27990"/>
    <cellStyle name="Normal 12 9 4 3 2" xfId="52021"/>
    <cellStyle name="Normal 12 9 4 4" xfId="11378"/>
    <cellStyle name="Normal 12 9 4 5" xfId="35454"/>
    <cellStyle name="Normal 12 9 5" xfId="2153"/>
    <cellStyle name="Normal 12 9 5 2" xfId="24964"/>
    <cellStyle name="Normal 12 9 5 2 2" xfId="49005"/>
    <cellStyle name="Normal 12 9 5 3" xfId="12481"/>
    <cellStyle name="Normal 12 9 5 4" xfId="36557"/>
    <cellStyle name="Normal 12 9 6" xfId="23976"/>
    <cellStyle name="Normal 12 9 6 2" xfId="48027"/>
    <cellStyle name="Normal 12 9 7" xfId="8475"/>
    <cellStyle name="Normal 12 9 8" xfId="32551"/>
    <cellStyle name="Normal 13" xfId="193"/>
    <cellStyle name="Normal 13 10" xfId="2418"/>
    <cellStyle name="Normal 13 10 2" xfId="5619"/>
    <cellStyle name="Normal 13 10 2 2" xfId="28450"/>
    <cellStyle name="Normal 13 10 2 2 2" xfId="52481"/>
    <cellStyle name="Normal 13 10 2 3" xfId="16786"/>
    <cellStyle name="Normal 13 10 2 4" xfId="40860"/>
    <cellStyle name="Normal 13 10 3" xfId="13601"/>
    <cellStyle name="Normal 13 10 3 2" xfId="37677"/>
    <cellStyle name="Normal 13 10 4" xfId="25228"/>
    <cellStyle name="Normal 13 10 4 2" xfId="49269"/>
    <cellStyle name="Normal 13 10 5" xfId="8732"/>
    <cellStyle name="Normal 13 10 6" xfId="32808"/>
    <cellStyle name="Normal 13 11" xfId="3390"/>
    <cellStyle name="Normal 13 11 2" xfId="6603"/>
    <cellStyle name="Normal 13 11 2 2" xfId="29434"/>
    <cellStyle name="Normal 13 11 2 2 2" xfId="53465"/>
    <cellStyle name="Normal 13 11 2 3" xfId="17770"/>
    <cellStyle name="Normal 13 11 2 4" xfId="41844"/>
    <cellStyle name="Normal 13 11 3" xfId="14587"/>
    <cellStyle name="Normal 13 11 3 2" xfId="38661"/>
    <cellStyle name="Normal 13 11 4" xfId="26222"/>
    <cellStyle name="Normal 13 11 4 2" xfId="50253"/>
    <cellStyle name="Normal 13 11 5" xfId="9710"/>
    <cellStyle name="Normal 13 11 6" xfId="33786"/>
    <cellStyle name="Normal 13 12" xfId="4448"/>
    <cellStyle name="Normal 13 12 2" xfId="15645"/>
    <cellStyle name="Normal 13 12 2 2" xfId="39719"/>
    <cellStyle name="Normal 13 12 3" xfId="27280"/>
    <cellStyle name="Normal 13 12 3 2" xfId="51311"/>
    <cellStyle name="Normal 13 12 4" xfId="10673"/>
    <cellStyle name="Normal 13 12 5" xfId="34749"/>
    <cellStyle name="Normal 13 13" xfId="1445"/>
    <cellStyle name="Normal 13 13 2" xfId="24254"/>
    <cellStyle name="Normal 13 13 2 2" xfId="48297"/>
    <cellStyle name="Normal 13 13 3" xfId="11689"/>
    <cellStyle name="Normal 13 13 4" xfId="35765"/>
    <cellStyle name="Normal 13 14" xfId="23256"/>
    <cellStyle name="Normal 13 14 2" xfId="47322"/>
    <cellStyle name="Normal 13 15" xfId="7769"/>
    <cellStyle name="Normal 13 16" xfId="31846"/>
    <cellStyle name="Normal 13 2" xfId="194"/>
    <cellStyle name="Normal 13 2 10" xfId="4449"/>
    <cellStyle name="Normal 13 2 10 2" xfId="15646"/>
    <cellStyle name="Normal 13 2 10 2 2" xfId="39720"/>
    <cellStyle name="Normal 13 2 10 3" xfId="27281"/>
    <cellStyle name="Normal 13 2 10 3 2" xfId="51312"/>
    <cellStyle name="Normal 13 2 10 4" xfId="10674"/>
    <cellStyle name="Normal 13 2 10 5" xfId="34750"/>
    <cellStyle name="Normal 13 2 11" xfId="1446"/>
    <cellStyle name="Normal 13 2 11 2" xfId="24255"/>
    <cellStyle name="Normal 13 2 11 2 2" xfId="48298"/>
    <cellStyle name="Normal 13 2 11 3" xfId="11690"/>
    <cellStyle name="Normal 13 2 11 4" xfId="35766"/>
    <cellStyle name="Normal 13 2 12" xfId="23257"/>
    <cellStyle name="Normal 13 2 12 2" xfId="47323"/>
    <cellStyle name="Normal 13 2 13" xfId="7770"/>
    <cellStyle name="Normal 13 2 14" xfId="31847"/>
    <cellStyle name="Normal 13 2 2" xfId="195"/>
    <cellStyle name="Normal 13 2 2 10" xfId="23258"/>
    <cellStyle name="Normal 13 2 2 10 2" xfId="47324"/>
    <cellStyle name="Normal 13 2 2 11" xfId="7771"/>
    <cellStyle name="Normal 13 2 2 12" xfId="31848"/>
    <cellStyle name="Normal 13 2 2 2" xfId="196"/>
    <cellStyle name="Normal 13 2 2 2 10" xfId="7772"/>
    <cellStyle name="Normal 13 2 2 2 11" xfId="31849"/>
    <cellStyle name="Normal 13 2 2 2 2" xfId="615"/>
    <cellStyle name="Normal 13 2 2 2 2 2" xfId="2663"/>
    <cellStyle name="Normal 13 2 2 2 2 2 2" xfId="5862"/>
    <cellStyle name="Normal 13 2 2 2 2 2 2 2" xfId="28693"/>
    <cellStyle name="Normal 13 2 2 2 2 2 2 2 2" xfId="52724"/>
    <cellStyle name="Normal 13 2 2 2 2 2 2 3" xfId="17029"/>
    <cellStyle name="Normal 13 2 2 2 2 2 2 4" xfId="41103"/>
    <cellStyle name="Normal 13 2 2 2 2 2 3" xfId="13844"/>
    <cellStyle name="Normal 13 2 2 2 2 2 3 2" xfId="37920"/>
    <cellStyle name="Normal 13 2 2 2 2 2 4" xfId="25471"/>
    <cellStyle name="Normal 13 2 2 2 2 2 4 2" xfId="49512"/>
    <cellStyle name="Normal 13 2 2 2 2 2 5" xfId="8975"/>
    <cellStyle name="Normal 13 2 2 2 2 2 6" xfId="33051"/>
    <cellStyle name="Normal 13 2 2 2 2 3" xfId="3642"/>
    <cellStyle name="Normal 13 2 2 2 2 3 2" xfId="6855"/>
    <cellStyle name="Normal 13 2 2 2 2 3 2 2" xfId="29686"/>
    <cellStyle name="Normal 13 2 2 2 2 3 2 2 2" xfId="53717"/>
    <cellStyle name="Normal 13 2 2 2 2 3 2 3" xfId="18022"/>
    <cellStyle name="Normal 13 2 2 2 2 3 2 4" xfId="42096"/>
    <cellStyle name="Normal 13 2 2 2 2 3 3" xfId="14839"/>
    <cellStyle name="Normal 13 2 2 2 2 3 3 2" xfId="38913"/>
    <cellStyle name="Normal 13 2 2 2 2 3 4" xfId="26474"/>
    <cellStyle name="Normal 13 2 2 2 2 3 4 2" xfId="50505"/>
    <cellStyle name="Normal 13 2 2 2 2 3 5" xfId="9953"/>
    <cellStyle name="Normal 13 2 2 2 2 3 6" xfId="34029"/>
    <cellStyle name="Normal 13 2 2 2 2 4" xfId="4695"/>
    <cellStyle name="Normal 13 2 2 2 2 4 2" xfId="15892"/>
    <cellStyle name="Normal 13 2 2 2 2 4 2 2" xfId="39966"/>
    <cellStyle name="Normal 13 2 2 2 2 4 3" xfId="27527"/>
    <cellStyle name="Normal 13 2 2 2 2 4 3 2" xfId="51558"/>
    <cellStyle name="Normal 13 2 2 2 2 4 4" xfId="10916"/>
    <cellStyle name="Normal 13 2 2 2 2 4 5" xfId="34992"/>
    <cellStyle name="Normal 13 2 2 2 2 5" xfId="1691"/>
    <cellStyle name="Normal 13 2 2 2 2 5 2" xfId="24500"/>
    <cellStyle name="Normal 13 2 2 2 2 5 2 2" xfId="48543"/>
    <cellStyle name="Normal 13 2 2 2 2 5 3" xfId="12002"/>
    <cellStyle name="Normal 13 2 2 2 2 5 4" xfId="36078"/>
    <cellStyle name="Normal 13 2 2 2 2 6" xfId="23511"/>
    <cellStyle name="Normal 13 2 2 2 2 6 2" xfId="47565"/>
    <cellStyle name="Normal 13 2 2 2 2 7" xfId="8013"/>
    <cellStyle name="Normal 13 2 2 2 2 8" xfId="32089"/>
    <cellStyle name="Normal 13 2 2 2 3" xfId="885"/>
    <cellStyle name="Normal 13 2 2 2 3 2" xfId="2903"/>
    <cellStyle name="Normal 13 2 2 2 3 2 2" xfId="6102"/>
    <cellStyle name="Normal 13 2 2 2 3 2 2 2" xfId="28933"/>
    <cellStyle name="Normal 13 2 2 2 3 2 2 2 2" xfId="52964"/>
    <cellStyle name="Normal 13 2 2 2 3 2 2 3" xfId="17269"/>
    <cellStyle name="Normal 13 2 2 2 3 2 2 4" xfId="41343"/>
    <cellStyle name="Normal 13 2 2 2 3 2 3" xfId="14084"/>
    <cellStyle name="Normal 13 2 2 2 3 2 3 2" xfId="38160"/>
    <cellStyle name="Normal 13 2 2 2 3 2 4" xfId="25711"/>
    <cellStyle name="Normal 13 2 2 2 3 2 4 2" xfId="49752"/>
    <cellStyle name="Normal 13 2 2 2 3 2 5" xfId="9215"/>
    <cellStyle name="Normal 13 2 2 2 3 2 6" xfId="33291"/>
    <cellStyle name="Normal 13 2 2 2 3 3" xfId="3886"/>
    <cellStyle name="Normal 13 2 2 2 3 3 2" xfId="7099"/>
    <cellStyle name="Normal 13 2 2 2 3 3 2 2" xfId="29930"/>
    <cellStyle name="Normal 13 2 2 2 3 3 2 2 2" xfId="53961"/>
    <cellStyle name="Normal 13 2 2 2 3 3 2 3" xfId="18266"/>
    <cellStyle name="Normal 13 2 2 2 3 3 2 4" xfId="42340"/>
    <cellStyle name="Normal 13 2 2 2 3 3 3" xfId="15083"/>
    <cellStyle name="Normal 13 2 2 2 3 3 3 2" xfId="39157"/>
    <cellStyle name="Normal 13 2 2 2 3 3 4" xfId="26718"/>
    <cellStyle name="Normal 13 2 2 2 3 3 4 2" xfId="50749"/>
    <cellStyle name="Normal 13 2 2 2 3 3 5" xfId="10193"/>
    <cellStyle name="Normal 13 2 2 2 3 3 6" xfId="34269"/>
    <cellStyle name="Normal 13 2 2 2 3 4" xfId="4935"/>
    <cellStyle name="Normal 13 2 2 2 3 4 2" xfId="16132"/>
    <cellStyle name="Normal 13 2 2 2 3 4 2 2" xfId="40206"/>
    <cellStyle name="Normal 13 2 2 2 3 4 3" xfId="27767"/>
    <cellStyle name="Normal 13 2 2 2 3 4 3 2" xfId="51798"/>
    <cellStyle name="Normal 13 2 2 2 3 4 4" xfId="11156"/>
    <cellStyle name="Normal 13 2 2 2 3 4 5" xfId="35232"/>
    <cellStyle name="Normal 13 2 2 2 3 5" xfId="1931"/>
    <cellStyle name="Normal 13 2 2 2 3 5 2" xfId="24740"/>
    <cellStyle name="Normal 13 2 2 2 3 5 2 2" xfId="48783"/>
    <cellStyle name="Normal 13 2 2 2 3 5 3" xfId="12252"/>
    <cellStyle name="Normal 13 2 2 2 3 5 4" xfId="36328"/>
    <cellStyle name="Normal 13 2 2 2 3 6" xfId="23753"/>
    <cellStyle name="Normal 13 2 2 2 3 6 2" xfId="47805"/>
    <cellStyle name="Normal 13 2 2 2 3 7" xfId="8253"/>
    <cellStyle name="Normal 13 2 2 2 3 8" xfId="32329"/>
    <cellStyle name="Normal 13 2 2 2 4" xfId="1125"/>
    <cellStyle name="Normal 13 2 2 2 4 2" xfId="3143"/>
    <cellStyle name="Normal 13 2 2 2 4 2 2" xfId="6342"/>
    <cellStyle name="Normal 13 2 2 2 4 2 2 2" xfId="29173"/>
    <cellStyle name="Normal 13 2 2 2 4 2 2 2 2" xfId="53204"/>
    <cellStyle name="Normal 13 2 2 2 4 2 2 3" xfId="17509"/>
    <cellStyle name="Normal 13 2 2 2 4 2 2 4" xfId="41583"/>
    <cellStyle name="Normal 13 2 2 2 4 2 3" xfId="14324"/>
    <cellStyle name="Normal 13 2 2 2 4 2 3 2" xfId="38400"/>
    <cellStyle name="Normal 13 2 2 2 4 2 4" xfId="25951"/>
    <cellStyle name="Normal 13 2 2 2 4 2 4 2" xfId="49992"/>
    <cellStyle name="Normal 13 2 2 2 4 2 5" xfId="9455"/>
    <cellStyle name="Normal 13 2 2 2 4 2 6" xfId="33531"/>
    <cellStyle name="Normal 13 2 2 2 4 3" xfId="4137"/>
    <cellStyle name="Normal 13 2 2 2 4 3 2" xfId="7350"/>
    <cellStyle name="Normal 13 2 2 2 4 3 2 2" xfId="30181"/>
    <cellStyle name="Normal 13 2 2 2 4 3 2 2 2" xfId="54212"/>
    <cellStyle name="Normal 13 2 2 2 4 3 2 3" xfId="18517"/>
    <cellStyle name="Normal 13 2 2 2 4 3 2 4" xfId="42591"/>
    <cellStyle name="Normal 13 2 2 2 4 3 3" xfId="15334"/>
    <cellStyle name="Normal 13 2 2 2 4 3 3 2" xfId="39408"/>
    <cellStyle name="Normal 13 2 2 2 4 3 4" xfId="26969"/>
    <cellStyle name="Normal 13 2 2 2 4 3 4 2" xfId="51000"/>
    <cellStyle name="Normal 13 2 2 2 4 3 5" xfId="10433"/>
    <cellStyle name="Normal 13 2 2 2 4 3 6" xfId="34509"/>
    <cellStyle name="Normal 13 2 2 2 4 4" xfId="5176"/>
    <cellStyle name="Normal 13 2 2 2 4 4 2" xfId="16373"/>
    <cellStyle name="Normal 13 2 2 2 4 4 2 2" xfId="40447"/>
    <cellStyle name="Normal 13 2 2 2 4 4 3" xfId="28008"/>
    <cellStyle name="Normal 13 2 2 2 4 4 3 2" xfId="52039"/>
    <cellStyle name="Normal 13 2 2 2 4 4 4" xfId="11396"/>
    <cellStyle name="Normal 13 2 2 2 4 4 5" xfId="35472"/>
    <cellStyle name="Normal 13 2 2 2 4 5" xfId="2171"/>
    <cellStyle name="Normal 13 2 2 2 4 5 2" xfId="24982"/>
    <cellStyle name="Normal 13 2 2 2 4 5 2 2" xfId="49023"/>
    <cellStyle name="Normal 13 2 2 2 4 5 3" xfId="12499"/>
    <cellStyle name="Normal 13 2 2 2 4 5 4" xfId="36575"/>
    <cellStyle name="Normal 13 2 2 2 4 6" xfId="23994"/>
    <cellStyle name="Normal 13 2 2 2 4 6 2" xfId="48045"/>
    <cellStyle name="Normal 13 2 2 2 4 7" xfId="8493"/>
    <cellStyle name="Normal 13 2 2 2 4 8" xfId="32569"/>
    <cellStyle name="Normal 13 2 2 2 5" xfId="2421"/>
    <cellStyle name="Normal 13 2 2 2 5 2" xfId="5622"/>
    <cellStyle name="Normal 13 2 2 2 5 2 2" xfId="28453"/>
    <cellStyle name="Normal 13 2 2 2 5 2 2 2" xfId="52484"/>
    <cellStyle name="Normal 13 2 2 2 5 2 3" xfId="16789"/>
    <cellStyle name="Normal 13 2 2 2 5 2 4" xfId="40863"/>
    <cellStyle name="Normal 13 2 2 2 5 3" xfId="13604"/>
    <cellStyle name="Normal 13 2 2 2 5 3 2" xfId="37680"/>
    <cellStyle name="Normal 13 2 2 2 5 4" xfId="25231"/>
    <cellStyle name="Normal 13 2 2 2 5 4 2" xfId="49272"/>
    <cellStyle name="Normal 13 2 2 2 5 5" xfId="8735"/>
    <cellStyle name="Normal 13 2 2 2 5 6" xfId="32811"/>
    <cellStyle name="Normal 13 2 2 2 6" xfId="3393"/>
    <cellStyle name="Normal 13 2 2 2 6 2" xfId="6606"/>
    <cellStyle name="Normal 13 2 2 2 6 2 2" xfId="29437"/>
    <cellStyle name="Normal 13 2 2 2 6 2 2 2" xfId="53468"/>
    <cellStyle name="Normal 13 2 2 2 6 2 3" xfId="17773"/>
    <cellStyle name="Normal 13 2 2 2 6 2 4" xfId="41847"/>
    <cellStyle name="Normal 13 2 2 2 6 3" xfId="14590"/>
    <cellStyle name="Normal 13 2 2 2 6 3 2" xfId="38664"/>
    <cellStyle name="Normal 13 2 2 2 6 4" xfId="26225"/>
    <cellStyle name="Normal 13 2 2 2 6 4 2" xfId="50256"/>
    <cellStyle name="Normal 13 2 2 2 6 5" xfId="9713"/>
    <cellStyle name="Normal 13 2 2 2 6 6" xfId="33789"/>
    <cellStyle name="Normal 13 2 2 2 7" xfId="4451"/>
    <cellStyle name="Normal 13 2 2 2 7 2" xfId="15648"/>
    <cellStyle name="Normal 13 2 2 2 7 2 2" xfId="39722"/>
    <cellStyle name="Normal 13 2 2 2 7 3" xfId="27283"/>
    <cellStyle name="Normal 13 2 2 2 7 3 2" xfId="51314"/>
    <cellStyle name="Normal 13 2 2 2 7 4" xfId="10676"/>
    <cellStyle name="Normal 13 2 2 2 7 5" xfId="34752"/>
    <cellStyle name="Normal 13 2 2 2 8" xfId="1448"/>
    <cellStyle name="Normal 13 2 2 2 8 2" xfId="24257"/>
    <cellStyle name="Normal 13 2 2 2 8 2 2" xfId="48300"/>
    <cellStyle name="Normal 13 2 2 2 8 3" xfId="11692"/>
    <cellStyle name="Normal 13 2 2 2 8 4" xfId="35768"/>
    <cellStyle name="Normal 13 2 2 2 9" xfId="23259"/>
    <cellStyle name="Normal 13 2 2 2 9 2" xfId="47325"/>
    <cellStyle name="Normal 13 2 2 3" xfId="614"/>
    <cellStyle name="Normal 13 2 2 3 2" xfId="2662"/>
    <cellStyle name="Normal 13 2 2 3 2 2" xfId="5861"/>
    <cellStyle name="Normal 13 2 2 3 2 2 2" xfId="28692"/>
    <cellStyle name="Normal 13 2 2 3 2 2 2 2" xfId="52723"/>
    <cellStyle name="Normal 13 2 2 3 2 2 3" xfId="17028"/>
    <cellStyle name="Normal 13 2 2 3 2 2 4" xfId="41102"/>
    <cellStyle name="Normal 13 2 2 3 2 3" xfId="13843"/>
    <cellStyle name="Normal 13 2 2 3 2 3 2" xfId="37919"/>
    <cellStyle name="Normal 13 2 2 3 2 4" xfId="25470"/>
    <cellStyle name="Normal 13 2 2 3 2 4 2" xfId="49511"/>
    <cellStyle name="Normal 13 2 2 3 2 5" xfId="8974"/>
    <cellStyle name="Normal 13 2 2 3 2 6" xfId="33050"/>
    <cellStyle name="Normal 13 2 2 3 3" xfId="3641"/>
    <cellStyle name="Normal 13 2 2 3 3 2" xfId="6854"/>
    <cellStyle name="Normal 13 2 2 3 3 2 2" xfId="29685"/>
    <cellStyle name="Normal 13 2 2 3 3 2 2 2" xfId="53716"/>
    <cellStyle name="Normal 13 2 2 3 3 2 3" xfId="18021"/>
    <cellStyle name="Normal 13 2 2 3 3 2 4" xfId="42095"/>
    <cellStyle name="Normal 13 2 2 3 3 3" xfId="14838"/>
    <cellStyle name="Normal 13 2 2 3 3 3 2" xfId="38912"/>
    <cellStyle name="Normal 13 2 2 3 3 4" xfId="26473"/>
    <cellStyle name="Normal 13 2 2 3 3 4 2" xfId="50504"/>
    <cellStyle name="Normal 13 2 2 3 3 5" xfId="9952"/>
    <cellStyle name="Normal 13 2 2 3 3 6" xfId="34028"/>
    <cellStyle name="Normal 13 2 2 3 4" xfId="4694"/>
    <cellStyle name="Normal 13 2 2 3 4 2" xfId="15891"/>
    <cellStyle name="Normal 13 2 2 3 4 2 2" xfId="39965"/>
    <cellStyle name="Normal 13 2 2 3 4 3" xfId="27526"/>
    <cellStyle name="Normal 13 2 2 3 4 3 2" xfId="51557"/>
    <cellStyle name="Normal 13 2 2 3 4 4" xfId="10915"/>
    <cellStyle name="Normal 13 2 2 3 4 5" xfId="34991"/>
    <cellStyle name="Normal 13 2 2 3 5" xfId="1690"/>
    <cellStyle name="Normal 13 2 2 3 5 2" xfId="24499"/>
    <cellStyle name="Normal 13 2 2 3 5 2 2" xfId="48542"/>
    <cellStyle name="Normal 13 2 2 3 5 3" xfId="12001"/>
    <cellStyle name="Normal 13 2 2 3 5 4" xfId="36077"/>
    <cellStyle name="Normal 13 2 2 3 6" xfId="23510"/>
    <cellStyle name="Normal 13 2 2 3 6 2" xfId="47564"/>
    <cellStyle name="Normal 13 2 2 3 7" xfId="8012"/>
    <cellStyle name="Normal 13 2 2 3 8" xfId="32088"/>
    <cellStyle name="Normal 13 2 2 4" xfId="884"/>
    <cellStyle name="Normal 13 2 2 4 2" xfId="2902"/>
    <cellStyle name="Normal 13 2 2 4 2 2" xfId="6101"/>
    <cellStyle name="Normal 13 2 2 4 2 2 2" xfId="28932"/>
    <cellStyle name="Normal 13 2 2 4 2 2 2 2" xfId="52963"/>
    <cellStyle name="Normal 13 2 2 4 2 2 3" xfId="17268"/>
    <cellStyle name="Normal 13 2 2 4 2 2 4" xfId="41342"/>
    <cellStyle name="Normal 13 2 2 4 2 3" xfId="14083"/>
    <cellStyle name="Normal 13 2 2 4 2 3 2" xfId="38159"/>
    <cellStyle name="Normal 13 2 2 4 2 4" xfId="25710"/>
    <cellStyle name="Normal 13 2 2 4 2 4 2" xfId="49751"/>
    <cellStyle name="Normal 13 2 2 4 2 5" xfId="9214"/>
    <cellStyle name="Normal 13 2 2 4 2 6" xfId="33290"/>
    <cellStyle name="Normal 13 2 2 4 3" xfId="3885"/>
    <cellStyle name="Normal 13 2 2 4 3 2" xfId="7098"/>
    <cellStyle name="Normal 13 2 2 4 3 2 2" xfId="29929"/>
    <cellStyle name="Normal 13 2 2 4 3 2 2 2" xfId="53960"/>
    <cellStyle name="Normal 13 2 2 4 3 2 3" xfId="18265"/>
    <cellStyle name="Normal 13 2 2 4 3 2 4" xfId="42339"/>
    <cellStyle name="Normal 13 2 2 4 3 3" xfId="15082"/>
    <cellStyle name="Normal 13 2 2 4 3 3 2" xfId="39156"/>
    <cellStyle name="Normal 13 2 2 4 3 4" xfId="26717"/>
    <cellStyle name="Normal 13 2 2 4 3 4 2" xfId="50748"/>
    <cellStyle name="Normal 13 2 2 4 3 5" xfId="10192"/>
    <cellStyle name="Normal 13 2 2 4 3 6" xfId="34268"/>
    <cellStyle name="Normal 13 2 2 4 4" xfId="4934"/>
    <cellStyle name="Normal 13 2 2 4 4 2" xfId="16131"/>
    <cellStyle name="Normal 13 2 2 4 4 2 2" xfId="40205"/>
    <cellStyle name="Normal 13 2 2 4 4 3" xfId="27766"/>
    <cellStyle name="Normal 13 2 2 4 4 3 2" xfId="51797"/>
    <cellStyle name="Normal 13 2 2 4 4 4" xfId="11155"/>
    <cellStyle name="Normal 13 2 2 4 4 5" xfId="35231"/>
    <cellStyle name="Normal 13 2 2 4 5" xfId="1930"/>
    <cellStyle name="Normal 13 2 2 4 5 2" xfId="24739"/>
    <cellStyle name="Normal 13 2 2 4 5 2 2" xfId="48782"/>
    <cellStyle name="Normal 13 2 2 4 5 3" xfId="12251"/>
    <cellStyle name="Normal 13 2 2 4 5 4" xfId="36327"/>
    <cellStyle name="Normal 13 2 2 4 6" xfId="23752"/>
    <cellStyle name="Normal 13 2 2 4 6 2" xfId="47804"/>
    <cellStyle name="Normal 13 2 2 4 7" xfId="8252"/>
    <cellStyle name="Normal 13 2 2 4 8" xfId="32328"/>
    <cellStyle name="Normal 13 2 2 5" xfId="1124"/>
    <cellStyle name="Normal 13 2 2 5 2" xfId="3142"/>
    <cellStyle name="Normal 13 2 2 5 2 2" xfId="6341"/>
    <cellStyle name="Normal 13 2 2 5 2 2 2" xfId="29172"/>
    <cellStyle name="Normal 13 2 2 5 2 2 2 2" xfId="53203"/>
    <cellStyle name="Normal 13 2 2 5 2 2 3" xfId="17508"/>
    <cellStyle name="Normal 13 2 2 5 2 2 4" xfId="41582"/>
    <cellStyle name="Normal 13 2 2 5 2 3" xfId="14323"/>
    <cellStyle name="Normal 13 2 2 5 2 3 2" xfId="38399"/>
    <cellStyle name="Normal 13 2 2 5 2 4" xfId="25950"/>
    <cellStyle name="Normal 13 2 2 5 2 4 2" xfId="49991"/>
    <cellStyle name="Normal 13 2 2 5 2 5" xfId="9454"/>
    <cellStyle name="Normal 13 2 2 5 2 6" xfId="33530"/>
    <cellStyle name="Normal 13 2 2 5 3" xfId="4136"/>
    <cellStyle name="Normal 13 2 2 5 3 2" xfId="7349"/>
    <cellStyle name="Normal 13 2 2 5 3 2 2" xfId="30180"/>
    <cellStyle name="Normal 13 2 2 5 3 2 2 2" xfId="54211"/>
    <cellStyle name="Normal 13 2 2 5 3 2 3" xfId="18516"/>
    <cellStyle name="Normal 13 2 2 5 3 2 4" xfId="42590"/>
    <cellStyle name="Normal 13 2 2 5 3 3" xfId="15333"/>
    <cellStyle name="Normal 13 2 2 5 3 3 2" xfId="39407"/>
    <cellStyle name="Normal 13 2 2 5 3 4" xfId="26968"/>
    <cellStyle name="Normal 13 2 2 5 3 4 2" xfId="50999"/>
    <cellStyle name="Normal 13 2 2 5 3 5" xfId="10432"/>
    <cellStyle name="Normal 13 2 2 5 3 6" xfId="34508"/>
    <cellStyle name="Normal 13 2 2 5 4" xfId="5175"/>
    <cellStyle name="Normal 13 2 2 5 4 2" xfId="16372"/>
    <cellStyle name="Normal 13 2 2 5 4 2 2" xfId="40446"/>
    <cellStyle name="Normal 13 2 2 5 4 3" xfId="28007"/>
    <cellStyle name="Normal 13 2 2 5 4 3 2" xfId="52038"/>
    <cellStyle name="Normal 13 2 2 5 4 4" xfId="11395"/>
    <cellStyle name="Normal 13 2 2 5 4 5" xfId="35471"/>
    <cellStyle name="Normal 13 2 2 5 5" xfId="2170"/>
    <cellStyle name="Normal 13 2 2 5 5 2" xfId="24981"/>
    <cellStyle name="Normal 13 2 2 5 5 2 2" xfId="49022"/>
    <cellStyle name="Normal 13 2 2 5 5 3" xfId="12498"/>
    <cellStyle name="Normal 13 2 2 5 5 4" xfId="36574"/>
    <cellStyle name="Normal 13 2 2 5 6" xfId="23993"/>
    <cellStyle name="Normal 13 2 2 5 6 2" xfId="48044"/>
    <cellStyle name="Normal 13 2 2 5 7" xfId="8492"/>
    <cellStyle name="Normal 13 2 2 5 8" xfId="32568"/>
    <cellStyle name="Normal 13 2 2 6" xfId="2420"/>
    <cellStyle name="Normal 13 2 2 6 2" xfId="5621"/>
    <cellStyle name="Normal 13 2 2 6 2 2" xfId="28452"/>
    <cellStyle name="Normal 13 2 2 6 2 2 2" xfId="52483"/>
    <cellStyle name="Normal 13 2 2 6 2 3" xfId="16788"/>
    <cellStyle name="Normal 13 2 2 6 2 4" xfId="40862"/>
    <cellStyle name="Normal 13 2 2 6 3" xfId="13603"/>
    <cellStyle name="Normal 13 2 2 6 3 2" xfId="37679"/>
    <cellStyle name="Normal 13 2 2 6 4" xfId="25230"/>
    <cellStyle name="Normal 13 2 2 6 4 2" xfId="49271"/>
    <cellStyle name="Normal 13 2 2 6 5" xfId="8734"/>
    <cellStyle name="Normal 13 2 2 6 6" xfId="32810"/>
    <cellStyle name="Normal 13 2 2 7" xfId="3392"/>
    <cellStyle name="Normal 13 2 2 7 2" xfId="6605"/>
    <cellStyle name="Normal 13 2 2 7 2 2" xfId="29436"/>
    <cellStyle name="Normal 13 2 2 7 2 2 2" xfId="53467"/>
    <cellStyle name="Normal 13 2 2 7 2 3" xfId="17772"/>
    <cellStyle name="Normal 13 2 2 7 2 4" xfId="41846"/>
    <cellStyle name="Normal 13 2 2 7 3" xfId="14589"/>
    <cellStyle name="Normal 13 2 2 7 3 2" xfId="38663"/>
    <cellStyle name="Normal 13 2 2 7 4" xfId="26224"/>
    <cellStyle name="Normal 13 2 2 7 4 2" xfId="50255"/>
    <cellStyle name="Normal 13 2 2 7 5" xfId="9712"/>
    <cellStyle name="Normal 13 2 2 7 6" xfId="33788"/>
    <cellStyle name="Normal 13 2 2 8" xfId="4450"/>
    <cellStyle name="Normal 13 2 2 8 2" xfId="15647"/>
    <cellStyle name="Normal 13 2 2 8 2 2" xfId="39721"/>
    <cellStyle name="Normal 13 2 2 8 3" xfId="27282"/>
    <cellStyle name="Normal 13 2 2 8 3 2" xfId="51313"/>
    <cellStyle name="Normal 13 2 2 8 4" xfId="10675"/>
    <cellStyle name="Normal 13 2 2 8 5" xfId="34751"/>
    <cellStyle name="Normal 13 2 2 9" xfId="1447"/>
    <cellStyle name="Normal 13 2 2 9 2" xfId="24256"/>
    <cellStyle name="Normal 13 2 2 9 2 2" xfId="48299"/>
    <cellStyle name="Normal 13 2 2 9 3" xfId="11691"/>
    <cellStyle name="Normal 13 2 2 9 4" xfId="35767"/>
    <cellStyle name="Normal 13 2 3" xfId="197"/>
    <cellStyle name="Normal 13 2 3 10" xfId="23260"/>
    <cellStyle name="Normal 13 2 3 10 2" xfId="47326"/>
    <cellStyle name="Normal 13 2 3 11" xfId="7773"/>
    <cellStyle name="Normal 13 2 3 12" xfId="31850"/>
    <cellStyle name="Normal 13 2 3 2" xfId="198"/>
    <cellStyle name="Normal 13 2 3 2 10" xfId="7774"/>
    <cellStyle name="Normal 13 2 3 2 11" xfId="31851"/>
    <cellStyle name="Normal 13 2 3 2 2" xfId="617"/>
    <cellStyle name="Normal 13 2 3 2 2 2" xfId="2665"/>
    <cellStyle name="Normal 13 2 3 2 2 2 2" xfId="5864"/>
    <cellStyle name="Normal 13 2 3 2 2 2 2 2" xfId="28695"/>
    <cellStyle name="Normal 13 2 3 2 2 2 2 2 2" xfId="52726"/>
    <cellStyle name="Normal 13 2 3 2 2 2 2 3" xfId="17031"/>
    <cellStyle name="Normal 13 2 3 2 2 2 2 4" xfId="41105"/>
    <cellStyle name="Normal 13 2 3 2 2 2 3" xfId="13846"/>
    <cellStyle name="Normal 13 2 3 2 2 2 3 2" xfId="37922"/>
    <cellStyle name="Normal 13 2 3 2 2 2 4" xfId="25473"/>
    <cellStyle name="Normal 13 2 3 2 2 2 4 2" xfId="49514"/>
    <cellStyle name="Normal 13 2 3 2 2 2 5" xfId="8977"/>
    <cellStyle name="Normal 13 2 3 2 2 2 6" xfId="33053"/>
    <cellStyle name="Normal 13 2 3 2 2 3" xfId="3644"/>
    <cellStyle name="Normal 13 2 3 2 2 3 2" xfId="6857"/>
    <cellStyle name="Normal 13 2 3 2 2 3 2 2" xfId="29688"/>
    <cellStyle name="Normal 13 2 3 2 2 3 2 2 2" xfId="53719"/>
    <cellStyle name="Normal 13 2 3 2 2 3 2 3" xfId="18024"/>
    <cellStyle name="Normal 13 2 3 2 2 3 2 4" xfId="42098"/>
    <cellStyle name="Normal 13 2 3 2 2 3 3" xfId="14841"/>
    <cellStyle name="Normal 13 2 3 2 2 3 3 2" xfId="38915"/>
    <cellStyle name="Normal 13 2 3 2 2 3 4" xfId="26476"/>
    <cellStyle name="Normal 13 2 3 2 2 3 4 2" xfId="50507"/>
    <cellStyle name="Normal 13 2 3 2 2 3 5" xfId="9955"/>
    <cellStyle name="Normal 13 2 3 2 2 3 6" xfId="34031"/>
    <cellStyle name="Normal 13 2 3 2 2 4" xfId="4697"/>
    <cellStyle name="Normal 13 2 3 2 2 4 2" xfId="15894"/>
    <cellStyle name="Normal 13 2 3 2 2 4 2 2" xfId="39968"/>
    <cellStyle name="Normal 13 2 3 2 2 4 3" xfId="27529"/>
    <cellStyle name="Normal 13 2 3 2 2 4 3 2" xfId="51560"/>
    <cellStyle name="Normal 13 2 3 2 2 4 4" xfId="10918"/>
    <cellStyle name="Normal 13 2 3 2 2 4 5" xfId="34994"/>
    <cellStyle name="Normal 13 2 3 2 2 5" xfId="1693"/>
    <cellStyle name="Normal 13 2 3 2 2 5 2" xfId="24502"/>
    <cellStyle name="Normal 13 2 3 2 2 5 2 2" xfId="48545"/>
    <cellStyle name="Normal 13 2 3 2 2 5 3" xfId="12004"/>
    <cellStyle name="Normal 13 2 3 2 2 5 4" xfId="36080"/>
    <cellStyle name="Normal 13 2 3 2 2 6" xfId="23513"/>
    <cellStyle name="Normal 13 2 3 2 2 6 2" xfId="47567"/>
    <cellStyle name="Normal 13 2 3 2 2 7" xfId="8015"/>
    <cellStyle name="Normal 13 2 3 2 2 8" xfId="32091"/>
    <cellStyle name="Normal 13 2 3 2 3" xfId="887"/>
    <cellStyle name="Normal 13 2 3 2 3 2" xfId="2905"/>
    <cellStyle name="Normal 13 2 3 2 3 2 2" xfId="6104"/>
    <cellStyle name="Normal 13 2 3 2 3 2 2 2" xfId="28935"/>
    <cellStyle name="Normal 13 2 3 2 3 2 2 2 2" xfId="52966"/>
    <cellStyle name="Normal 13 2 3 2 3 2 2 3" xfId="17271"/>
    <cellStyle name="Normal 13 2 3 2 3 2 2 4" xfId="41345"/>
    <cellStyle name="Normal 13 2 3 2 3 2 3" xfId="14086"/>
    <cellStyle name="Normal 13 2 3 2 3 2 3 2" xfId="38162"/>
    <cellStyle name="Normal 13 2 3 2 3 2 4" xfId="25713"/>
    <cellStyle name="Normal 13 2 3 2 3 2 4 2" xfId="49754"/>
    <cellStyle name="Normal 13 2 3 2 3 2 5" xfId="9217"/>
    <cellStyle name="Normal 13 2 3 2 3 2 6" xfId="33293"/>
    <cellStyle name="Normal 13 2 3 2 3 3" xfId="3888"/>
    <cellStyle name="Normal 13 2 3 2 3 3 2" xfId="7101"/>
    <cellStyle name="Normal 13 2 3 2 3 3 2 2" xfId="29932"/>
    <cellStyle name="Normal 13 2 3 2 3 3 2 2 2" xfId="53963"/>
    <cellStyle name="Normal 13 2 3 2 3 3 2 3" xfId="18268"/>
    <cellStyle name="Normal 13 2 3 2 3 3 2 4" xfId="42342"/>
    <cellStyle name="Normal 13 2 3 2 3 3 3" xfId="15085"/>
    <cellStyle name="Normal 13 2 3 2 3 3 3 2" xfId="39159"/>
    <cellStyle name="Normal 13 2 3 2 3 3 4" xfId="26720"/>
    <cellStyle name="Normal 13 2 3 2 3 3 4 2" xfId="50751"/>
    <cellStyle name="Normal 13 2 3 2 3 3 5" xfId="10195"/>
    <cellStyle name="Normal 13 2 3 2 3 3 6" xfId="34271"/>
    <cellStyle name="Normal 13 2 3 2 3 4" xfId="4937"/>
    <cellStyle name="Normal 13 2 3 2 3 4 2" xfId="16134"/>
    <cellStyle name="Normal 13 2 3 2 3 4 2 2" xfId="40208"/>
    <cellStyle name="Normal 13 2 3 2 3 4 3" xfId="27769"/>
    <cellStyle name="Normal 13 2 3 2 3 4 3 2" xfId="51800"/>
    <cellStyle name="Normal 13 2 3 2 3 4 4" xfId="11158"/>
    <cellStyle name="Normal 13 2 3 2 3 4 5" xfId="35234"/>
    <cellStyle name="Normal 13 2 3 2 3 5" xfId="1933"/>
    <cellStyle name="Normal 13 2 3 2 3 5 2" xfId="24742"/>
    <cellStyle name="Normal 13 2 3 2 3 5 2 2" xfId="48785"/>
    <cellStyle name="Normal 13 2 3 2 3 5 3" xfId="12254"/>
    <cellStyle name="Normal 13 2 3 2 3 5 4" xfId="36330"/>
    <cellStyle name="Normal 13 2 3 2 3 6" xfId="23755"/>
    <cellStyle name="Normal 13 2 3 2 3 6 2" xfId="47807"/>
    <cellStyle name="Normal 13 2 3 2 3 7" xfId="8255"/>
    <cellStyle name="Normal 13 2 3 2 3 8" xfId="32331"/>
    <cellStyle name="Normal 13 2 3 2 4" xfId="1127"/>
    <cellStyle name="Normal 13 2 3 2 4 2" xfId="3145"/>
    <cellStyle name="Normal 13 2 3 2 4 2 2" xfId="6344"/>
    <cellStyle name="Normal 13 2 3 2 4 2 2 2" xfId="29175"/>
    <cellStyle name="Normal 13 2 3 2 4 2 2 2 2" xfId="53206"/>
    <cellStyle name="Normal 13 2 3 2 4 2 2 3" xfId="17511"/>
    <cellStyle name="Normal 13 2 3 2 4 2 2 4" xfId="41585"/>
    <cellStyle name="Normal 13 2 3 2 4 2 3" xfId="14326"/>
    <cellStyle name="Normal 13 2 3 2 4 2 3 2" xfId="38402"/>
    <cellStyle name="Normal 13 2 3 2 4 2 4" xfId="25953"/>
    <cellStyle name="Normal 13 2 3 2 4 2 4 2" xfId="49994"/>
    <cellStyle name="Normal 13 2 3 2 4 2 5" xfId="9457"/>
    <cellStyle name="Normal 13 2 3 2 4 2 6" xfId="33533"/>
    <cellStyle name="Normal 13 2 3 2 4 3" xfId="4139"/>
    <cellStyle name="Normal 13 2 3 2 4 3 2" xfId="7352"/>
    <cellStyle name="Normal 13 2 3 2 4 3 2 2" xfId="30183"/>
    <cellStyle name="Normal 13 2 3 2 4 3 2 2 2" xfId="54214"/>
    <cellStyle name="Normal 13 2 3 2 4 3 2 3" xfId="18519"/>
    <cellStyle name="Normal 13 2 3 2 4 3 2 4" xfId="42593"/>
    <cellStyle name="Normal 13 2 3 2 4 3 3" xfId="15336"/>
    <cellStyle name="Normal 13 2 3 2 4 3 3 2" xfId="39410"/>
    <cellStyle name="Normal 13 2 3 2 4 3 4" xfId="26971"/>
    <cellStyle name="Normal 13 2 3 2 4 3 4 2" xfId="51002"/>
    <cellStyle name="Normal 13 2 3 2 4 3 5" xfId="10435"/>
    <cellStyle name="Normal 13 2 3 2 4 3 6" xfId="34511"/>
    <cellStyle name="Normal 13 2 3 2 4 4" xfId="5178"/>
    <cellStyle name="Normal 13 2 3 2 4 4 2" xfId="16375"/>
    <cellStyle name="Normal 13 2 3 2 4 4 2 2" xfId="40449"/>
    <cellStyle name="Normal 13 2 3 2 4 4 3" xfId="28010"/>
    <cellStyle name="Normal 13 2 3 2 4 4 3 2" xfId="52041"/>
    <cellStyle name="Normal 13 2 3 2 4 4 4" xfId="11398"/>
    <cellStyle name="Normal 13 2 3 2 4 4 5" xfId="35474"/>
    <cellStyle name="Normal 13 2 3 2 4 5" xfId="2173"/>
    <cellStyle name="Normal 13 2 3 2 4 5 2" xfId="24984"/>
    <cellStyle name="Normal 13 2 3 2 4 5 2 2" xfId="49025"/>
    <cellStyle name="Normal 13 2 3 2 4 5 3" xfId="12501"/>
    <cellStyle name="Normal 13 2 3 2 4 5 4" xfId="36577"/>
    <cellStyle name="Normal 13 2 3 2 4 6" xfId="23996"/>
    <cellStyle name="Normal 13 2 3 2 4 6 2" xfId="48047"/>
    <cellStyle name="Normal 13 2 3 2 4 7" xfId="8495"/>
    <cellStyle name="Normal 13 2 3 2 4 8" xfId="32571"/>
    <cellStyle name="Normal 13 2 3 2 5" xfId="2423"/>
    <cellStyle name="Normal 13 2 3 2 5 2" xfId="5624"/>
    <cellStyle name="Normal 13 2 3 2 5 2 2" xfId="28455"/>
    <cellStyle name="Normal 13 2 3 2 5 2 2 2" xfId="52486"/>
    <cellStyle name="Normal 13 2 3 2 5 2 3" xfId="16791"/>
    <cellStyle name="Normal 13 2 3 2 5 2 4" xfId="40865"/>
    <cellStyle name="Normal 13 2 3 2 5 3" xfId="13606"/>
    <cellStyle name="Normal 13 2 3 2 5 3 2" xfId="37682"/>
    <cellStyle name="Normal 13 2 3 2 5 4" xfId="25233"/>
    <cellStyle name="Normal 13 2 3 2 5 4 2" xfId="49274"/>
    <cellStyle name="Normal 13 2 3 2 5 5" xfId="8737"/>
    <cellStyle name="Normal 13 2 3 2 5 6" xfId="32813"/>
    <cellStyle name="Normal 13 2 3 2 6" xfId="3395"/>
    <cellStyle name="Normal 13 2 3 2 6 2" xfId="6608"/>
    <cellStyle name="Normal 13 2 3 2 6 2 2" xfId="29439"/>
    <cellStyle name="Normal 13 2 3 2 6 2 2 2" xfId="53470"/>
    <cellStyle name="Normal 13 2 3 2 6 2 3" xfId="17775"/>
    <cellStyle name="Normal 13 2 3 2 6 2 4" xfId="41849"/>
    <cellStyle name="Normal 13 2 3 2 6 3" xfId="14592"/>
    <cellStyle name="Normal 13 2 3 2 6 3 2" xfId="38666"/>
    <cellStyle name="Normal 13 2 3 2 6 4" xfId="26227"/>
    <cellStyle name="Normal 13 2 3 2 6 4 2" xfId="50258"/>
    <cellStyle name="Normal 13 2 3 2 6 5" xfId="9715"/>
    <cellStyle name="Normal 13 2 3 2 6 6" xfId="33791"/>
    <cellStyle name="Normal 13 2 3 2 7" xfId="4453"/>
    <cellStyle name="Normal 13 2 3 2 7 2" xfId="15650"/>
    <cellStyle name="Normal 13 2 3 2 7 2 2" xfId="39724"/>
    <cellStyle name="Normal 13 2 3 2 7 3" xfId="27285"/>
    <cellStyle name="Normal 13 2 3 2 7 3 2" xfId="51316"/>
    <cellStyle name="Normal 13 2 3 2 7 4" xfId="10678"/>
    <cellStyle name="Normal 13 2 3 2 7 5" xfId="34754"/>
    <cellStyle name="Normal 13 2 3 2 8" xfId="1450"/>
    <cellStyle name="Normal 13 2 3 2 8 2" xfId="24259"/>
    <cellStyle name="Normal 13 2 3 2 8 2 2" xfId="48302"/>
    <cellStyle name="Normal 13 2 3 2 8 3" xfId="11694"/>
    <cellStyle name="Normal 13 2 3 2 8 4" xfId="35770"/>
    <cellStyle name="Normal 13 2 3 2 9" xfId="23261"/>
    <cellStyle name="Normal 13 2 3 2 9 2" xfId="47327"/>
    <cellStyle name="Normal 13 2 3 3" xfId="616"/>
    <cellStyle name="Normal 13 2 3 3 2" xfId="2664"/>
    <cellStyle name="Normal 13 2 3 3 2 2" xfId="5863"/>
    <cellStyle name="Normal 13 2 3 3 2 2 2" xfId="28694"/>
    <cellStyle name="Normal 13 2 3 3 2 2 2 2" xfId="52725"/>
    <cellStyle name="Normal 13 2 3 3 2 2 3" xfId="17030"/>
    <cellStyle name="Normal 13 2 3 3 2 2 4" xfId="41104"/>
    <cellStyle name="Normal 13 2 3 3 2 3" xfId="13845"/>
    <cellStyle name="Normal 13 2 3 3 2 3 2" xfId="37921"/>
    <cellStyle name="Normal 13 2 3 3 2 4" xfId="25472"/>
    <cellStyle name="Normal 13 2 3 3 2 4 2" xfId="49513"/>
    <cellStyle name="Normal 13 2 3 3 2 5" xfId="8976"/>
    <cellStyle name="Normal 13 2 3 3 2 6" xfId="33052"/>
    <cellStyle name="Normal 13 2 3 3 3" xfId="3643"/>
    <cellStyle name="Normal 13 2 3 3 3 2" xfId="6856"/>
    <cellStyle name="Normal 13 2 3 3 3 2 2" xfId="29687"/>
    <cellStyle name="Normal 13 2 3 3 3 2 2 2" xfId="53718"/>
    <cellStyle name="Normal 13 2 3 3 3 2 3" xfId="18023"/>
    <cellStyle name="Normal 13 2 3 3 3 2 4" xfId="42097"/>
    <cellStyle name="Normal 13 2 3 3 3 3" xfId="14840"/>
    <cellStyle name="Normal 13 2 3 3 3 3 2" xfId="38914"/>
    <cellStyle name="Normal 13 2 3 3 3 4" xfId="26475"/>
    <cellStyle name="Normal 13 2 3 3 3 4 2" xfId="50506"/>
    <cellStyle name="Normal 13 2 3 3 3 5" xfId="9954"/>
    <cellStyle name="Normal 13 2 3 3 3 6" xfId="34030"/>
    <cellStyle name="Normal 13 2 3 3 4" xfId="4696"/>
    <cellStyle name="Normal 13 2 3 3 4 2" xfId="15893"/>
    <cellStyle name="Normal 13 2 3 3 4 2 2" xfId="39967"/>
    <cellStyle name="Normal 13 2 3 3 4 3" xfId="27528"/>
    <cellStyle name="Normal 13 2 3 3 4 3 2" xfId="51559"/>
    <cellStyle name="Normal 13 2 3 3 4 4" xfId="10917"/>
    <cellStyle name="Normal 13 2 3 3 4 5" xfId="34993"/>
    <cellStyle name="Normal 13 2 3 3 5" xfId="1692"/>
    <cellStyle name="Normal 13 2 3 3 5 2" xfId="24501"/>
    <cellStyle name="Normal 13 2 3 3 5 2 2" xfId="48544"/>
    <cellStyle name="Normal 13 2 3 3 5 3" xfId="12003"/>
    <cellStyle name="Normal 13 2 3 3 5 4" xfId="36079"/>
    <cellStyle name="Normal 13 2 3 3 6" xfId="23512"/>
    <cellStyle name="Normal 13 2 3 3 6 2" xfId="47566"/>
    <cellStyle name="Normal 13 2 3 3 7" xfId="8014"/>
    <cellStyle name="Normal 13 2 3 3 8" xfId="32090"/>
    <cellStyle name="Normal 13 2 3 4" xfId="886"/>
    <cellStyle name="Normal 13 2 3 4 2" xfId="2904"/>
    <cellStyle name="Normal 13 2 3 4 2 2" xfId="6103"/>
    <cellStyle name="Normal 13 2 3 4 2 2 2" xfId="28934"/>
    <cellStyle name="Normal 13 2 3 4 2 2 2 2" xfId="52965"/>
    <cellStyle name="Normal 13 2 3 4 2 2 3" xfId="17270"/>
    <cellStyle name="Normal 13 2 3 4 2 2 4" xfId="41344"/>
    <cellStyle name="Normal 13 2 3 4 2 3" xfId="14085"/>
    <cellStyle name="Normal 13 2 3 4 2 3 2" xfId="38161"/>
    <cellStyle name="Normal 13 2 3 4 2 4" xfId="25712"/>
    <cellStyle name="Normal 13 2 3 4 2 4 2" xfId="49753"/>
    <cellStyle name="Normal 13 2 3 4 2 5" xfId="9216"/>
    <cellStyle name="Normal 13 2 3 4 2 6" xfId="33292"/>
    <cellStyle name="Normal 13 2 3 4 3" xfId="3887"/>
    <cellStyle name="Normal 13 2 3 4 3 2" xfId="7100"/>
    <cellStyle name="Normal 13 2 3 4 3 2 2" xfId="29931"/>
    <cellStyle name="Normal 13 2 3 4 3 2 2 2" xfId="53962"/>
    <cellStyle name="Normal 13 2 3 4 3 2 3" xfId="18267"/>
    <cellStyle name="Normal 13 2 3 4 3 2 4" xfId="42341"/>
    <cellStyle name="Normal 13 2 3 4 3 3" xfId="15084"/>
    <cellStyle name="Normal 13 2 3 4 3 3 2" xfId="39158"/>
    <cellStyle name="Normal 13 2 3 4 3 4" xfId="26719"/>
    <cellStyle name="Normal 13 2 3 4 3 4 2" xfId="50750"/>
    <cellStyle name="Normal 13 2 3 4 3 5" xfId="10194"/>
    <cellStyle name="Normal 13 2 3 4 3 6" xfId="34270"/>
    <cellStyle name="Normal 13 2 3 4 4" xfId="4936"/>
    <cellStyle name="Normal 13 2 3 4 4 2" xfId="16133"/>
    <cellStyle name="Normal 13 2 3 4 4 2 2" xfId="40207"/>
    <cellStyle name="Normal 13 2 3 4 4 3" xfId="27768"/>
    <cellStyle name="Normal 13 2 3 4 4 3 2" xfId="51799"/>
    <cellStyle name="Normal 13 2 3 4 4 4" xfId="11157"/>
    <cellStyle name="Normal 13 2 3 4 4 5" xfId="35233"/>
    <cellStyle name="Normal 13 2 3 4 5" xfId="1932"/>
    <cellStyle name="Normal 13 2 3 4 5 2" xfId="24741"/>
    <cellStyle name="Normal 13 2 3 4 5 2 2" xfId="48784"/>
    <cellStyle name="Normal 13 2 3 4 5 3" xfId="12253"/>
    <cellStyle name="Normal 13 2 3 4 5 4" xfId="36329"/>
    <cellStyle name="Normal 13 2 3 4 6" xfId="23754"/>
    <cellStyle name="Normal 13 2 3 4 6 2" xfId="47806"/>
    <cellStyle name="Normal 13 2 3 4 7" xfId="8254"/>
    <cellStyle name="Normal 13 2 3 4 8" xfId="32330"/>
    <cellStyle name="Normal 13 2 3 5" xfId="1126"/>
    <cellStyle name="Normal 13 2 3 5 2" xfId="3144"/>
    <cellStyle name="Normal 13 2 3 5 2 2" xfId="6343"/>
    <cellStyle name="Normal 13 2 3 5 2 2 2" xfId="29174"/>
    <cellStyle name="Normal 13 2 3 5 2 2 2 2" xfId="53205"/>
    <cellStyle name="Normal 13 2 3 5 2 2 3" xfId="17510"/>
    <cellStyle name="Normal 13 2 3 5 2 2 4" xfId="41584"/>
    <cellStyle name="Normal 13 2 3 5 2 3" xfId="14325"/>
    <cellStyle name="Normal 13 2 3 5 2 3 2" xfId="38401"/>
    <cellStyle name="Normal 13 2 3 5 2 4" xfId="25952"/>
    <cellStyle name="Normal 13 2 3 5 2 4 2" xfId="49993"/>
    <cellStyle name="Normal 13 2 3 5 2 5" xfId="9456"/>
    <cellStyle name="Normal 13 2 3 5 2 6" xfId="33532"/>
    <cellStyle name="Normal 13 2 3 5 3" xfId="4138"/>
    <cellStyle name="Normal 13 2 3 5 3 2" xfId="7351"/>
    <cellStyle name="Normal 13 2 3 5 3 2 2" xfId="30182"/>
    <cellStyle name="Normal 13 2 3 5 3 2 2 2" xfId="54213"/>
    <cellStyle name="Normal 13 2 3 5 3 2 3" xfId="18518"/>
    <cellStyle name="Normal 13 2 3 5 3 2 4" xfId="42592"/>
    <cellStyle name="Normal 13 2 3 5 3 3" xfId="15335"/>
    <cellStyle name="Normal 13 2 3 5 3 3 2" xfId="39409"/>
    <cellStyle name="Normal 13 2 3 5 3 4" xfId="26970"/>
    <cellStyle name="Normal 13 2 3 5 3 4 2" xfId="51001"/>
    <cellStyle name="Normal 13 2 3 5 3 5" xfId="10434"/>
    <cellStyle name="Normal 13 2 3 5 3 6" xfId="34510"/>
    <cellStyle name="Normal 13 2 3 5 4" xfId="5177"/>
    <cellStyle name="Normal 13 2 3 5 4 2" xfId="16374"/>
    <cellStyle name="Normal 13 2 3 5 4 2 2" xfId="40448"/>
    <cellStyle name="Normal 13 2 3 5 4 3" xfId="28009"/>
    <cellStyle name="Normal 13 2 3 5 4 3 2" xfId="52040"/>
    <cellStyle name="Normal 13 2 3 5 4 4" xfId="11397"/>
    <cellStyle name="Normal 13 2 3 5 4 5" xfId="35473"/>
    <cellStyle name="Normal 13 2 3 5 5" xfId="2172"/>
    <cellStyle name="Normal 13 2 3 5 5 2" xfId="24983"/>
    <cellStyle name="Normal 13 2 3 5 5 2 2" xfId="49024"/>
    <cellStyle name="Normal 13 2 3 5 5 3" xfId="12500"/>
    <cellStyle name="Normal 13 2 3 5 5 4" xfId="36576"/>
    <cellStyle name="Normal 13 2 3 5 6" xfId="23995"/>
    <cellStyle name="Normal 13 2 3 5 6 2" xfId="48046"/>
    <cellStyle name="Normal 13 2 3 5 7" xfId="8494"/>
    <cellStyle name="Normal 13 2 3 5 8" xfId="32570"/>
    <cellStyle name="Normal 13 2 3 6" xfId="2422"/>
    <cellStyle name="Normal 13 2 3 6 2" xfId="5623"/>
    <cellStyle name="Normal 13 2 3 6 2 2" xfId="28454"/>
    <cellStyle name="Normal 13 2 3 6 2 2 2" xfId="52485"/>
    <cellStyle name="Normal 13 2 3 6 2 3" xfId="16790"/>
    <cellStyle name="Normal 13 2 3 6 2 4" xfId="40864"/>
    <cellStyle name="Normal 13 2 3 6 3" xfId="13605"/>
    <cellStyle name="Normal 13 2 3 6 3 2" xfId="37681"/>
    <cellStyle name="Normal 13 2 3 6 4" xfId="25232"/>
    <cellStyle name="Normal 13 2 3 6 4 2" xfId="49273"/>
    <cellStyle name="Normal 13 2 3 6 5" xfId="8736"/>
    <cellStyle name="Normal 13 2 3 6 6" xfId="32812"/>
    <cellStyle name="Normal 13 2 3 7" xfId="3394"/>
    <cellStyle name="Normal 13 2 3 7 2" xfId="6607"/>
    <cellStyle name="Normal 13 2 3 7 2 2" xfId="29438"/>
    <cellStyle name="Normal 13 2 3 7 2 2 2" xfId="53469"/>
    <cellStyle name="Normal 13 2 3 7 2 3" xfId="17774"/>
    <cellStyle name="Normal 13 2 3 7 2 4" xfId="41848"/>
    <cellStyle name="Normal 13 2 3 7 3" xfId="14591"/>
    <cellStyle name="Normal 13 2 3 7 3 2" xfId="38665"/>
    <cellStyle name="Normal 13 2 3 7 4" xfId="26226"/>
    <cellStyle name="Normal 13 2 3 7 4 2" xfId="50257"/>
    <cellStyle name="Normal 13 2 3 7 5" xfId="9714"/>
    <cellStyle name="Normal 13 2 3 7 6" xfId="33790"/>
    <cellStyle name="Normal 13 2 3 8" xfId="4452"/>
    <cellStyle name="Normal 13 2 3 8 2" xfId="15649"/>
    <cellStyle name="Normal 13 2 3 8 2 2" xfId="39723"/>
    <cellStyle name="Normal 13 2 3 8 3" xfId="27284"/>
    <cellStyle name="Normal 13 2 3 8 3 2" xfId="51315"/>
    <cellStyle name="Normal 13 2 3 8 4" xfId="10677"/>
    <cellStyle name="Normal 13 2 3 8 5" xfId="34753"/>
    <cellStyle name="Normal 13 2 3 9" xfId="1449"/>
    <cellStyle name="Normal 13 2 3 9 2" xfId="24258"/>
    <cellStyle name="Normal 13 2 3 9 2 2" xfId="48301"/>
    <cellStyle name="Normal 13 2 3 9 3" xfId="11693"/>
    <cellStyle name="Normal 13 2 3 9 4" xfId="35769"/>
    <cellStyle name="Normal 13 2 4" xfId="199"/>
    <cellStyle name="Normal 13 2 4 10" xfId="7775"/>
    <cellStyle name="Normal 13 2 4 11" xfId="31852"/>
    <cellStyle name="Normal 13 2 4 2" xfId="618"/>
    <cellStyle name="Normal 13 2 4 2 2" xfId="2666"/>
    <cellStyle name="Normal 13 2 4 2 2 2" xfId="5865"/>
    <cellStyle name="Normal 13 2 4 2 2 2 2" xfId="28696"/>
    <cellStyle name="Normal 13 2 4 2 2 2 2 2" xfId="52727"/>
    <cellStyle name="Normal 13 2 4 2 2 2 3" xfId="17032"/>
    <cellStyle name="Normal 13 2 4 2 2 2 4" xfId="41106"/>
    <cellStyle name="Normal 13 2 4 2 2 3" xfId="13847"/>
    <cellStyle name="Normal 13 2 4 2 2 3 2" xfId="37923"/>
    <cellStyle name="Normal 13 2 4 2 2 4" xfId="25474"/>
    <cellStyle name="Normal 13 2 4 2 2 4 2" xfId="49515"/>
    <cellStyle name="Normal 13 2 4 2 2 5" xfId="8978"/>
    <cellStyle name="Normal 13 2 4 2 2 6" xfId="33054"/>
    <cellStyle name="Normal 13 2 4 2 3" xfId="3645"/>
    <cellStyle name="Normal 13 2 4 2 3 2" xfId="6858"/>
    <cellStyle name="Normal 13 2 4 2 3 2 2" xfId="29689"/>
    <cellStyle name="Normal 13 2 4 2 3 2 2 2" xfId="53720"/>
    <cellStyle name="Normal 13 2 4 2 3 2 3" xfId="18025"/>
    <cellStyle name="Normal 13 2 4 2 3 2 4" xfId="42099"/>
    <cellStyle name="Normal 13 2 4 2 3 3" xfId="14842"/>
    <cellStyle name="Normal 13 2 4 2 3 3 2" xfId="38916"/>
    <cellStyle name="Normal 13 2 4 2 3 4" xfId="26477"/>
    <cellStyle name="Normal 13 2 4 2 3 4 2" xfId="50508"/>
    <cellStyle name="Normal 13 2 4 2 3 5" xfId="9956"/>
    <cellStyle name="Normal 13 2 4 2 3 6" xfId="34032"/>
    <cellStyle name="Normal 13 2 4 2 4" xfId="4698"/>
    <cellStyle name="Normal 13 2 4 2 4 2" xfId="15895"/>
    <cellStyle name="Normal 13 2 4 2 4 2 2" xfId="39969"/>
    <cellStyle name="Normal 13 2 4 2 4 3" xfId="27530"/>
    <cellStyle name="Normal 13 2 4 2 4 3 2" xfId="51561"/>
    <cellStyle name="Normal 13 2 4 2 4 4" xfId="10919"/>
    <cellStyle name="Normal 13 2 4 2 4 5" xfId="34995"/>
    <cellStyle name="Normal 13 2 4 2 5" xfId="1694"/>
    <cellStyle name="Normal 13 2 4 2 5 2" xfId="24503"/>
    <cellStyle name="Normal 13 2 4 2 5 2 2" xfId="48546"/>
    <cellStyle name="Normal 13 2 4 2 5 3" xfId="12005"/>
    <cellStyle name="Normal 13 2 4 2 5 4" xfId="36081"/>
    <cellStyle name="Normal 13 2 4 2 6" xfId="23514"/>
    <cellStyle name="Normal 13 2 4 2 6 2" xfId="47568"/>
    <cellStyle name="Normal 13 2 4 2 7" xfId="8016"/>
    <cellStyle name="Normal 13 2 4 2 8" xfId="32092"/>
    <cellStyle name="Normal 13 2 4 3" xfId="888"/>
    <cellStyle name="Normal 13 2 4 3 2" xfId="2906"/>
    <cellStyle name="Normal 13 2 4 3 2 2" xfId="6105"/>
    <cellStyle name="Normal 13 2 4 3 2 2 2" xfId="28936"/>
    <cellStyle name="Normal 13 2 4 3 2 2 2 2" xfId="52967"/>
    <cellStyle name="Normal 13 2 4 3 2 2 3" xfId="17272"/>
    <cellStyle name="Normal 13 2 4 3 2 2 4" xfId="41346"/>
    <cellStyle name="Normal 13 2 4 3 2 3" xfId="14087"/>
    <cellStyle name="Normal 13 2 4 3 2 3 2" xfId="38163"/>
    <cellStyle name="Normal 13 2 4 3 2 4" xfId="25714"/>
    <cellStyle name="Normal 13 2 4 3 2 4 2" xfId="49755"/>
    <cellStyle name="Normal 13 2 4 3 2 5" xfId="9218"/>
    <cellStyle name="Normal 13 2 4 3 2 6" xfId="33294"/>
    <cellStyle name="Normal 13 2 4 3 3" xfId="3889"/>
    <cellStyle name="Normal 13 2 4 3 3 2" xfId="7102"/>
    <cellStyle name="Normal 13 2 4 3 3 2 2" xfId="29933"/>
    <cellStyle name="Normal 13 2 4 3 3 2 2 2" xfId="53964"/>
    <cellStyle name="Normal 13 2 4 3 3 2 3" xfId="18269"/>
    <cellStyle name="Normal 13 2 4 3 3 2 4" xfId="42343"/>
    <cellStyle name="Normal 13 2 4 3 3 3" xfId="15086"/>
    <cellStyle name="Normal 13 2 4 3 3 3 2" xfId="39160"/>
    <cellStyle name="Normal 13 2 4 3 3 4" xfId="26721"/>
    <cellStyle name="Normal 13 2 4 3 3 4 2" xfId="50752"/>
    <cellStyle name="Normal 13 2 4 3 3 5" xfId="10196"/>
    <cellStyle name="Normal 13 2 4 3 3 6" xfId="34272"/>
    <cellStyle name="Normal 13 2 4 3 4" xfId="4938"/>
    <cellStyle name="Normal 13 2 4 3 4 2" xfId="16135"/>
    <cellStyle name="Normal 13 2 4 3 4 2 2" xfId="40209"/>
    <cellStyle name="Normal 13 2 4 3 4 3" xfId="27770"/>
    <cellStyle name="Normal 13 2 4 3 4 3 2" xfId="51801"/>
    <cellStyle name="Normal 13 2 4 3 4 4" xfId="11159"/>
    <cellStyle name="Normal 13 2 4 3 4 5" xfId="35235"/>
    <cellStyle name="Normal 13 2 4 3 5" xfId="1934"/>
    <cellStyle name="Normal 13 2 4 3 5 2" xfId="24743"/>
    <cellStyle name="Normal 13 2 4 3 5 2 2" xfId="48786"/>
    <cellStyle name="Normal 13 2 4 3 5 3" xfId="12255"/>
    <cellStyle name="Normal 13 2 4 3 5 4" xfId="36331"/>
    <cellStyle name="Normal 13 2 4 3 6" xfId="23756"/>
    <cellStyle name="Normal 13 2 4 3 6 2" xfId="47808"/>
    <cellStyle name="Normal 13 2 4 3 7" xfId="8256"/>
    <cellStyle name="Normal 13 2 4 3 8" xfId="32332"/>
    <cellStyle name="Normal 13 2 4 4" xfId="1128"/>
    <cellStyle name="Normal 13 2 4 4 2" xfId="3146"/>
    <cellStyle name="Normal 13 2 4 4 2 2" xfId="6345"/>
    <cellStyle name="Normal 13 2 4 4 2 2 2" xfId="29176"/>
    <cellStyle name="Normal 13 2 4 4 2 2 2 2" xfId="53207"/>
    <cellStyle name="Normal 13 2 4 4 2 2 3" xfId="17512"/>
    <cellStyle name="Normal 13 2 4 4 2 2 4" xfId="41586"/>
    <cellStyle name="Normal 13 2 4 4 2 3" xfId="14327"/>
    <cellStyle name="Normal 13 2 4 4 2 3 2" xfId="38403"/>
    <cellStyle name="Normal 13 2 4 4 2 4" xfId="25954"/>
    <cellStyle name="Normal 13 2 4 4 2 4 2" xfId="49995"/>
    <cellStyle name="Normal 13 2 4 4 2 5" xfId="9458"/>
    <cellStyle name="Normal 13 2 4 4 2 6" xfId="33534"/>
    <cellStyle name="Normal 13 2 4 4 3" xfId="4140"/>
    <cellStyle name="Normal 13 2 4 4 3 2" xfId="7353"/>
    <cellStyle name="Normal 13 2 4 4 3 2 2" xfId="30184"/>
    <cellStyle name="Normal 13 2 4 4 3 2 2 2" xfId="54215"/>
    <cellStyle name="Normal 13 2 4 4 3 2 3" xfId="18520"/>
    <cellStyle name="Normal 13 2 4 4 3 2 4" xfId="42594"/>
    <cellStyle name="Normal 13 2 4 4 3 3" xfId="15337"/>
    <cellStyle name="Normal 13 2 4 4 3 3 2" xfId="39411"/>
    <cellStyle name="Normal 13 2 4 4 3 4" xfId="26972"/>
    <cellStyle name="Normal 13 2 4 4 3 4 2" xfId="51003"/>
    <cellStyle name="Normal 13 2 4 4 3 5" xfId="10436"/>
    <cellStyle name="Normal 13 2 4 4 3 6" xfId="34512"/>
    <cellStyle name="Normal 13 2 4 4 4" xfId="5179"/>
    <cellStyle name="Normal 13 2 4 4 4 2" xfId="16376"/>
    <cellStyle name="Normal 13 2 4 4 4 2 2" xfId="40450"/>
    <cellStyle name="Normal 13 2 4 4 4 3" xfId="28011"/>
    <cellStyle name="Normal 13 2 4 4 4 3 2" xfId="52042"/>
    <cellStyle name="Normal 13 2 4 4 4 4" xfId="11399"/>
    <cellStyle name="Normal 13 2 4 4 4 5" xfId="35475"/>
    <cellStyle name="Normal 13 2 4 4 5" xfId="2174"/>
    <cellStyle name="Normal 13 2 4 4 5 2" xfId="24985"/>
    <cellStyle name="Normal 13 2 4 4 5 2 2" xfId="49026"/>
    <cellStyle name="Normal 13 2 4 4 5 3" xfId="12502"/>
    <cellStyle name="Normal 13 2 4 4 5 4" xfId="36578"/>
    <cellStyle name="Normal 13 2 4 4 6" xfId="23997"/>
    <cellStyle name="Normal 13 2 4 4 6 2" xfId="48048"/>
    <cellStyle name="Normal 13 2 4 4 7" xfId="8496"/>
    <cellStyle name="Normal 13 2 4 4 8" xfId="32572"/>
    <cellStyle name="Normal 13 2 4 5" xfId="2424"/>
    <cellStyle name="Normal 13 2 4 5 2" xfId="5625"/>
    <cellStyle name="Normal 13 2 4 5 2 2" xfId="28456"/>
    <cellStyle name="Normal 13 2 4 5 2 2 2" xfId="52487"/>
    <cellStyle name="Normal 13 2 4 5 2 3" xfId="16792"/>
    <cellStyle name="Normal 13 2 4 5 2 4" xfId="40866"/>
    <cellStyle name="Normal 13 2 4 5 3" xfId="13607"/>
    <cellStyle name="Normal 13 2 4 5 3 2" xfId="37683"/>
    <cellStyle name="Normal 13 2 4 5 4" xfId="25234"/>
    <cellStyle name="Normal 13 2 4 5 4 2" xfId="49275"/>
    <cellStyle name="Normal 13 2 4 5 5" xfId="8738"/>
    <cellStyle name="Normal 13 2 4 5 6" xfId="32814"/>
    <cellStyle name="Normal 13 2 4 6" xfId="3396"/>
    <cellStyle name="Normal 13 2 4 6 2" xfId="6609"/>
    <cellStyle name="Normal 13 2 4 6 2 2" xfId="29440"/>
    <cellStyle name="Normal 13 2 4 6 2 2 2" xfId="53471"/>
    <cellStyle name="Normal 13 2 4 6 2 3" xfId="17776"/>
    <cellStyle name="Normal 13 2 4 6 2 4" xfId="41850"/>
    <cellStyle name="Normal 13 2 4 6 3" xfId="14593"/>
    <cellStyle name="Normal 13 2 4 6 3 2" xfId="38667"/>
    <cellStyle name="Normal 13 2 4 6 4" xfId="26228"/>
    <cellStyle name="Normal 13 2 4 6 4 2" xfId="50259"/>
    <cellStyle name="Normal 13 2 4 6 5" xfId="9716"/>
    <cellStyle name="Normal 13 2 4 6 6" xfId="33792"/>
    <cellStyle name="Normal 13 2 4 7" xfId="4454"/>
    <cellStyle name="Normal 13 2 4 7 2" xfId="15651"/>
    <cellStyle name="Normal 13 2 4 7 2 2" xfId="39725"/>
    <cellStyle name="Normal 13 2 4 7 3" xfId="27286"/>
    <cellStyle name="Normal 13 2 4 7 3 2" xfId="51317"/>
    <cellStyle name="Normal 13 2 4 7 4" xfId="10679"/>
    <cellStyle name="Normal 13 2 4 7 5" xfId="34755"/>
    <cellStyle name="Normal 13 2 4 8" xfId="1451"/>
    <cellStyle name="Normal 13 2 4 8 2" xfId="24260"/>
    <cellStyle name="Normal 13 2 4 8 2 2" xfId="48303"/>
    <cellStyle name="Normal 13 2 4 8 3" xfId="11695"/>
    <cellStyle name="Normal 13 2 4 8 4" xfId="35771"/>
    <cellStyle name="Normal 13 2 4 9" xfId="23262"/>
    <cellStyle name="Normal 13 2 4 9 2" xfId="47328"/>
    <cellStyle name="Normal 13 2 5" xfId="613"/>
    <cellStyle name="Normal 13 2 5 2" xfId="2661"/>
    <cellStyle name="Normal 13 2 5 2 2" xfId="5860"/>
    <cellStyle name="Normal 13 2 5 2 2 2" xfId="28691"/>
    <cellStyle name="Normal 13 2 5 2 2 2 2" xfId="52722"/>
    <cellStyle name="Normal 13 2 5 2 2 3" xfId="17027"/>
    <cellStyle name="Normal 13 2 5 2 2 4" xfId="41101"/>
    <cellStyle name="Normal 13 2 5 2 3" xfId="13842"/>
    <cellStyle name="Normal 13 2 5 2 3 2" xfId="37918"/>
    <cellStyle name="Normal 13 2 5 2 4" xfId="25469"/>
    <cellStyle name="Normal 13 2 5 2 4 2" xfId="49510"/>
    <cellStyle name="Normal 13 2 5 2 5" xfId="8973"/>
    <cellStyle name="Normal 13 2 5 2 6" xfId="33049"/>
    <cellStyle name="Normal 13 2 5 3" xfId="3640"/>
    <cellStyle name="Normal 13 2 5 3 2" xfId="6853"/>
    <cellStyle name="Normal 13 2 5 3 2 2" xfId="29684"/>
    <cellStyle name="Normal 13 2 5 3 2 2 2" xfId="53715"/>
    <cellStyle name="Normal 13 2 5 3 2 3" xfId="18020"/>
    <cellStyle name="Normal 13 2 5 3 2 4" xfId="42094"/>
    <cellStyle name="Normal 13 2 5 3 3" xfId="14837"/>
    <cellStyle name="Normal 13 2 5 3 3 2" xfId="38911"/>
    <cellStyle name="Normal 13 2 5 3 4" xfId="26472"/>
    <cellStyle name="Normal 13 2 5 3 4 2" xfId="50503"/>
    <cellStyle name="Normal 13 2 5 3 5" xfId="9951"/>
    <cellStyle name="Normal 13 2 5 3 6" xfId="34027"/>
    <cellStyle name="Normal 13 2 5 4" xfId="4693"/>
    <cellStyle name="Normal 13 2 5 4 2" xfId="15890"/>
    <cellStyle name="Normal 13 2 5 4 2 2" xfId="39964"/>
    <cellStyle name="Normal 13 2 5 4 3" xfId="27525"/>
    <cellStyle name="Normal 13 2 5 4 3 2" xfId="51556"/>
    <cellStyle name="Normal 13 2 5 4 4" xfId="10914"/>
    <cellStyle name="Normal 13 2 5 4 5" xfId="34990"/>
    <cellStyle name="Normal 13 2 5 5" xfId="1689"/>
    <cellStyle name="Normal 13 2 5 5 2" xfId="24498"/>
    <cellStyle name="Normal 13 2 5 5 2 2" xfId="48541"/>
    <cellStyle name="Normal 13 2 5 5 3" xfId="12000"/>
    <cellStyle name="Normal 13 2 5 5 4" xfId="36076"/>
    <cellStyle name="Normal 13 2 5 6" xfId="23509"/>
    <cellStyle name="Normal 13 2 5 6 2" xfId="47563"/>
    <cellStyle name="Normal 13 2 5 7" xfId="8011"/>
    <cellStyle name="Normal 13 2 5 8" xfId="32087"/>
    <cellStyle name="Normal 13 2 6" xfId="883"/>
    <cellStyle name="Normal 13 2 6 2" xfId="2901"/>
    <cellStyle name="Normal 13 2 6 2 2" xfId="6100"/>
    <cellStyle name="Normal 13 2 6 2 2 2" xfId="28931"/>
    <cellStyle name="Normal 13 2 6 2 2 2 2" xfId="52962"/>
    <cellStyle name="Normal 13 2 6 2 2 3" xfId="17267"/>
    <cellStyle name="Normal 13 2 6 2 2 4" xfId="41341"/>
    <cellStyle name="Normal 13 2 6 2 3" xfId="14082"/>
    <cellStyle name="Normal 13 2 6 2 3 2" xfId="38158"/>
    <cellStyle name="Normal 13 2 6 2 4" xfId="25709"/>
    <cellStyle name="Normal 13 2 6 2 4 2" xfId="49750"/>
    <cellStyle name="Normal 13 2 6 2 5" xfId="9213"/>
    <cellStyle name="Normal 13 2 6 2 6" xfId="33289"/>
    <cellStyle name="Normal 13 2 6 3" xfId="3884"/>
    <cellStyle name="Normal 13 2 6 3 2" xfId="7097"/>
    <cellStyle name="Normal 13 2 6 3 2 2" xfId="29928"/>
    <cellStyle name="Normal 13 2 6 3 2 2 2" xfId="53959"/>
    <cellStyle name="Normal 13 2 6 3 2 3" xfId="18264"/>
    <cellStyle name="Normal 13 2 6 3 2 4" xfId="42338"/>
    <cellStyle name="Normal 13 2 6 3 3" xfId="15081"/>
    <cellStyle name="Normal 13 2 6 3 3 2" xfId="39155"/>
    <cellStyle name="Normal 13 2 6 3 4" xfId="26716"/>
    <cellStyle name="Normal 13 2 6 3 4 2" xfId="50747"/>
    <cellStyle name="Normal 13 2 6 3 5" xfId="10191"/>
    <cellStyle name="Normal 13 2 6 3 6" xfId="34267"/>
    <cellStyle name="Normal 13 2 6 4" xfId="4933"/>
    <cellStyle name="Normal 13 2 6 4 2" xfId="16130"/>
    <cellStyle name="Normal 13 2 6 4 2 2" xfId="40204"/>
    <cellStyle name="Normal 13 2 6 4 3" xfId="27765"/>
    <cellStyle name="Normal 13 2 6 4 3 2" xfId="51796"/>
    <cellStyle name="Normal 13 2 6 4 4" xfId="11154"/>
    <cellStyle name="Normal 13 2 6 4 5" xfId="35230"/>
    <cellStyle name="Normal 13 2 6 5" xfId="1929"/>
    <cellStyle name="Normal 13 2 6 5 2" xfId="24738"/>
    <cellStyle name="Normal 13 2 6 5 2 2" xfId="48781"/>
    <cellStyle name="Normal 13 2 6 5 3" xfId="12250"/>
    <cellStyle name="Normal 13 2 6 5 4" xfId="36326"/>
    <cellStyle name="Normal 13 2 6 6" xfId="23751"/>
    <cellStyle name="Normal 13 2 6 6 2" xfId="47803"/>
    <cellStyle name="Normal 13 2 6 7" xfId="8251"/>
    <cellStyle name="Normal 13 2 6 8" xfId="32327"/>
    <cellStyle name="Normal 13 2 7" xfId="1123"/>
    <cellStyle name="Normal 13 2 7 2" xfId="3141"/>
    <cellStyle name="Normal 13 2 7 2 2" xfId="6340"/>
    <cellStyle name="Normal 13 2 7 2 2 2" xfId="29171"/>
    <cellStyle name="Normal 13 2 7 2 2 2 2" xfId="53202"/>
    <cellStyle name="Normal 13 2 7 2 2 3" xfId="17507"/>
    <cellStyle name="Normal 13 2 7 2 2 4" xfId="41581"/>
    <cellStyle name="Normal 13 2 7 2 3" xfId="14322"/>
    <cellStyle name="Normal 13 2 7 2 3 2" xfId="38398"/>
    <cellStyle name="Normal 13 2 7 2 4" xfId="25949"/>
    <cellStyle name="Normal 13 2 7 2 4 2" xfId="49990"/>
    <cellStyle name="Normal 13 2 7 2 5" xfId="9453"/>
    <cellStyle name="Normal 13 2 7 2 6" xfId="33529"/>
    <cellStyle name="Normal 13 2 7 3" xfId="4135"/>
    <cellStyle name="Normal 13 2 7 3 2" xfId="7348"/>
    <cellStyle name="Normal 13 2 7 3 2 2" xfId="30179"/>
    <cellStyle name="Normal 13 2 7 3 2 2 2" xfId="54210"/>
    <cellStyle name="Normal 13 2 7 3 2 3" xfId="18515"/>
    <cellStyle name="Normal 13 2 7 3 2 4" xfId="42589"/>
    <cellStyle name="Normal 13 2 7 3 3" xfId="15332"/>
    <cellStyle name="Normal 13 2 7 3 3 2" xfId="39406"/>
    <cellStyle name="Normal 13 2 7 3 4" xfId="26967"/>
    <cellStyle name="Normal 13 2 7 3 4 2" xfId="50998"/>
    <cellStyle name="Normal 13 2 7 3 5" xfId="10431"/>
    <cellStyle name="Normal 13 2 7 3 6" xfId="34507"/>
    <cellStyle name="Normal 13 2 7 4" xfId="5174"/>
    <cellStyle name="Normal 13 2 7 4 2" xfId="16371"/>
    <cellStyle name="Normal 13 2 7 4 2 2" xfId="40445"/>
    <cellStyle name="Normal 13 2 7 4 3" xfId="28006"/>
    <cellStyle name="Normal 13 2 7 4 3 2" xfId="52037"/>
    <cellStyle name="Normal 13 2 7 4 4" xfId="11394"/>
    <cellStyle name="Normal 13 2 7 4 5" xfId="35470"/>
    <cellStyle name="Normal 13 2 7 5" xfId="2169"/>
    <cellStyle name="Normal 13 2 7 5 2" xfId="24980"/>
    <cellStyle name="Normal 13 2 7 5 2 2" xfId="49021"/>
    <cellStyle name="Normal 13 2 7 5 3" xfId="12497"/>
    <cellStyle name="Normal 13 2 7 5 4" xfId="36573"/>
    <cellStyle name="Normal 13 2 7 6" xfId="23992"/>
    <cellStyle name="Normal 13 2 7 6 2" xfId="48043"/>
    <cellStyle name="Normal 13 2 7 7" xfId="8491"/>
    <cellStyle name="Normal 13 2 7 8" xfId="32567"/>
    <cellStyle name="Normal 13 2 8" xfId="2419"/>
    <cellStyle name="Normal 13 2 8 2" xfId="5620"/>
    <cellStyle name="Normal 13 2 8 2 2" xfId="28451"/>
    <cellStyle name="Normal 13 2 8 2 2 2" xfId="52482"/>
    <cellStyle name="Normal 13 2 8 2 3" xfId="16787"/>
    <cellStyle name="Normal 13 2 8 2 4" xfId="40861"/>
    <cellStyle name="Normal 13 2 8 3" xfId="13602"/>
    <cellStyle name="Normal 13 2 8 3 2" xfId="37678"/>
    <cellStyle name="Normal 13 2 8 4" xfId="25229"/>
    <cellStyle name="Normal 13 2 8 4 2" xfId="49270"/>
    <cellStyle name="Normal 13 2 8 5" xfId="8733"/>
    <cellStyle name="Normal 13 2 8 6" xfId="32809"/>
    <cellStyle name="Normal 13 2 9" xfId="3391"/>
    <cellStyle name="Normal 13 2 9 2" xfId="6604"/>
    <cellStyle name="Normal 13 2 9 2 2" xfId="29435"/>
    <cellStyle name="Normal 13 2 9 2 2 2" xfId="53466"/>
    <cellStyle name="Normal 13 2 9 2 3" xfId="17771"/>
    <cellStyle name="Normal 13 2 9 2 4" xfId="41845"/>
    <cellStyle name="Normal 13 2 9 3" xfId="14588"/>
    <cellStyle name="Normal 13 2 9 3 2" xfId="38662"/>
    <cellStyle name="Normal 13 2 9 4" xfId="26223"/>
    <cellStyle name="Normal 13 2 9 4 2" xfId="50254"/>
    <cellStyle name="Normal 13 2 9 5" xfId="9711"/>
    <cellStyle name="Normal 13 2 9 6" xfId="33787"/>
    <cellStyle name="Normal 13 3" xfId="200"/>
    <cellStyle name="Normal 13 3 10" xfId="1452"/>
    <cellStyle name="Normal 13 3 10 2" xfId="24261"/>
    <cellStyle name="Normal 13 3 10 2 2" xfId="48304"/>
    <cellStyle name="Normal 13 3 10 3" xfId="11696"/>
    <cellStyle name="Normal 13 3 10 4" xfId="35772"/>
    <cellStyle name="Normal 13 3 11" xfId="23263"/>
    <cellStyle name="Normal 13 3 11 2" xfId="47329"/>
    <cellStyle name="Normal 13 3 12" xfId="7776"/>
    <cellStyle name="Normal 13 3 13" xfId="31853"/>
    <cellStyle name="Normal 13 3 2" xfId="201"/>
    <cellStyle name="Normal 13 3 2 10" xfId="7777"/>
    <cellStyle name="Normal 13 3 2 11" xfId="31854"/>
    <cellStyle name="Normal 13 3 2 2" xfId="620"/>
    <cellStyle name="Normal 13 3 2 2 2" xfId="2668"/>
    <cellStyle name="Normal 13 3 2 2 2 2" xfId="5867"/>
    <cellStyle name="Normal 13 3 2 2 2 2 2" xfId="28698"/>
    <cellStyle name="Normal 13 3 2 2 2 2 2 2" xfId="52729"/>
    <cellStyle name="Normal 13 3 2 2 2 2 3" xfId="17034"/>
    <cellStyle name="Normal 13 3 2 2 2 2 4" xfId="41108"/>
    <cellStyle name="Normal 13 3 2 2 2 3" xfId="13849"/>
    <cellStyle name="Normal 13 3 2 2 2 3 2" xfId="37925"/>
    <cellStyle name="Normal 13 3 2 2 2 4" xfId="25476"/>
    <cellStyle name="Normal 13 3 2 2 2 4 2" xfId="49517"/>
    <cellStyle name="Normal 13 3 2 2 2 5" xfId="8980"/>
    <cellStyle name="Normal 13 3 2 2 2 6" xfId="33056"/>
    <cellStyle name="Normal 13 3 2 2 3" xfId="3647"/>
    <cellStyle name="Normal 13 3 2 2 3 2" xfId="6860"/>
    <cellStyle name="Normal 13 3 2 2 3 2 2" xfId="29691"/>
    <cellStyle name="Normal 13 3 2 2 3 2 2 2" xfId="53722"/>
    <cellStyle name="Normal 13 3 2 2 3 2 3" xfId="18027"/>
    <cellStyle name="Normal 13 3 2 2 3 2 4" xfId="42101"/>
    <cellStyle name="Normal 13 3 2 2 3 3" xfId="14844"/>
    <cellStyle name="Normal 13 3 2 2 3 3 2" xfId="38918"/>
    <cellStyle name="Normal 13 3 2 2 3 4" xfId="26479"/>
    <cellStyle name="Normal 13 3 2 2 3 4 2" xfId="50510"/>
    <cellStyle name="Normal 13 3 2 2 3 5" xfId="9958"/>
    <cellStyle name="Normal 13 3 2 2 3 6" xfId="34034"/>
    <cellStyle name="Normal 13 3 2 2 4" xfId="4700"/>
    <cellStyle name="Normal 13 3 2 2 4 2" xfId="15897"/>
    <cellStyle name="Normal 13 3 2 2 4 2 2" xfId="39971"/>
    <cellStyle name="Normal 13 3 2 2 4 3" xfId="27532"/>
    <cellStyle name="Normal 13 3 2 2 4 3 2" xfId="51563"/>
    <cellStyle name="Normal 13 3 2 2 4 4" xfId="10921"/>
    <cellStyle name="Normal 13 3 2 2 4 5" xfId="34997"/>
    <cellStyle name="Normal 13 3 2 2 5" xfId="1696"/>
    <cellStyle name="Normal 13 3 2 2 5 2" xfId="24505"/>
    <cellStyle name="Normal 13 3 2 2 5 2 2" xfId="48548"/>
    <cellStyle name="Normal 13 3 2 2 5 3" xfId="12007"/>
    <cellStyle name="Normal 13 3 2 2 5 4" xfId="36083"/>
    <cellStyle name="Normal 13 3 2 2 6" xfId="23516"/>
    <cellStyle name="Normal 13 3 2 2 6 2" xfId="47570"/>
    <cellStyle name="Normal 13 3 2 2 7" xfId="8018"/>
    <cellStyle name="Normal 13 3 2 2 8" xfId="32094"/>
    <cellStyle name="Normal 13 3 2 3" xfId="890"/>
    <cellStyle name="Normal 13 3 2 3 2" xfId="2908"/>
    <cellStyle name="Normal 13 3 2 3 2 2" xfId="6107"/>
    <cellStyle name="Normal 13 3 2 3 2 2 2" xfId="28938"/>
    <cellStyle name="Normal 13 3 2 3 2 2 2 2" xfId="52969"/>
    <cellStyle name="Normal 13 3 2 3 2 2 3" xfId="17274"/>
    <cellStyle name="Normal 13 3 2 3 2 2 4" xfId="41348"/>
    <cellStyle name="Normal 13 3 2 3 2 3" xfId="14089"/>
    <cellStyle name="Normal 13 3 2 3 2 3 2" xfId="38165"/>
    <cellStyle name="Normal 13 3 2 3 2 4" xfId="25716"/>
    <cellStyle name="Normal 13 3 2 3 2 4 2" xfId="49757"/>
    <cellStyle name="Normal 13 3 2 3 2 5" xfId="9220"/>
    <cellStyle name="Normal 13 3 2 3 2 6" xfId="33296"/>
    <cellStyle name="Normal 13 3 2 3 3" xfId="3891"/>
    <cellStyle name="Normal 13 3 2 3 3 2" xfId="7104"/>
    <cellStyle name="Normal 13 3 2 3 3 2 2" xfId="29935"/>
    <cellStyle name="Normal 13 3 2 3 3 2 2 2" xfId="53966"/>
    <cellStyle name="Normal 13 3 2 3 3 2 3" xfId="18271"/>
    <cellStyle name="Normal 13 3 2 3 3 2 4" xfId="42345"/>
    <cellStyle name="Normal 13 3 2 3 3 3" xfId="15088"/>
    <cellStyle name="Normal 13 3 2 3 3 3 2" xfId="39162"/>
    <cellStyle name="Normal 13 3 2 3 3 4" xfId="26723"/>
    <cellStyle name="Normal 13 3 2 3 3 4 2" xfId="50754"/>
    <cellStyle name="Normal 13 3 2 3 3 5" xfId="10198"/>
    <cellStyle name="Normal 13 3 2 3 3 6" xfId="34274"/>
    <cellStyle name="Normal 13 3 2 3 4" xfId="4940"/>
    <cellStyle name="Normal 13 3 2 3 4 2" xfId="16137"/>
    <cellStyle name="Normal 13 3 2 3 4 2 2" xfId="40211"/>
    <cellStyle name="Normal 13 3 2 3 4 3" xfId="27772"/>
    <cellStyle name="Normal 13 3 2 3 4 3 2" xfId="51803"/>
    <cellStyle name="Normal 13 3 2 3 4 4" xfId="11161"/>
    <cellStyle name="Normal 13 3 2 3 4 5" xfId="35237"/>
    <cellStyle name="Normal 13 3 2 3 5" xfId="1936"/>
    <cellStyle name="Normal 13 3 2 3 5 2" xfId="24745"/>
    <cellStyle name="Normal 13 3 2 3 5 2 2" xfId="48788"/>
    <cellStyle name="Normal 13 3 2 3 5 3" xfId="12257"/>
    <cellStyle name="Normal 13 3 2 3 5 4" xfId="36333"/>
    <cellStyle name="Normal 13 3 2 3 6" xfId="23758"/>
    <cellStyle name="Normal 13 3 2 3 6 2" xfId="47810"/>
    <cellStyle name="Normal 13 3 2 3 7" xfId="8258"/>
    <cellStyle name="Normal 13 3 2 3 8" xfId="32334"/>
    <cellStyle name="Normal 13 3 2 4" xfId="1130"/>
    <cellStyle name="Normal 13 3 2 4 2" xfId="3148"/>
    <cellStyle name="Normal 13 3 2 4 2 2" xfId="6347"/>
    <cellStyle name="Normal 13 3 2 4 2 2 2" xfId="29178"/>
    <cellStyle name="Normal 13 3 2 4 2 2 2 2" xfId="53209"/>
    <cellStyle name="Normal 13 3 2 4 2 2 3" xfId="17514"/>
    <cellStyle name="Normal 13 3 2 4 2 2 4" xfId="41588"/>
    <cellStyle name="Normal 13 3 2 4 2 3" xfId="14329"/>
    <cellStyle name="Normal 13 3 2 4 2 3 2" xfId="38405"/>
    <cellStyle name="Normal 13 3 2 4 2 4" xfId="25956"/>
    <cellStyle name="Normal 13 3 2 4 2 4 2" xfId="49997"/>
    <cellStyle name="Normal 13 3 2 4 2 5" xfId="9460"/>
    <cellStyle name="Normal 13 3 2 4 2 6" xfId="33536"/>
    <cellStyle name="Normal 13 3 2 4 3" xfId="4142"/>
    <cellStyle name="Normal 13 3 2 4 3 2" xfId="7355"/>
    <cellStyle name="Normal 13 3 2 4 3 2 2" xfId="30186"/>
    <cellStyle name="Normal 13 3 2 4 3 2 2 2" xfId="54217"/>
    <cellStyle name="Normal 13 3 2 4 3 2 3" xfId="18522"/>
    <cellStyle name="Normal 13 3 2 4 3 2 4" xfId="42596"/>
    <cellStyle name="Normal 13 3 2 4 3 3" xfId="15339"/>
    <cellStyle name="Normal 13 3 2 4 3 3 2" xfId="39413"/>
    <cellStyle name="Normal 13 3 2 4 3 4" xfId="26974"/>
    <cellStyle name="Normal 13 3 2 4 3 4 2" xfId="51005"/>
    <cellStyle name="Normal 13 3 2 4 3 5" xfId="10438"/>
    <cellStyle name="Normal 13 3 2 4 3 6" xfId="34514"/>
    <cellStyle name="Normal 13 3 2 4 4" xfId="5181"/>
    <cellStyle name="Normal 13 3 2 4 4 2" xfId="16378"/>
    <cellStyle name="Normal 13 3 2 4 4 2 2" xfId="40452"/>
    <cellStyle name="Normal 13 3 2 4 4 3" xfId="28013"/>
    <cellStyle name="Normal 13 3 2 4 4 3 2" xfId="52044"/>
    <cellStyle name="Normal 13 3 2 4 4 4" xfId="11401"/>
    <cellStyle name="Normal 13 3 2 4 4 5" xfId="35477"/>
    <cellStyle name="Normal 13 3 2 4 5" xfId="2176"/>
    <cellStyle name="Normal 13 3 2 4 5 2" xfId="24987"/>
    <cellStyle name="Normal 13 3 2 4 5 2 2" xfId="49028"/>
    <cellStyle name="Normal 13 3 2 4 5 3" xfId="12504"/>
    <cellStyle name="Normal 13 3 2 4 5 4" xfId="36580"/>
    <cellStyle name="Normal 13 3 2 4 6" xfId="23999"/>
    <cellStyle name="Normal 13 3 2 4 6 2" xfId="48050"/>
    <cellStyle name="Normal 13 3 2 4 7" xfId="8498"/>
    <cellStyle name="Normal 13 3 2 4 8" xfId="32574"/>
    <cellStyle name="Normal 13 3 2 5" xfId="2426"/>
    <cellStyle name="Normal 13 3 2 5 2" xfId="5627"/>
    <cellStyle name="Normal 13 3 2 5 2 2" xfId="28458"/>
    <cellStyle name="Normal 13 3 2 5 2 2 2" xfId="52489"/>
    <cellStyle name="Normal 13 3 2 5 2 3" xfId="16794"/>
    <cellStyle name="Normal 13 3 2 5 2 4" xfId="40868"/>
    <cellStyle name="Normal 13 3 2 5 3" xfId="13609"/>
    <cellStyle name="Normal 13 3 2 5 3 2" xfId="37685"/>
    <cellStyle name="Normal 13 3 2 5 4" xfId="25236"/>
    <cellStyle name="Normal 13 3 2 5 4 2" xfId="49277"/>
    <cellStyle name="Normal 13 3 2 5 5" xfId="8740"/>
    <cellStyle name="Normal 13 3 2 5 6" xfId="32816"/>
    <cellStyle name="Normal 13 3 2 6" xfId="3398"/>
    <cellStyle name="Normal 13 3 2 6 2" xfId="6611"/>
    <cellStyle name="Normal 13 3 2 6 2 2" xfId="29442"/>
    <cellStyle name="Normal 13 3 2 6 2 2 2" xfId="53473"/>
    <cellStyle name="Normal 13 3 2 6 2 3" xfId="17778"/>
    <cellStyle name="Normal 13 3 2 6 2 4" xfId="41852"/>
    <cellStyle name="Normal 13 3 2 6 3" xfId="14595"/>
    <cellStyle name="Normal 13 3 2 6 3 2" xfId="38669"/>
    <cellStyle name="Normal 13 3 2 6 4" xfId="26230"/>
    <cellStyle name="Normal 13 3 2 6 4 2" xfId="50261"/>
    <cellStyle name="Normal 13 3 2 6 5" xfId="9718"/>
    <cellStyle name="Normal 13 3 2 6 6" xfId="33794"/>
    <cellStyle name="Normal 13 3 2 7" xfId="4456"/>
    <cellStyle name="Normal 13 3 2 7 2" xfId="15653"/>
    <cellStyle name="Normal 13 3 2 7 2 2" xfId="39727"/>
    <cellStyle name="Normal 13 3 2 7 3" xfId="27288"/>
    <cellStyle name="Normal 13 3 2 7 3 2" xfId="51319"/>
    <cellStyle name="Normal 13 3 2 7 4" xfId="10681"/>
    <cellStyle name="Normal 13 3 2 7 5" xfId="34757"/>
    <cellStyle name="Normal 13 3 2 8" xfId="1453"/>
    <cellStyle name="Normal 13 3 2 8 2" xfId="24262"/>
    <cellStyle name="Normal 13 3 2 8 2 2" xfId="48305"/>
    <cellStyle name="Normal 13 3 2 8 3" xfId="11697"/>
    <cellStyle name="Normal 13 3 2 8 4" xfId="35773"/>
    <cellStyle name="Normal 13 3 2 9" xfId="23264"/>
    <cellStyle name="Normal 13 3 2 9 2" xfId="47330"/>
    <cellStyle name="Normal 13 3 3" xfId="202"/>
    <cellStyle name="Normal 13 3 3 10" xfId="7778"/>
    <cellStyle name="Normal 13 3 3 11" xfId="31855"/>
    <cellStyle name="Normal 13 3 3 2" xfId="621"/>
    <cellStyle name="Normal 13 3 3 2 2" xfId="2669"/>
    <cellStyle name="Normal 13 3 3 2 2 2" xfId="5868"/>
    <cellStyle name="Normal 13 3 3 2 2 2 2" xfId="28699"/>
    <cellStyle name="Normal 13 3 3 2 2 2 2 2" xfId="52730"/>
    <cellStyle name="Normal 13 3 3 2 2 2 3" xfId="17035"/>
    <cellStyle name="Normal 13 3 3 2 2 2 4" xfId="41109"/>
    <cellStyle name="Normal 13 3 3 2 2 3" xfId="13850"/>
    <cellStyle name="Normal 13 3 3 2 2 3 2" xfId="37926"/>
    <cellStyle name="Normal 13 3 3 2 2 4" xfId="25477"/>
    <cellStyle name="Normal 13 3 3 2 2 4 2" xfId="49518"/>
    <cellStyle name="Normal 13 3 3 2 2 5" xfId="8981"/>
    <cellStyle name="Normal 13 3 3 2 2 6" xfId="33057"/>
    <cellStyle name="Normal 13 3 3 2 3" xfId="3648"/>
    <cellStyle name="Normal 13 3 3 2 3 2" xfId="6861"/>
    <cellStyle name="Normal 13 3 3 2 3 2 2" xfId="29692"/>
    <cellStyle name="Normal 13 3 3 2 3 2 2 2" xfId="53723"/>
    <cellStyle name="Normal 13 3 3 2 3 2 3" xfId="18028"/>
    <cellStyle name="Normal 13 3 3 2 3 2 4" xfId="42102"/>
    <cellStyle name="Normal 13 3 3 2 3 3" xfId="14845"/>
    <cellStyle name="Normal 13 3 3 2 3 3 2" xfId="38919"/>
    <cellStyle name="Normal 13 3 3 2 3 4" xfId="26480"/>
    <cellStyle name="Normal 13 3 3 2 3 4 2" xfId="50511"/>
    <cellStyle name="Normal 13 3 3 2 3 5" xfId="9959"/>
    <cellStyle name="Normal 13 3 3 2 3 6" xfId="34035"/>
    <cellStyle name="Normal 13 3 3 2 4" xfId="4701"/>
    <cellStyle name="Normal 13 3 3 2 4 2" xfId="15898"/>
    <cellStyle name="Normal 13 3 3 2 4 2 2" xfId="39972"/>
    <cellStyle name="Normal 13 3 3 2 4 3" xfId="27533"/>
    <cellStyle name="Normal 13 3 3 2 4 3 2" xfId="51564"/>
    <cellStyle name="Normal 13 3 3 2 4 4" xfId="10922"/>
    <cellStyle name="Normal 13 3 3 2 4 5" xfId="34998"/>
    <cellStyle name="Normal 13 3 3 2 5" xfId="1697"/>
    <cellStyle name="Normal 13 3 3 2 5 2" xfId="24506"/>
    <cellStyle name="Normal 13 3 3 2 5 2 2" xfId="48549"/>
    <cellStyle name="Normal 13 3 3 2 5 3" xfId="12008"/>
    <cellStyle name="Normal 13 3 3 2 5 4" xfId="36084"/>
    <cellStyle name="Normal 13 3 3 2 6" xfId="23517"/>
    <cellStyle name="Normal 13 3 3 2 6 2" xfId="47571"/>
    <cellStyle name="Normal 13 3 3 2 7" xfId="8019"/>
    <cellStyle name="Normal 13 3 3 2 8" xfId="32095"/>
    <cellStyle name="Normal 13 3 3 3" xfId="891"/>
    <cellStyle name="Normal 13 3 3 3 2" xfId="2909"/>
    <cellStyle name="Normal 13 3 3 3 2 2" xfId="6108"/>
    <cellStyle name="Normal 13 3 3 3 2 2 2" xfId="28939"/>
    <cellStyle name="Normal 13 3 3 3 2 2 2 2" xfId="52970"/>
    <cellStyle name="Normal 13 3 3 3 2 2 3" xfId="17275"/>
    <cellStyle name="Normal 13 3 3 3 2 2 4" xfId="41349"/>
    <cellStyle name="Normal 13 3 3 3 2 3" xfId="14090"/>
    <cellStyle name="Normal 13 3 3 3 2 3 2" xfId="38166"/>
    <cellStyle name="Normal 13 3 3 3 2 4" xfId="25717"/>
    <cellStyle name="Normal 13 3 3 3 2 4 2" xfId="49758"/>
    <cellStyle name="Normal 13 3 3 3 2 5" xfId="9221"/>
    <cellStyle name="Normal 13 3 3 3 2 6" xfId="33297"/>
    <cellStyle name="Normal 13 3 3 3 3" xfId="3892"/>
    <cellStyle name="Normal 13 3 3 3 3 2" xfId="7105"/>
    <cellStyle name="Normal 13 3 3 3 3 2 2" xfId="29936"/>
    <cellStyle name="Normal 13 3 3 3 3 2 2 2" xfId="53967"/>
    <cellStyle name="Normal 13 3 3 3 3 2 3" xfId="18272"/>
    <cellStyle name="Normal 13 3 3 3 3 2 4" xfId="42346"/>
    <cellStyle name="Normal 13 3 3 3 3 3" xfId="15089"/>
    <cellStyle name="Normal 13 3 3 3 3 3 2" xfId="39163"/>
    <cellStyle name="Normal 13 3 3 3 3 4" xfId="26724"/>
    <cellStyle name="Normal 13 3 3 3 3 4 2" xfId="50755"/>
    <cellStyle name="Normal 13 3 3 3 3 5" xfId="10199"/>
    <cellStyle name="Normal 13 3 3 3 3 6" xfId="34275"/>
    <cellStyle name="Normal 13 3 3 3 4" xfId="4941"/>
    <cellStyle name="Normal 13 3 3 3 4 2" xfId="16138"/>
    <cellStyle name="Normal 13 3 3 3 4 2 2" xfId="40212"/>
    <cellStyle name="Normal 13 3 3 3 4 3" xfId="27773"/>
    <cellStyle name="Normal 13 3 3 3 4 3 2" xfId="51804"/>
    <cellStyle name="Normal 13 3 3 3 4 4" xfId="11162"/>
    <cellStyle name="Normal 13 3 3 3 4 5" xfId="35238"/>
    <cellStyle name="Normal 13 3 3 3 5" xfId="1937"/>
    <cellStyle name="Normal 13 3 3 3 5 2" xfId="24746"/>
    <cellStyle name="Normal 13 3 3 3 5 2 2" xfId="48789"/>
    <cellStyle name="Normal 13 3 3 3 5 3" xfId="12258"/>
    <cellStyle name="Normal 13 3 3 3 5 4" xfId="36334"/>
    <cellStyle name="Normal 13 3 3 3 6" xfId="23759"/>
    <cellStyle name="Normal 13 3 3 3 6 2" xfId="47811"/>
    <cellStyle name="Normal 13 3 3 3 7" xfId="8259"/>
    <cellStyle name="Normal 13 3 3 3 8" xfId="32335"/>
    <cellStyle name="Normal 13 3 3 4" xfId="1131"/>
    <cellStyle name="Normal 13 3 3 4 2" xfId="3149"/>
    <cellStyle name="Normal 13 3 3 4 2 2" xfId="6348"/>
    <cellStyle name="Normal 13 3 3 4 2 2 2" xfId="29179"/>
    <cellStyle name="Normal 13 3 3 4 2 2 2 2" xfId="53210"/>
    <cellStyle name="Normal 13 3 3 4 2 2 3" xfId="17515"/>
    <cellStyle name="Normal 13 3 3 4 2 2 4" xfId="41589"/>
    <cellStyle name="Normal 13 3 3 4 2 3" xfId="14330"/>
    <cellStyle name="Normal 13 3 3 4 2 3 2" xfId="38406"/>
    <cellStyle name="Normal 13 3 3 4 2 4" xfId="25957"/>
    <cellStyle name="Normal 13 3 3 4 2 4 2" xfId="49998"/>
    <cellStyle name="Normal 13 3 3 4 2 5" xfId="9461"/>
    <cellStyle name="Normal 13 3 3 4 2 6" xfId="33537"/>
    <cellStyle name="Normal 13 3 3 4 3" xfId="4143"/>
    <cellStyle name="Normal 13 3 3 4 3 2" xfId="7356"/>
    <cellStyle name="Normal 13 3 3 4 3 2 2" xfId="30187"/>
    <cellStyle name="Normal 13 3 3 4 3 2 2 2" xfId="54218"/>
    <cellStyle name="Normal 13 3 3 4 3 2 3" xfId="18523"/>
    <cellStyle name="Normal 13 3 3 4 3 2 4" xfId="42597"/>
    <cellStyle name="Normal 13 3 3 4 3 3" xfId="15340"/>
    <cellStyle name="Normal 13 3 3 4 3 3 2" xfId="39414"/>
    <cellStyle name="Normal 13 3 3 4 3 4" xfId="26975"/>
    <cellStyle name="Normal 13 3 3 4 3 4 2" xfId="51006"/>
    <cellStyle name="Normal 13 3 3 4 3 5" xfId="10439"/>
    <cellStyle name="Normal 13 3 3 4 3 6" xfId="34515"/>
    <cellStyle name="Normal 13 3 3 4 4" xfId="5182"/>
    <cellStyle name="Normal 13 3 3 4 4 2" xfId="16379"/>
    <cellStyle name="Normal 13 3 3 4 4 2 2" xfId="40453"/>
    <cellStyle name="Normal 13 3 3 4 4 3" xfId="28014"/>
    <cellStyle name="Normal 13 3 3 4 4 3 2" xfId="52045"/>
    <cellStyle name="Normal 13 3 3 4 4 4" xfId="11402"/>
    <cellStyle name="Normal 13 3 3 4 4 5" xfId="35478"/>
    <cellStyle name="Normal 13 3 3 4 5" xfId="2177"/>
    <cellStyle name="Normal 13 3 3 4 5 2" xfId="24988"/>
    <cellStyle name="Normal 13 3 3 4 5 2 2" xfId="49029"/>
    <cellStyle name="Normal 13 3 3 4 5 3" xfId="12505"/>
    <cellStyle name="Normal 13 3 3 4 5 4" xfId="36581"/>
    <cellStyle name="Normal 13 3 3 4 6" xfId="24000"/>
    <cellStyle name="Normal 13 3 3 4 6 2" xfId="48051"/>
    <cellStyle name="Normal 13 3 3 4 7" xfId="8499"/>
    <cellStyle name="Normal 13 3 3 4 8" xfId="32575"/>
    <cellStyle name="Normal 13 3 3 5" xfId="2427"/>
    <cellStyle name="Normal 13 3 3 5 2" xfId="5628"/>
    <cellStyle name="Normal 13 3 3 5 2 2" xfId="28459"/>
    <cellStyle name="Normal 13 3 3 5 2 2 2" xfId="52490"/>
    <cellStyle name="Normal 13 3 3 5 2 3" xfId="16795"/>
    <cellStyle name="Normal 13 3 3 5 2 4" xfId="40869"/>
    <cellStyle name="Normal 13 3 3 5 3" xfId="13610"/>
    <cellStyle name="Normal 13 3 3 5 3 2" xfId="37686"/>
    <cellStyle name="Normal 13 3 3 5 4" xfId="25237"/>
    <cellStyle name="Normal 13 3 3 5 4 2" xfId="49278"/>
    <cellStyle name="Normal 13 3 3 5 5" xfId="8741"/>
    <cellStyle name="Normal 13 3 3 5 6" xfId="32817"/>
    <cellStyle name="Normal 13 3 3 6" xfId="3399"/>
    <cellStyle name="Normal 13 3 3 6 2" xfId="6612"/>
    <cellStyle name="Normal 13 3 3 6 2 2" xfId="29443"/>
    <cellStyle name="Normal 13 3 3 6 2 2 2" xfId="53474"/>
    <cellStyle name="Normal 13 3 3 6 2 3" xfId="17779"/>
    <cellStyle name="Normal 13 3 3 6 2 4" xfId="41853"/>
    <cellStyle name="Normal 13 3 3 6 3" xfId="14596"/>
    <cellStyle name="Normal 13 3 3 6 3 2" xfId="38670"/>
    <cellStyle name="Normal 13 3 3 6 4" xfId="26231"/>
    <cellStyle name="Normal 13 3 3 6 4 2" xfId="50262"/>
    <cellStyle name="Normal 13 3 3 6 5" xfId="9719"/>
    <cellStyle name="Normal 13 3 3 6 6" xfId="33795"/>
    <cellStyle name="Normal 13 3 3 7" xfId="4457"/>
    <cellStyle name="Normal 13 3 3 7 2" xfId="15654"/>
    <cellStyle name="Normal 13 3 3 7 2 2" xfId="39728"/>
    <cellStyle name="Normal 13 3 3 7 3" xfId="27289"/>
    <cellStyle name="Normal 13 3 3 7 3 2" xfId="51320"/>
    <cellStyle name="Normal 13 3 3 7 4" xfId="10682"/>
    <cellStyle name="Normal 13 3 3 7 5" xfId="34758"/>
    <cellStyle name="Normal 13 3 3 8" xfId="1454"/>
    <cellStyle name="Normal 13 3 3 8 2" xfId="24263"/>
    <cellStyle name="Normal 13 3 3 8 2 2" xfId="48306"/>
    <cellStyle name="Normal 13 3 3 8 3" xfId="11698"/>
    <cellStyle name="Normal 13 3 3 8 4" xfId="35774"/>
    <cellStyle name="Normal 13 3 3 9" xfId="23265"/>
    <cellStyle name="Normal 13 3 3 9 2" xfId="47331"/>
    <cellStyle name="Normal 13 3 4" xfId="619"/>
    <cellStyle name="Normal 13 3 4 2" xfId="2667"/>
    <cellStyle name="Normal 13 3 4 2 2" xfId="5866"/>
    <cellStyle name="Normal 13 3 4 2 2 2" xfId="28697"/>
    <cellStyle name="Normal 13 3 4 2 2 2 2" xfId="52728"/>
    <cellStyle name="Normal 13 3 4 2 2 3" xfId="17033"/>
    <cellStyle name="Normal 13 3 4 2 2 4" xfId="41107"/>
    <cellStyle name="Normal 13 3 4 2 3" xfId="13848"/>
    <cellStyle name="Normal 13 3 4 2 3 2" xfId="37924"/>
    <cellStyle name="Normal 13 3 4 2 4" xfId="25475"/>
    <cellStyle name="Normal 13 3 4 2 4 2" xfId="49516"/>
    <cellStyle name="Normal 13 3 4 2 5" xfId="8979"/>
    <cellStyle name="Normal 13 3 4 2 6" xfId="33055"/>
    <cellStyle name="Normal 13 3 4 3" xfId="3646"/>
    <cellStyle name="Normal 13 3 4 3 2" xfId="6859"/>
    <cellStyle name="Normal 13 3 4 3 2 2" xfId="29690"/>
    <cellStyle name="Normal 13 3 4 3 2 2 2" xfId="53721"/>
    <cellStyle name="Normal 13 3 4 3 2 3" xfId="18026"/>
    <cellStyle name="Normal 13 3 4 3 2 4" xfId="42100"/>
    <cellStyle name="Normal 13 3 4 3 3" xfId="14843"/>
    <cellStyle name="Normal 13 3 4 3 3 2" xfId="38917"/>
    <cellStyle name="Normal 13 3 4 3 4" xfId="26478"/>
    <cellStyle name="Normal 13 3 4 3 4 2" xfId="50509"/>
    <cellStyle name="Normal 13 3 4 3 5" xfId="9957"/>
    <cellStyle name="Normal 13 3 4 3 6" xfId="34033"/>
    <cellStyle name="Normal 13 3 4 4" xfId="4699"/>
    <cellStyle name="Normal 13 3 4 4 2" xfId="15896"/>
    <cellStyle name="Normal 13 3 4 4 2 2" xfId="39970"/>
    <cellStyle name="Normal 13 3 4 4 3" xfId="27531"/>
    <cellStyle name="Normal 13 3 4 4 3 2" xfId="51562"/>
    <cellStyle name="Normal 13 3 4 4 4" xfId="10920"/>
    <cellStyle name="Normal 13 3 4 4 5" xfId="34996"/>
    <cellStyle name="Normal 13 3 4 5" xfId="1695"/>
    <cellStyle name="Normal 13 3 4 5 2" xfId="24504"/>
    <cellStyle name="Normal 13 3 4 5 2 2" xfId="48547"/>
    <cellStyle name="Normal 13 3 4 5 3" xfId="12006"/>
    <cellStyle name="Normal 13 3 4 5 4" xfId="36082"/>
    <cellStyle name="Normal 13 3 4 6" xfId="23515"/>
    <cellStyle name="Normal 13 3 4 6 2" xfId="47569"/>
    <cellStyle name="Normal 13 3 4 7" xfId="8017"/>
    <cellStyle name="Normal 13 3 4 8" xfId="32093"/>
    <cellStyle name="Normal 13 3 5" xfId="889"/>
    <cellStyle name="Normal 13 3 5 2" xfId="2907"/>
    <cellStyle name="Normal 13 3 5 2 2" xfId="6106"/>
    <cellStyle name="Normal 13 3 5 2 2 2" xfId="28937"/>
    <cellStyle name="Normal 13 3 5 2 2 2 2" xfId="52968"/>
    <cellStyle name="Normal 13 3 5 2 2 3" xfId="17273"/>
    <cellStyle name="Normal 13 3 5 2 2 4" xfId="41347"/>
    <cellStyle name="Normal 13 3 5 2 3" xfId="14088"/>
    <cellStyle name="Normal 13 3 5 2 3 2" xfId="38164"/>
    <cellStyle name="Normal 13 3 5 2 4" xfId="25715"/>
    <cellStyle name="Normal 13 3 5 2 4 2" xfId="49756"/>
    <cellStyle name="Normal 13 3 5 2 5" xfId="9219"/>
    <cellStyle name="Normal 13 3 5 2 6" xfId="33295"/>
    <cellStyle name="Normal 13 3 5 3" xfId="3890"/>
    <cellStyle name="Normal 13 3 5 3 2" xfId="7103"/>
    <cellStyle name="Normal 13 3 5 3 2 2" xfId="29934"/>
    <cellStyle name="Normal 13 3 5 3 2 2 2" xfId="53965"/>
    <cellStyle name="Normal 13 3 5 3 2 3" xfId="18270"/>
    <cellStyle name="Normal 13 3 5 3 2 4" xfId="42344"/>
    <cellStyle name="Normal 13 3 5 3 3" xfId="15087"/>
    <cellStyle name="Normal 13 3 5 3 3 2" xfId="39161"/>
    <cellStyle name="Normal 13 3 5 3 4" xfId="26722"/>
    <cellStyle name="Normal 13 3 5 3 4 2" xfId="50753"/>
    <cellStyle name="Normal 13 3 5 3 5" xfId="10197"/>
    <cellStyle name="Normal 13 3 5 3 6" xfId="34273"/>
    <cellStyle name="Normal 13 3 5 4" xfId="4939"/>
    <cellStyle name="Normal 13 3 5 4 2" xfId="16136"/>
    <cellStyle name="Normal 13 3 5 4 2 2" xfId="40210"/>
    <cellStyle name="Normal 13 3 5 4 3" xfId="27771"/>
    <cellStyle name="Normal 13 3 5 4 3 2" xfId="51802"/>
    <cellStyle name="Normal 13 3 5 4 4" xfId="11160"/>
    <cellStyle name="Normal 13 3 5 4 5" xfId="35236"/>
    <cellStyle name="Normal 13 3 5 5" xfId="1935"/>
    <cellStyle name="Normal 13 3 5 5 2" xfId="24744"/>
    <cellStyle name="Normal 13 3 5 5 2 2" xfId="48787"/>
    <cellStyle name="Normal 13 3 5 5 3" xfId="12256"/>
    <cellStyle name="Normal 13 3 5 5 4" xfId="36332"/>
    <cellStyle name="Normal 13 3 5 6" xfId="23757"/>
    <cellStyle name="Normal 13 3 5 6 2" xfId="47809"/>
    <cellStyle name="Normal 13 3 5 7" xfId="8257"/>
    <cellStyle name="Normal 13 3 5 8" xfId="32333"/>
    <cellStyle name="Normal 13 3 6" xfId="1129"/>
    <cellStyle name="Normal 13 3 6 2" xfId="3147"/>
    <cellStyle name="Normal 13 3 6 2 2" xfId="6346"/>
    <cellStyle name="Normal 13 3 6 2 2 2" xfId="29177"/>
    <cellStyle name="Normal 13 3 6 2 2 2 2" xfId="53208"/>
    <cellStyle name="Normal 13 3 6 2 2 3" xfId="17513"/>
    <cellStyle name="Normal 13 3 6 2 2 4" xfId="41587"/>
    <cellStyle name="Normal 13 3 6 2 3" xfId="14328"/>
    <cellStyle name="Normal 13 3 6 2 3 2" xfId="38404"/>
    <cellStyle name="Normal 13 3 6 2 4" xfId="25955"/>
    <cellStyle name="Normal 13 3 6 2 4 2" xfId="49996"/>
    <cellStyle name="Normal 13 3 6 2 5" xfId="9459"/>
    <cellStyle name="Normal 13 3 6 2 6" xfId="33535"/>
    <cellStyle name="Normal 13 3 6 3" xfId="4141"/>
    <cellStyle name="Normal 13 3 6 3 2" xfId="7354"/>
    <cellStyle name="Normal 13 3 6 3 2 2" xfId="30185"/>
    <cellStyle name="Normal 13 3 6 3 2 2 2" xfId="54216"/>
    <cellStyle name="Normal 13 3 6 3 2 3" xfId="18521"/>
    <cellStyle name="Normal 13 3 6 3 2 4" xfId="42595"/>
    <cellStyle name="Normal 13 3 6 3 3" xfId="15338"/>
    <cellStyle name="Normal 13 3 6 3 3 2" xfId="39412"/>
    <cellStyle name="Normal 13 3 6 3 4" xfId="26973"/>
    <cellStyle name="Normal 13 3 6 3 4 2" xfId="51004"/>
    <cellStyle name="Normal 13 3 6 3 5" xfId="10437"/>
    <cellStyle name="Normal 13 3 6 3 6" xfId="34513"/>
    <cellStyle name="Normal 13 3 6 4" xfId="5180"/>
    <cellStyle name="Normal 13 3 6 4 2" xfId="16377"/>
    <cellStyle name="Normal 13 3 6 4 2 2" xfId="40451"/>
    <cellStyle name="Normal 13 3 6 4 3" xfId="28012"/>
    <cellStyle name="Normal 13 3 6 4 3 2" xfId="52043"/>
    <cellStyle name="Normal 13 3 6 4 4" xfId="11400"/>
    <cellStyle name="Normal 13 3 6 4 5" xfId="35476"/>
    <cellStyle name="Normal 13 3 6 5" xfId="2175"/>
    <cellStyle name="Normal 13 3 6 5 2" xfId="24986"/>
    <cellStyle name="Normal 13 3 6 5 2 2" xfId="49027"/>
    <cellStyle name="Normal 13 3 6 5 3" xfId="12503"/>
    <cellStyle name="Normal 13 3 6 5 4" xfId="36579"/>
    <cellStyle name="Normal 13 3 6 6" xfId="23998"/>
    <cellStyle name="Normal 13 3 6 6 2" xfId="48049"/>
    <cellStyle name="Normal 13 3 6 7" xfId="8497"/>
    <cellStyle name="Normal 13 3 6 8" xfId="32573"/>
    <cellStyle name="Normal 13 3 7" xfId="2425"/>
    <cellStyle name="Normal 13 3 7 2" xfId="5626"/>
    <cellStyle name="Normal 13 3 7 2 2" xfId="28457"/>
    <cellStyle name="Normal 13 3 7 2 2 2" xfId="52488"/>
    <cellStyle name="Normal 13 3 7 2 3" xfId="16793"/>
    <cellStyle name="Normal 13 3 7 2 4" xfId="40867"/>
    <cellStyle name="Normal 13 3 7 3" xfId="13608"/>
    <cellStyle name="Normal 13 3 7 3 2" xfId="37684"/>
    <cellStyle name="Normal 13 3 7 4" xfId="25235"/>
    <cellStyle name="Normal 13 3 7 4 2" xfId="49276"/>
    <cellStyle name="Normal 13 3 7 5" xfId="8739"/>
    <cellStyle name="Normal 13 3 7 6" xfId="32815"/>
    <cellStyle name="Normal 13 3 8" xfId="3397"/>
    <cellStyle name="Normal 13 3 8 2" xfId="6610"/>
    <cellStyle name="Normal 13 3 8 2 2" xfId="29441"/>
    <cellStyle name="Normal 13 3 8 2 2 2" xfId="53472"/>
    <cellStyle name="Normal 13 3 8 2 3" xfId="17777"/>
    <cellStyle name="Normal 13 3 8 2 4" xfId="41851"/>
    <cellStyle name="Normal 13 3 8 3" xfId="14594"/>
    <cellStyle name="Normal 13 3 8 3 2" xfId="38668"/>
    <cellStyle name="Normal 13 3 8 4" xfId="26229"/>
    <cellStyle name="Normal 13 3 8 4 2" xfId="50260"/>
    <cellStyle name="Normal 13 3 8 5" xfId="9717"/>
    <cellStyle name="Normal 13 3 8 6" xfId="33793"/>
    <cellStyle name="Normal 13 3 9" xfId="4455"/>
    <cellStyle name="Normal 13 3 9 2" xfId="15652"/>
    <cellStyle name="Normal 13 3 9 2 2" xfId="39726"/>
    <cellStyle name="Normal 13 3 9 3" xfId="27287"/>
    <cellStyle name="Normal 13 3 9 3 2" xfId="51318"/>
    <cellStyle name="Normal 13 3 9 4" xfId="10680"/>
    <cellStyle name="Normal 13 3 9 5" xfId="34756"/>
    <cellStyle name="Normal 13 4" xfId="203"/>
    <cellStyle name="Normal 13 4 10" xfId="23266"/>
    <cellStyle name="Normal 13 4 10 2" xfId="47332"/>
    <cellStyle name="Normal 13 4 11" xfId="7779"/>
    <cellStyle name="Normal 13 4 12" xfId="31856"/>
    <cellStyle name="Normal 13 4 2" xfId="204"/>
    <cellStyle name="Normal 13 4 2 10" xfId="7780"/>
    <cellStyle name="Normal 13 4 2 11" xfId="31857"/>
    <cellStyle name="Normal 13 4 2 2" xfId="623"/>
    <cellStyle name="Normal 13 4 2 2 2" xfId="2671"/>
    <cellStyle name="Normal 13 4 2 2 2 2" xfId="5870"/>
    <cellStyle name="Normal 13 4 2 2 2 2 2" xfId="28701"/>
    <cellStyle name="Normal 13 4 2 2 2 2 2 2" xfId="52732"/>
    <cellStyle name="Normal 13 4 2 2 2 2 3" xfId="17037"/>
    <cellStyle name="Normal 13 4 2 2 2 2 4" xfId="41111"/>
    <cellStyle name="Normal 13 4 2 2 2 3" xfId="13852"/>
    <cellStyle name="Normal 13 4 2 2 2 3 2" xfId="37928"/>
    <cellStyle name="Normal 13 4 2 2 2 4" xfId="25479"/>
    <cellStyle name="Normal 13 4 2 2 2 4 2" xfId="49520"/>
    <cellStyle name="Normal 13 4 2 2 2 5" xfId="8983"/>
    <cellStyle name="Normal 13 4 2 2 2 6" xfId="33059"/>
    <cellStyle name="Normal 13 4 2 2 3" xfId="3650"/>
    <cellStyle name="Normal 13 4 2 2 3 2" xfId="6863"/>
    <cellStyle name="Normal 13 4 2 2 3 2 2" xfId="29694"/>
    <cellStyle name="Normal 13 4 2 2 3 2 2 2" xfId="53725"/>
    <cellStyle name="Normal 13 4 2 2 3 2 3" xfId="18030"/>
    <cellStyle name="Normal 13 4 2 2 3 2 4" xfId="42104"/>
    <cellStyle name="Normal 13 4 2 2 3 3" xfId="14847"/>
    <cellStyle name="Normal 13 4 2 2 3 3 2" xfId="38921"/>
    <cellStyle name="Normal 13 4 2 2 3 4" xfId="26482"/>
    <cellStyle name="Normal 13 4 2 2 3 4 2" xfId="50513"/>
    <cellStyle name="Normal 13 4 2 2 3 5" xfId="9961"/>
    <cellStyle name="Normal 13 4 2 2 3 6" xfId="34037"/>
    <cellStyle name="Normal 13 4 2 2 4" xfId="4703"/>
    <cellStyle name="Normal 13 4 2 2 4 2" xfId="15900"/>
    <cellStyle name="Normal 13 4 2 2 4 2 2" xfId="39974"/>
    <cellStyle name="Normal 13 4 2 2 4 3" xfId="27535"/>
    <cellStyle name="Normal 13 4 2 2 4 3 2" xfId="51566"/>
    <cellStyle name="Normal 13 4 2 2 4 4" xfId="10924"/>
    <cellStyle name="Normal 13 4 2 2 4 5" xfId="35000"/>
    <cellStyle name="Normal 13 4 2 2 5" xfId="1699"/>
    <cellStyle name="Normal 13 4 2 2 5 2" xfId="24508"/>
    <cellStyle name="Normal 13 4 2 2 5 2 2" xfId="48551"/>
    <cellStyle name="Normal 13 4 2 2 5 3" xfId="12010"/>
    <cellStyle name="Normal 13 4 2 2 5 4" xfId="36086"/>
    <cellStyle name="Normal 13 4 2 2 6" xfId="23519"/>
    <cellStyle name="Normal 13 4 2 2 6 2" xfId="47573"/>
    <cellStyle name="Normal 13 4 2 2 7" xfId="8021"/>
    <cellStyle name="Normal 13 4 2 2 8" xfId="32097"/>
    <cellStyle name="Normal 13 4 2 3" xfId="893"/>
    <cellStyle name="Normal 13 4 2 3 2" xfId="2911"/>
    <cellStyle name="Normal 13 4 2 3 2 2" xfId="6110"/>
    <cellStyle name="Normal 13 4 2 3 2 2 2" xfId="28941"/>
    <cellStyle name="Normal 13 4 2 3 2 2 2 2" xfId="52972"/>
    <cellStyle name="Normal 13 4 2 3 2 2 3" xfId="17277"/>
    <cellStyle name="Normal 13 4 2 3 2 2 4" xfId="41351"/>
    <cellStyle name="Normal 13 4 2 3 2 3" xfId="14092"/>
    <cellStyle name="Normal 13 4 2 3 2 3 2" xfId="38168"/>
    <cellStyle name="Normal 13 4 2 3 2 4" xfId="25719"/>
    <cellStyle name="Normal 13 4 2 3 2 4 2" xfId="49760"/>
    <cellStyle name="Normal 13 4 2 3 2 5" xfId="9223"/>
    <cellStyle name="Normal 13 4 2 3 2 6" xfId="33299"/>
    <cellStyle name="Normal 13 4 2 3 3" xfId="3894"/>
    <cellStyle name="Normal 13 4 2 3 3 2" xfId="7107"/>
    <cellStyle name="Normal 13 4 2 3 3 2 2" xfId="29938"/>
    <cellStyle name="Normal 13 4 2 3 3 2 2 2" xfId="53969"/>
    <cellStyle name="Normal 13 4 2 3 3 2 3" xfId="18274"/>
    <cellStyle name="Normal 13 4 2 3 3 2 4" xfId="42348"/>
    <cellStyle name="Normal 13 4 2 3 3 3" xfId="15091"/>
    <cellStyle name="Normal 13 4 2 3 3 3 2" xfId="39165"/>
    <cellStyle name="Normal 13 4 2 3 3 4" xfId="26726"/>
    <cellStyle name="Normal 13 4 2 3 3 4 2" xfId="50757"/>
    <cellStyle name="Normal 13 4 2 3 3 5" xfId="10201"/>
    <cellStyle name="Normal 13 4 2 3 3 6" xfId="34277"/>
    <cellStyle name="Normal 13 4 2 3 4" xfId="4943"/>
    <cellStyle name="Normal 13 4 2 3 4 2" xfId="16140"/>
    <cellStyle name="Normal 13 4 2 3 4 2 2" xfId="40214"/>
    <cellStyle name="Normal 13 4 2 3 4 3" xfId="27775"/>
    <cellStyle name="Normal 13 4 2 3 4 3 2" xfId="51806"/>
    <cellStyle name="Normal 13 4 2 3 4 4" xfId="11164"/>
    <cellStyle name="Normal 13 4 2 3 4 5" xfId="35240"/>
    <cellStyle name="Normal 13 4 2 3 5" xfId="1939"/>
    <cellStyle name="Normal 13 4 2 3 5 2" xfId="24748"/>
    <cellStyle name="Normal 13 4 2 3 5 2 2" xfId="48791"/>
    <cellStyle name="Normal 13 4 2 3 5 3" xfId="12260"/>
    <cellStyle name="Normal 13 4 2 3 5 4" xfId="36336"/>
    <cellStyle name="Normal 13 4 2 3 6" xfId="23761"/>
    <cellStyle name="Normal 13 4 2 3 6 2" xfId="47813"/>
    <cellStyle name="Normal 13 4 2 3 7" xfId="8261"/>
    <cellStyle name="Normal 13 4 2 3 8" xfId="32337"/>
    <cellStyle name="Normal 13 4 2 4" xfId="1133"/>
    <cellStyle name="Normal 13 4 2 4 2" xfId="3151"/>
    <cellStyle name="Normal 13 4 2 4 2 2" xfId="6350"/>
    <cellStyle name="Normal 13 4 2 4 2 2 2" xfId="29181"/>
    <cellStyle name="Normal 13 4 2 4 2 2 2 2" xfId="53212"/>
    <cellStyle name="Normal 13 4 2 4 2 2 3" xfId="17517"/>
    <cellStyle name="Normal 13 4 2 4 2 2 4" xfId="41591"/>
    <cellStyle name="Normal 13 4 2 4 2 3" xfId="14332"/>
    <cellStyle name="Normal 13 4 2 4 2 3 2" xfId="38408"/>
    <cellStyle name="Normal 13 4 2 4 2 4" xfId="25959"/>
    <cellStyle name="Normal 13 4 2 4 2 4 2" xfId="50000"/>
    <cellStyle name="Normal 13 4 2 4 2 5" xfId="9463"/>
    <cellStyle name="Normal 13 4 2 4 2 6" xfId="33539"/>
    <cellStyle name="Normal 13 4 2 4 3" xfId="4145"/>
    <cellStyle name="Normal 13 4 2 4 3 2" xfId="7358"/>
    <cellStyle name="Normal 13 4 2 4 3 2 2" xfId="30189"/>
    <cellStyle name="Normal 13 4 2 4 3 2 2 2" xfId="54220"/>
    <cellStyle name="Normal 13 4 2 4 3 2 3" xfId="18525"/>
    <cellStyle name="Normal 13 4 2 4 3 2 4" xfId="42599"/>
    <cellStyle name="Normal 13 4 2 4 3 3" xfId="15342"/>
    <cellStyle name="Normal 13 4 2 4 3 3 2" xfId="39416"/>
    <cellStyle name="Normal 13 4 2 4 3 4" xfId="26977"/>
    <cellStyle name="Normal 13 4 2 4 3 4 2" xfId="51008"/>
    <cellStyle name="Normal 13 4 2 4 3 5" xfId="10441"/>
    <cellStyle name="Normal 13 4 2 4 3 6" xfId="34517"/>
    <cellStyle name="Normal 13 4 2 4 4" xfId="5184"/>
    <cellStyle name="Normal 13 4 2 4 4 2" xfId="16381"/>
    <cellStyle name="Normal 13 4 2 4 4 2 2" xfId="40455"/>
    <cellStyle name="Normal 13 4 2 4 4 3" xfId="28016"/>
    <cellStyle name="Normal 13 4 2 4 4 3 2" xfId="52047"/>
    <cellStyle name="Normal 13 4 2 4 4 4" xfId="11404"/>
    <cellStyle name="Normal 13 4 2 4 4 5" xfId="35480"/>
    <cellStyle name="Normal 13 4 2 4 5" xfId="2179"/>
    <cellStyle name="Normal 13 4 2 4 5 2" xfId="24990"/>
    <cellStyle name="Normal 13 4 2 4 5 2 2" xfId="49031"/>
    <cellStyle name="Normal 13 4 2 4 5 3" xfId="12507"/>
    <cellStyle name="Normal 13 4 2 4 5 4" xfId="36583"/>
    <cellStyle name="Normal 13 4 2 4 6" xfId="24002"/>
    <cellStyle name="Normal 13 4 2 4 6 2" xfId="48053"/>
    <cellStyle name="Normal 13 4 2 4 7" xfId="8501"/>
    <cellStyle name="Normal 13 4 2 4 8" xfId="32577"/>
    <cellStyle name="Normal 13 4 2 5" xfId="2429"/>
    <cellStyle name="Normal 13 4 2 5 2" xfId="5630"/>
    <cellStyle name="Normal 13 4 2 5 2 2" xfId="28461"/>
    <cellStyle name="Normal 13 4 2 5 2 2 2" xfId="52492"/>
    <cellStyle name="Normal 13 4 2 5 2 3" xfId="16797"/>
    <cellStyle name="Normal 13 4 2 5 2 4" xfId="40871"/>
    <cellStyle name="Normal 13 4 2 5 3" xfId="13612"/>
    <cellStyle name="Normal 13 4 2 5 3 2" xfId="37688"/>
    <cellStyle name="Normal 13 4 2 5 4" xfId="25239"/>
    <cellStyle name="Normal 13 4 2 5 4 2" xfId="49280"/>
    <cellStyle name="Normal 13 4 2 5 5" xfId="8743"/>
    <cellStyle name="Normal 13 4 2 5 6" xfId="32819"/>
    <cellStyle name="Normal 13 4 2 6" xfId="3401"/>
    <cellStyle name="Normal 13 4 2 6 2" xfId="6614"/>
    <cellStyle name="Normal 13 4 2 6 2 2" xfId="29445"/>
    <cellStyle name="Normal 13 4 2 6 2 2 2" xfId="53476"/>
    <cellStyle name="Normal 13 4 2 6 2 3" xfId="17781"/>
    <cellStyle name="Normal 13 4 2 6 2 4" xfId="41855"/>
    <cellStyle name="Normal 13 4 2 6 3" xfId="14598"/>
    <cellStyle name="Normal 13 4 2 6 3 2" xfId="38672"/>
    <cellStyle name="Normal 13 4 2 6 4" xfId="26233"/>
    <cellStyle name="Normal 13 4 2 6 4 2" xfId="50264"/>
    <cellStyle name="Normal 13 4 2 6 5" xfId="9721"/>
    <cellStyle name="Normal 13 4 2 6 6" xfId="33797"/>
    <cellStyle name="Normal 13 4 2 7" xfId="4459"/>
    <cellStyle name="Normal 13 4 2 7 2" xfId="15656"/>
    <cellStyle name="Normal 13 4 2 7 2 2" xfId="39730"/>
    <cellStyle name="Normal 13 4 2 7 3" xfId="27291"/>
    <cellStyle name="Normal 13 4 2 7 3 2" xfId="51322"/>
    <cellStyle name="Normal 13 4 2 7 4" xfId="10684"/>
    <cellStyle name="Normal 13 4 2 7 5" xfId="34760"/>
    <cellStyle name="Normal 13 4 2 8" xfId="1456"/>
    <cellStyle name="Normal 13 4 2 8 2" xfId="24265"/>
    <cellStyle name="Normal 13 4 2 8 2 2" xfId="48308"/>
    <cellStyle name="Normal 13 4 2 8 3" xfId="11700"/>
    <cellStyle name="Normal 13 4 2 8 4" xfId="35776"/>
    <cellStyle name="Normal 13 4 2 9" xfId="23267"/>
    <cellStyle name="Normal 13 4 2 9 2" xfId="47333"/>
    <cellStyle name="Normal 13 4 3" xfId="622"/>
    <cellStyle name="Normal 13 4 3 2" xfId="2670"/>
    <cellStyle name="Normal 13 4 3 2 2" xfId="5869"/>
    <cellStyle name="Normal 13 4 3 2 2 2" xfId="28700"/>
    <cellStyle name="Normal 13 4 3 2 2 2 2" xfId="52731"/>
    <cellStyle name="Normal 13 4 3 2 2 3" xfId="17036"/>
    <cellStyle name="Normal 13 4 3 2 2 4" xfId="41110"/>
    <cellStyle name="Normal 13 4 3 2 3" xfId="13851"/>
    <cellStyle name="Normal 13 4 3 2 3 2" xfId="37927"/>
    <cellStyle name="Normal 13 4 3 2 4" xfId="25478"/>
    <cellStyle name="Normal 13 4 3 2 4 2" xfId="49519"/>
    <cellStyle name="Normal 13 4 3 2 5" xfId="8982"/>
    <cellStyle name="Normal 13 4 3 2 6" xfId="33058"/>
    <cellStyle name="Normal 13 4 3 3" xfId="3649"/>
    <cellStyle name="Normal 13 4 3 3 2" xfId="6862"/>
    <cellStyle name="Normal 13 4 3 3 2 2" xfId="29693"/>
    <cellStyle name="Normal 13 4 3 3 2 2 2" xfId="53724"/>
    <cellStyle name="Normal 13 4 3 3 2 3" xfId="18029"/>
    <cellStyle name="Normal 13 4 3 3 2 4" xfId="42103"/>
    <cellStyle name="Normal 13 4 3 3 3" xfId="14846"/>
    <cellStyle name="Normal 13 4 3 3 3 2" xfId="38920"/>
    <cellStyle name="Normal 13 4 3 3 4" xfId="26481"/>
    <cellStyle name="Normal 13 4 3 3 4 2" xfId="50512"/>
    <cellStyle name="Normal 13 4 3 3 5" xfId="9960"/>
    <cellStyle name="Normal 13 4 3 3 6" xfId="34036"/>
    <cellStyle name="Normal 13 4 3 4" xfId="4702"/>
    <cellStyle name="Normal 13 4 3 4 2" xfId="15899"/>
    <cellStyle name="Normal 13 4 3 4 2 2" xfId="39973"/>
    <cellStyle name="Normal 13 4 3 4 3" xfId="27534"/>
    <cellStyle name="Normal 13 4 3 4 3 2" xfId="51565"/>
    <cellStyle name="Normal 13 4 3 4 4" xfId="10923"/>
    <cellStyle name="Normal 13 4 3 4 5" xfId="34999"/>
    <cellStyle name="Normal 13 4 3 5" xfId="1698"/>
    <cellStyle name="Normal 13 4 3 5 2" xfId="24507"/>
    <cellStyle name="Normal 13 4 3 5 2 2" xfId="48550"/>
    <cellStyle name="Normal 13 4 3 5 3" xfId="12009"/>
    <cellStyle name="Normal 13 4 3 5 4" xfId="36085"/>
    <cellStyle name="Normal 13 4 3 6" xfId="23518"/>
    <cellStyle name="Normal 13 4 3 6 2" xfId="47572"/>
    <cellStyle name="Normal 13 4 3 7" xfId="8020"/>
    <cellStyle name="Normal 13 4 3 8" xfId="32096"/>
    <cellStyle name="Normal 13 4 4" xfId="892"/>
    <cellStyle name="Normal 13 4 4 2" xfId="2910"/>
    <cellStyle name="Normal 13 4 4 2 2" xfId="6109"/>
    <cellStyle name="Normal 13 4 4 2 2 2" xfId="28940"/>
    <cellStyle name="Normal 13 4 4 2 2 2 2" xfId="52971"/>
    <cellStyle name="Normal 13 4 4 2 2 3" xfId="17276"/>
    <cellStyle name="Normal 13 4 4 2 2 4" xfId="41350"/>
    <cellStyle name="Normal 13 4 4 2 3" xfId="14091"/>
    <cellStyle name="Normal 13 4 4 2 3 2" xfId="38167"/>
    <cellStyle name="Normal 13 4 4 2 4" xfId="25718"/>
    <cellStyle name="Normal 13 4 4 2 4 2" xfId="49759"/>
    <cellStyle name="Normal 13 4 4 2 5" xfId="9222"/>
    <cellStyle name="Normal 13 4 4 2 6" xfId="33298"/>
    <cellStyle name="Normal 13 4 4 3" xfId="3893"/>
    <cellStyle name="Normal 13 4 4 3 2" xfId="7106"/>
    <cellStyle name="Normal 13 4 4 3 2 2" xfId="29937"/>
    <cellStyle name="Normal 13 4 4 3 2 2 2" xfId="53968"/>
    <cellStyle name="Normal 13 4 4 3 2 3" xfId="18273"/>
    <cellStyle name="Normal 13 4 4 3 2 4" xfId="42347"/>
    <cellStyle name="Normal 13 4 4 3 3" xfId="15090"/>
    <cellStyle name="Normal 13 4 4 3 3 2" xfId="39164"/>
    <cellStyle name="Normal 13 4 4 3 4" xfId="26725"/>
    <cellStyle name="Normal 13 4 4 3 4 2" xfId="50756"/>
    <cellStyle name="Normal 13 4 4 3 5" xfId="10200"/>
    <cellStyle name="Normal 13 4 4 3 6" xfId="34276"/>
    <cellStyle name="Normal 13 4 4 4" xfId="4942"/>
    <cellStyle name="Normal 13 4 4 4 2" xfId="16139"/>
    <cellStyle name="Normal 13 4 4 4 2 2" xfId="40213"/>
    <cellStyle name="Normal 13 4 4 4 3" xfId="27774"/>
    <cellStyle name="Normal 13 4 4 4 3 2" xfId="51805"/>
    <cellStyle name="Normal 13 4 4 4 4" xfId="11163"/>
    <cellStyle name="Normal 13 4 4 4 5" xfId="35239"/>
    <cellStyle name="Normal 13 4 4 5" xfId="1938"/>
    <cellStyle name="Normal 13 4 4 5 2" xfId="24747"/>
    <cellStyle name="Normal 13 4 4 5 2 2" xfId="48790"/>
    <cellStyle name="Normal 13 4 4 5 3" xfId="12259"/>
    <cellStyle name="Normal 13 4 4 5 4" xfId="36335"/>
    <cellStyle name="Normal 13 4 4 6" xfId="23760"/>
    <cellStyle name="Normal 13 4 4 6 2" xfId="47812"/>
    <cellStyle name="Normal 13 4 4 7" xfId="8260"/>
    <cellStyle name="Normal 13 4 4 8" xfId="32336"/>
    <cellStyle name="Normal 13 4 5" xfId="1132"/>
    <cellStyle name="Normal 13 4 5 2" xfId="3150"/>
    <cellStyle name="Normal 13 4 5 2 2" xfId="6349"/>
    <cellStyle name="Normal 13 4 5 2 2 2" xfId="29180"/>
    <cellStyle name="Normal 13 4 5 2 2 2 2" xfId="53211"/>
    <cellStyle name="Normal 13 4 5 2 2 3" xfId="17516"/>
    <cellStyle name="Normal 13 4 5 2 2 4" xfId="41590"/>
    <cellStyle name="Normal 13 4 5 2 3" xfId="14331"/>
    <cellStyle name="Normal 13 4 5 2 3 2" xfId="38407"/>
    <cellStyle name="Normal 13 4 5 2 4" xfId="25958"/>
    <cellStyle name="Normal 13 4 5 2 4 2" xfId="49999"/>
    <cellStyle name="Normal 13 4 5 2 5" xfId="9462"/>
    <cellStyle name="Normal 13 4 5 2 6" xfId="33538"/>
    <cellStyle name="Normal 13 4 5 3" xfId="4144"/>
    <cellStyle name="Normal 13 4 5 3 2" xfId="7357"/>
    <cellStyle name="Normal 13 4 5 3 2 2" xfId="30188"/>
    <cellStyle name="Normal 13 4 5 3 2 2 2" xfId="54219"/>
    <cellStyle name="Normal 13 4 5 3 2 3" xfId="18524"/>
    <cellStyle name="Normal 13 4 5 3 2 4" xfId="42598"/>
    <cellStyle name="Normal 13 4 5 3 3" xfId="15341"/>
    <cellStyle name="Normal 13 4 5 3 3 2" xfId="39415"/>
    <cellStyle name="Normal 13 4 5 3 4" xfId="26976"/>
    <cellStyle name="Normal 13 4 5 3 4 2" xfId="51007"/>
    <cellStyle name="Normal 13 4 5 3 5" xfId="10440"/>
    <cellStyle name="Normal 13 4 5 3 6" xfId="34516"/>
    <cellStyle name="Normal 13 4 5 4" xfId="5183"/>
    <cellStyle name="Normal 13 4 5 4 2" xfId="16380"/>
    <cellStyle name="Normal 13 4 5 4 2 2" xfId="40454"/>
    <cellStyle name="Normal 13 4 5 4 3" xfId="28015"/>
    <cellStyle name="Normal 13 4 5 4 3 2" xfId="52046"/>
    <cellStyle name="Normal 13 4 5 4 4" xfId="11403"/>
    <cellStyle name="Normal 13 4 5 4 5" xfId="35479"/>
    <cellStyle name="Normal 13 4 5 5" xfId="2178"/>
    <cellStyle name="Normal 13 4 5 5 2" xfId="24989"/>
    <cellStyle name="Normal 13 4 5 5 2 2" xfId="49030"/>
    <cellStyle name="Normal 13 4 5 5 3" xfId="12506"/>
    <cellStyle name="Normal 13 4 5 5 4" xfId="36582"/>
    <cellStyle name="Normal 13 4 5 6" xfId="24001"/>
    <cellStyle name="Normal 13 4 5 6 2" xfId="48052"/>
    <cellStyle name="Normal 13 4 5 7" xfId="8500"/>
    <cellStyle name="Normal 13 4 5 8" xfId="32576"/>
    <cellStyle name="Normal 13 4 6" xfId="2428"/>
    <cellStyle name="Normal 13 4 6 2" xfId="5629"/>
    <cellStyle name="Normal 13 4 6 2 2" xfId="28460"/>
    <cellStyle name="Normal 13 4 6 2 2 2" xfId="52491"/>
    <cellStyle name="Normal 13 4 6 2 3" xfId="16796"/>
    <cellStyle name="Normal 13 4 6 2 4" xfId="40870"/>
    <cellStyle name="Normal 13 4 6 3" xfId="13611"/>
    <cellStyle name="Normal 13 4 6 3 2" xfId="37687"/>
    <cellStyle name="Normal 13 4 6 4" xfId="25238"/>
    <cellStyle name="Normal 13 4 6 4 2" xfId="49279"/>
    <cellStyle name="Normal 13 4 6 5" xfId="8742"/>
    <cellStyle name="Normal 13 4 6 6" xfId="32818"/>
    <cellStyle name="Normal 13 4 7" xfId="3400"/>
    <cellStyle name="Normal 13 4 7 2" xfId="6613"/>
    <cellStyle name="Normal 13 4 7 2 2" xfId="29444"/>
    <cellStyle name="Normal 13 4 7 2 2 2" xfId="53475"/>
    <cellStyle name="Normal 13 4 7 2 3" xfId="17780"/>
    <cellStyle name="Normal 13 4 7 2 4" xfId="41854"/>
    <cellStyle name="Normal 13 4 7 3" xfId="14597"/>
    <cellStyle name="Normal 13 4 7 3 2" xfId="38671"/>
    <cellStyle name="Normal 13 4 7 4" xfId="26232"/>
    <cellStyle name="Normal 13 4 7 4 2" xfId="50263"/>
    <cellStyle name="Normal 13 4 7 5" xfId="9720"/>
    <cellStyle name="Normal 13 4 7 6" xfId="33796"/>
    <cellStyle name="Normal 13 4 8" xfId="4458"/>
    <cellStyle name="Normal 13 4 8 2" xfId="15655"/>
    <cellStyle name="Normal 13 4 8 2 2" xfId="39729"/>
    <cellStyle name="Normal 13 4 8 3" xfId="27290"/>
    <cellStyle name="Normal 13 4 8 3 2" xfId="51321"/>
    <cellStyle name="Normal 13 4 8 4" xfId="10683"/>
    <cellStyle name="Normal 13 4 8 5" xfId="34759"/>
    <cellStyle name="Normal 13 4 9" xfId="1455"/>
    <cellStyle name="Normal 13 4 9 2" xfId="24264"/>
    <cellStyle name="Normal 13 4 9 2 2" xfId="48307"/>
    <cellStyle name="Normal 13 4 9 3" xfId="11699"/>
    <cellStyle name="Normal 13 4 9 4" xfId="35775"/>
    <cellStyle name="Normal 13 5" xfId="205"/>
    <cellStyle name="Normal 13 5 10" xfId="23268"/>
    <cellStyle name="Normal 13 5 10 2" xfId="47334"/>
    <cellStyle name="Normal 13 5 11" xfId="7781"/>
    <cellStyle name="Normal 13 5 12" xfId="31858"/>
    <cellStyle name="Normal 13 5 2" xfId="206"/>
    <cellStyle name="Normal 13 5 2 10" xfId="7782"/>
    <cellStyle name="Normal 13 5 2 11" xfId="31859"/>
    <cellStyle name="Normal 13 5 2 2" xfId="625"/>
    <cellStyle name="Normal 13 5 2 2 2" xfId="2673"/>
    <cellStyle name="Normal 13 5 2 2 2 2" xfId="5872"/>
    <cellStyle name="Normal 13 5 2 2 2 2 2" xfId="28703"/>
    <cellStyle name="Normal 13 5 2 2 2 2 2 2" xfId="52734"/>
    <cellStyle name="Normal 13 5 2 2 2 2 3" xfId="17039"/>
    <cellStyle name="Normal 13 5 2 2 2 2 4" xfId="41113"/>
    <cellStyle name="Normal 13 5 2 2 2 3" xfId="13854"/>
    <cellStyle name="Normal 13 5 2 2 2 3 2" xfId="37930"/>
    <cellStyle name="Normal 13 5 2 2 2 4" xfId="25481"/>
    <cellStyle name="Normal 13 5 2 2 2 4 2" xfId="49522"/>
    <cellStyle name="Normal 13 5 2 2 2 5" xfId="8985"/>
    <cellStyle name="Normal 13 5 2 2 2 6" xfId="33061"/>
    <cellStyle name="Normal 13 5 2 2 3" xfId="3652"/>
    <cellStyle name="Normal 13 5 2 2 3 2" xfId="6865"/>
    <cellStyle name="Normal 13 5 2 2 3 2 2" xfId="29696"/>
    <cellStyle name="Normal 13 5 2 2 3 2 2 2" xfId="53727"/>
    <cellStyle name="Normal 13 5 2 2 3 2 3" xfId="18032"/>
    <cellStyle name="Normal 13 5 2 2 3 2 4" xfId="42106"/>
    <cellStyle name="Normal 13 5 2 2 3 3" xfId="14849"/>
    <cellStyle name="Normal 13 5 2 2 3 3 2" xfId="38923"/>
    <cellStyle name="Normal 13 5 2 2 3 4" xfId="26484"/>
    <cellStyle name="Normal 13 5 2 2 3 4 2" xfId="50515"/>
    <cellStyle name="Normal 13 5 2 2 3 5" xfId="9963"/>
    <cellStyle name="Normal 13 5 2 2 3 6" xfId="34039"/>
    <cellStyle name="Normal 13 5 2 2 4" xfId="4705"/>
    <cellStyle name="Normal 13 5 2 2 4 2" xfId="15902"/>
    <cellStyle name="Normal 13 5 2 2 4 2 2" xfId="39976"/>
    <cellStyle name="Normal 13 5 2 2 4 3" xfId="27537"/>
    <cellStyle name="Normal 13 5 2 2 4 3 2" xfId="51568"/>
    <cellStyle name="Normal 13 5 2 2 4 4" xfId="10926"/>
    <cellStyle name="Normal 13 5 2 2 4 5" xfId="35002"/>
    <cellStyle name="Normal 13 5 2 2 5" xfId="1701"/>
    <cellStyle name="Normal 13 5 2 2 5 2" xfId="24510"/>
    <cellStyle name="Normal 13 5 2 2 5 2 2" xfId="48553"/>
    <cellStyle name="Normal 13 5 2 2 5 3" xfId="12012"/>
    <cellStyle name="Normal 13 5 2 2 5 4" xfId="36088"/>
    <cellStyle name="Normal 13 5 2 2 6" xfId="23521"/>
    <cellStyle name="Normal 13 5 2 2 6 2" xfId="47575"/>
    <cellStyle name="Normal 13 5 2 2 7" xfId="8023"/>
    <cellStyle name="Normal 13 5 2 2 8" xfId="32099"/>
    <cellStyle name="Normal 13 5 2 3" xfId="895"/>
    <cellStyle name="Normal 13 5 2 3 2" xfId="2913"/>
    <cellStyle name="Normal 13 5 2 3 2 2" xfId="6112"/>
    <cellStyle name="Normal 13 5 2 3 2 2 2" xfId="28943"/>
    <cellStyle name="Normal 13 5 2 3 2 2 2 2" xfId="52974"/>
    <cellStyle name="Normal 13 5 2 3 2 2 3" xfId="17279"/>
    <cellStyle name="Normal 13 5 2 3 2 2 4" xfId="41353"/>
    <cellStyle name="Normal 13 5 2 3 2 3" xfId="14094"/>
    <cellStyle name="Normal 13 5 2 3 2 3 2" xfId="38170"/>
    <cellStyle name="Normal 13 5 2 3 2 4" xfId="25721"/>
    <cellStyle name="Normal 13 5 2 3 2 4 2" xfId="49762"/>
    <cellStyle name="Normal 13 5 2 3 2 5" xfId="9225"/>
    <cellStyle name="Normal 13 5 2 3 2 6" xfId="33301"/>
    <cellStyle name="Normal 13 5 2 3 3" xfId="3896"/>
    <cellStyle name="Normal 13 5 2 3 3 2" xfId="7109"/>
    <cellStyle name="Normal 13 5 2 3 3 2 2" xfId="29940"/>
    <cellStyle name="Normal 13 5 2 3 3 2 2 2" xfId="53971"/>
    <cellStyle name="Normal 13 5 2 3 3 2 3" xfId="18276"/>
    <cellStyle name="Normal 13 5 2 3 3 2 4" xfId="42350"/>
    <cellStyle name="Normal 13 5 2 3 3 3" xfId="15093"/>
    <cellStyle name="Normal 13 5 2 3 3 3 2" xfId="39167"/>
    <cellStyle name="Normal 13 5 2 3 3 4" xfId="26728"/>
    <cellStyle name="Normal 13 5 2 3 3 4 2" xfId="50759"/>
    <cellStyle name="Normal 13 5 2 3 3 5" xfId="10203"/>
    <cellStyle name="Normal 13 5 2 3 3 6" xfId="34279"/>
    <cellStyle name="Normal 13 5 2 3 4" xfId="4945"/>
    <cellStyle name="Normal 13 5 2 3 4 2" xfId="16142"/>
    <cellStyle name="Normal 13 5 2 3 4 2 2" xfId="40216"/>
    <cellStyle name="Normal 13 5 2 3 4 3" xfId="27777"/>
    <cellStyle name="Normal 13 5 2 3 4 3 2" xfId="51808"/>
    <cellStyle name="Normal 13 5 2 3 4 4" xfId="11166"/>
    <cellStyle name="Normal 13 5 2 3 4 5" xfId="35242"/>
    <cellStyle name="Normal 13 5 2 3 5" xfId="1941"/>
    <cellStyle name="Normal 13 5 2 3 5 2" xfId="24750"/>
    <cellStyle name="Normal 13 5 2 3 5 2 2" xfId="48793"/>
    <cellStyle name="Normal 13 5 2 3 5 3" xfId="12262"/>
    <cellStyle name="Normal 13 5 2 3 5 4" xfId="36338"/>
    <cellStyle name="Normal 13 5 2 3 6" xfId="23763"/>
    <cellStyle name="Normal 13 5 2 3 6 2" xfId="47815"/>
    <cellStyle name="Normal 13 5 2 3 7" xfId="8263"/>
    <cellStyle name="Normal 13 5 2 3 8" xfId="32339"/>
    <cellStyle name="Normal 13 5 2 4" xfId="1135"/>
    <cellStyle name="Normal 13 5 2 4 2" xfId="3153"/>
    <cellStyle name="Normal 13 5 2 4 2 2" xfId="6352"/>
    <cellStyle name="Normal 13 5 2 4 2 2 2" xfId="29183"/>
    <cellStyle name="Normal 13 5 2 4 2 2 2 2" xfId="53214"/>
    <cellStyle name="Normal 13 5 2 4 2 2 3" xfId="17519"/>
    <cellStyle name="Normal 13 5 2 4 2 2 4" xfId="41593"/>
    <cellStyle name="Normal 13 5 2 4 2 3" xfId="14334"/>
    <cellStyle name="Normal 13 5 2 4 2 3 2" xfId="38410"/>
    <cellStyle name="Normal 13 5 2 4 2 4" xfId="25961"/>
    <cellStyle name="Normal 13 5 2 4 2 4 2" xfId="50002"/>
    <cellStyle name="Normal 13 5 2 4 2 5" xfId="9465"/>
    <cellStyle name="Normal 13 5 2 4 2 6" xfId="33541"/>
    <cellStyle name="Normal 13 5 2 4 3" xfId="4147"/>
    <cellStyle name="Normal 13 5 2 4 3 2" xfId="7360"/>
    <cellStyle name="Normal 13 5 2 4 3 2 2" xfId="30191"/>
    <cellStyle name="Normal 13 5 2 4 3 2 2 2" xfId="54222"/>
    <cellStyle name="Normal 13 5 2 4 3 2 3" xfId="18527"/>
    <cellStyle name="Normal 13 5 2 4 3 2 4" xfId="42601"/>
    <cellStyle name="Normal 13 5 2 4 3 3" xfId="15344"/>
    <cellStyle name="Normal 13 5 2 4 3 3 2" xfId="39418"/>
    <cellStyle name="Normal 13 5 2 4 3 4" xfId="26979"/>
    <cellStyle name="Normal 13 5 2 4 3 4 2" xfId="51010"/>
    <cellStyle name="Normal 13 5 2 4 3 5" xfId="10443"/>
    <cellStyle name="Normal 13 5 2 4 3 6" xfId="34519"/>
    <cellStyle name="Normal 13 5 2 4 4" xfId="5186"/>
    <cellStyle name="Normal 13 5 2 4 4 2" xfId="16383"/>
    <cellStyle name="Normal 13 5 2 4 4 2 2" xfId="40457"/>
    <cellStyle name="Normal 13 5 2 4 4 3" xfId="28018"/>
    <cellStyle name="Normal 13 5 2 4 4 3 2" xfId="52049"/>
    <cellStyle name="Normal 13 5 2 4 4 4" xfId="11406"/>
    <cellStyle name="Normal 13 5 2 4 4 5" xfId="35482"/>
    <cellStyle name="Normal 13 5 2 4 5" xfId="2181"/>
    <cellStyle name="Normal 13 5 2 4 5 2" xfId="24992"/>
    <cellStyle name="Normal 13 5 2 4 5 2 2" xfId="49033"/>
    <cellStyle name="Normal 13 5 2 4 5 3" xfId="12509"/>
    <cellStyle name="Normal 13 5 2 4 5 4" xfId="36585"/>
    <cellStyle name="Normal 13 5 2 4 6" xfId="24004"/>
    <cellStyle name="Normal 13 5 2 4 6 2" xfId="48055"/>
    <cellStyle name="Normal 13 5 2 4 7" xfId="8503"/>
    <cellStyle name="Normal 13 5 2 4 8" xfId="32579"/>
    <cellStyle name="Normal 13 5 2 5" xfId="2431"/>
    <cellStyle name="Normal 13 5 2 5 2" xfId="5632"/>
    <cellStyle name="Normal 13 5 2 5 2 2" xfId="28463"/>
    <cellStyle name="Normal 13 5 2 5 2 2 2" xfId="52494"/>
    <cellStyle name="Normal 13 5 2 5 2 3" xfId="16799"/>
    <cellStyle name="Normal 13 5 2 5 2 4" xfId="40873"/>
    <cellStyle name="Normal 13 5 2 5 3" xfId="13614"/>
    <cellStyle name="Normal 13 5 2 5 3 2" xfId="37690"/>
    <cellStyle name="Normal 13 5 2 5 4" xfId="25241"/>
    <cellStyle name="Normal 13 5 2 5 4 2" xfId="49282"/>
    <cellStyle name="Normal 13 5 2 5 5" xfId="8745"/>
    <cellStyle name="Normal 13 5 2 5 6" xfId="32821"/>
    <cellStyle name="Normal 13 5 2 6" xfId="3403"/>
    <cellStyle name="Normal 13 5 2 6 2" xfId="6616"/>
    <cellStyle name="Normal 13 5 2 6 2 2" xfId="29447"/>
    <cellStyle name="Normal 13 5 2 6 2 2 2" xfId="53478"/>
    <cellStyle name="Normal 13 5 2 6 2 3" xfId="17783"/>
    <cellStyle name="Normal 13 5 2 6 2 4" xfId="41857"/>
    <cellStyle name="Normal 13 5 2 6 3" xfId="14600"/>
    <cellStyle name="Normal 13 5 2 6 3 2" xfId="38674"/>
    <cellStyle name="Normal 13 5 2 6 4" xfId="26235"/>
    <cellStyle name="Normal 13 5 2 6 4 2" xfId="50266"/>
    <cellStyle name="Normal 13 5 2 6 5" xfId="9723"/>
    <cellStyle name="Normal 13 5 2 6 6" xfId="33799"/>
    <cellStyle name="Normal 13 5 2 7" xfId="4461"/>
    <cellStyle name="Normal 13 5 2 7 2" xfId="15658"/>
    <cellStyle name="Normal 13 5 2 7 2 2" xfId="39732"/>
    <cellStyle name="Normal 13 5 2 7 3" xfId="27293"/>
    <cellStyle name="Normal 13 5 2 7 3 2" xfId="51324"/>
    <cellStyle name="Normal 13 5 2 7 4" xfId="10686"/>
    <cellStyle name="Normal 13 5 2 7 5" xfId="34762"/>
    <cellStyle name="Normal 13 5 2 8" xfId="1458"/>
    <cellStyle name="Normal 13 5 2 8 2" xfId="24267"/>
    <cellStyle name="Normal 13 5 2 8 2 2" xfId="48310"/>
    <cellStyle name="Normal 13 5 2 8 3" xfId="11702"/>
    <cellStyle name="Normal 13 5 2 8 4" xfId="35778"/>
    <cellStyle name="Normal 13 5 2 9" xfId="23269"/>
    <cellStyle name="Normal 13 5 2 9 2" xfId="47335"/>
    <cellStyle name="Normal 13 5 3" xfId="624"/>
    <cellStyle name="Normal 13 5 3 2" xfId="2672"/>
    <cellStyle name="Normal 13 5 3 2 2" xfId="5871"/>
    <cellStyle name="Normal 13 5 3 2 2 2" xfId="28702"/>
    <cellStyle name="Normal 13 5 3 2 2 2 2" xfId="52733"/>
    <cellStyle name="Normal 13 5 3 2 2 3" xfId="17038"/>
    <cellStyle name="Normal 13 5 3 2 2 4" xfId="41112"/>
    <cellStyle name="Normal 13 5 3 2 3" xfId="13853"/>
    <cellStyle name="Normal 13 5 3 2 3 2" xfId="37929"/>
    <cellStyle name="Normal 13 5 3 2 4" xfId="25480"/>
    <cellStyle name="Normal 13 5 3 2 4 2" xfId="49521"/>
    <cellStyle name="Normal 13 5 3 2 5" xfId="8984"/>
    <cellStyle name="Normal 13 5 3 2 6" xfId="33060"/>
    <cellStyle name="Normal 13 5 3 3" xfId="3651"/>
    <cellStyle name="Normal 13 5 3 3 2" xfId="6864"/>
    <cellStyle name="Normal 13 5 3 3 2 2" xfId="29695"/>
    <cellStyle name="Normal 13 5 3 3 2 2 2" xfId="53726"/>
    <cellStyle name="Normal 13 5 3 3 2 3" xfId="18031"/>
    <cellStyle name="Normal 13 5 3 3 2 4" xfId="42105"/>
    <cellStyle name="Normal 13 5 3 3 3" xfId="14848"/>
    <cellStyle name="Normal 13 5 3 3 3 2" xfId="38922"/>
    <cellStyle name="Normal 13 5 3 3 4" xfId="26483"/>
    <cellStyle name="Normal 13 5 3 3 4 2" xfId="50514"/>
    <cellStyle name="Normal 13 5 3 3 5" xfId="9962"/>
    <cellStyle name="Normal 13 5 3 3 6" xfId="34038"/>
    <cellStyle name="Normal 13 5 3 4" xfId="4704"/>
    <cellStyle name="Normal 13 5 3 4 2" xfId="15901"/>
    <cellStyle name="Normal 13 5 3 4 2 2" xfId="39975"/>
    <cellStyle name="Normal 13 5 3 4 3" xfId="27536"/>
    <cellStyle name="Normal 13 5 3 4 3 2" xfId="51567"/>
    <cellStyle name="Normal 13 5 3 4 4" xfId="10925"/>
    <cellStyle name="Normal 13 5 3 4 5" xfId="35001"/>
    <cellStyle name="Normal 13 5 3 5" xfId="1700"/>
    <cellStyle name="Normal 13 5 3 5 2" xfId="24509"/>
    <cellStyle name="Normal 13 5 3 5 2 2" xfId="48552"/>
    <cellStyle name="Normal 13 5 3 5 3" xfId="12011"/>
    <cellStyle name="Normal 13 5 3 5 4" xfId="36087"/>
    <cellStyle name="Normal 13 5 3 6" xfId="23520"/>
    <cellStyle name="Normal 13 5 3 6 2" xfId="47574"/>
    <cellStyle name="Normal 13 5 3 7" xfId="8022"/>
    <cellStyle name="Normal 13 5 3 8" xfId="32098"/>
    <cellStyle name="Normal 13 5 4" xfId="894"/>
    <cellStyle name="Normal 13 5 4 2" xfId="2912"/>
    <cellStyle name="Normal 13 5 4 2 2" xfId="6111"/>
    <cellStyle name="Normal 13 5 4 2 2 2" xfId="28942"/>
    <cellStyle name="Normal 13 5 4 2 2 2 2" xfId="52973"/>
    <cellStyle name="Normal 13 5 4 2 2 3" xfId="17278"/>
    <cellStyle name="Normal 13 5 4 2 2 4" xfId="41352"/>
    <cellStyle name="Normal 13 5 4 2 3" xfId="14093"/>
    <cellStyle name="Normal 13 5 4 2 3 2" xfId="38169"/>
    <cellStyle name="Normal 13 5 4 2 4" xfId="25720"/>
    <cellStyle name="Normal 13 5 4 2 4 2" xfId="49761"/>
    <cellStyle name="Normal 13 5 4 2 5" xfId="9224"/>
    <cellStyle name="Normal 13 5 4 2 6" xfId="33300"/>
    <cellStyle name="Normal 13 5 4 3" xfId="3895"/>
    <cellStyle name="Normal 13 5 4 3 2" xfId="7108"/>
    <cellStyle name="Normal 13 5 4 3 2 2" xfId="29939"/>
    <cellStyle name="Normal 13 5 4 3 2 2 2" xfId="53970"/>
    <cellStyle name="Normal 13 5 4 3 2 3" xfId="18275"/>
    <cellStyle name="Normal 13 5 4 3 2 4" xfId="42349"/>
    <cellStyle name="Normal 13 5 4 3 3" xfId="15092"/>
    <cellStyle name="Normal 13 5 4 3 3 2" xfId="39166"/>
    <cellStyle name="Normal 13 5 4 3 4" xfId="26727"/>
    <cellStyle name="Normal 13 5 4 3 4 2" xfId="50758"/>
    <cellStyle name="Normal 13 5 4 3 5" xfId="10202"/>
    <cellStyle name="Normal 13 5 4 3 6" xfId="34278"/>
    <cellStyle name="Normal 13 5 4 4" xfId="4944"/>
    <cellStyle name="Normal 13 5 4 4 2" xfId="16141"/>
    <cellStyle name="Normal 13 5 4 4 2 2" xfId="40215"/>
    <cellStyle name="Normal 13 5 4 4 3" xfId="27776"/>
    <cellStyle name="Normal 13 5 4 4 3 2" xfId="51807"/>
    <cellStyle name="Normal 13 5 4 4 4" xfId="11165"/>
    <cellStyle name="Normal 13 5 4 4 5" xfId="35241"/>
    <cellStyle name="Normal 13 5 4 5" xfId="1940"/>
    <cellStyle name="Normal 13 5 4 5 2" xfId="24749"/>
    <cellStyle name="Normal 13 5 4 5 2 2" xfId="48792"/>
    <cellStyle name="Normal 13 5 4 5 3" xfId="12261"/>
    <cellStyle name="Normal 13 5 4 5 4" xfId="36337"/>
    <cellStyle name="Normal 13 5 4 6" xfId="23762"/>
    <cellStyle name="Normal 13 5 4 6 2" xfId="47814"/>
    <cellStyle name="Normal 13 5 4 7" xfId="8262"/>
    <cellStyle name="Normal 13 5 4 8" xfId="32338"/>
    <cellStyle name="Normal 13 5 5" xfId="1134"/>
    <cellStyle name="Normal 13 5 5 2" xfId="3152"/>
    <cellStyle name="Normal 13 5 5 2 2" xfId="6351"/>
    <cellStyle name="Normal 13 5 5 2 2 2" xfId="29182"/>
    <cellStyle name="Normal 13 5 5 2 2 2 2" xfId="53213"/>
    <cellStyle name="Normal 13 5 5 2 2 3" xfId="17518"/>
    <cellStyle name="Normal 13 5 5 2 2 4" xfId="41592"/>
    <cellStyle name="Normal 13 5 5 2 3" xfId="14333"/>
    <cellStyle name="Normal 13 5 5 2 3 2" xfId="38409"/>
    <cellStyle name="Normal 13 5 5 2 4" xfId="25960"/>
    <cellStyle name="Normal 13 5 5 2 4 2" xfId="50001"/>
    <cellStyle name="Normal 13 5 5 2 5" xfId="9464"/>
    <cellStyle name="Normal 13 5 5 2 6" xfId="33540"/>
    <cellStyle name="Normal 13 5 5 3" xfId="4146"/>
    <cellStyle name="Normal 13 5 5 3 2" xfId="7359"/>
    <cellStyle name="Normal 13 5 5 3 2 2" xfId="30190"/>
    <cellStyle name="Normal 13 5 5 3 2 2 2" xfId="54221"/>
    <cellStyle name="Normal 13 5 5 3 2 3" xfId="18526"/>
    <cellStyle name="Normal 13 5 5 3 2 4" xfId="42600"/>
    <cellStyle name="Normal 13 5 5 3 3" xfId="15343"/>
    <cellStyle name="Normal 13 5 5 3 3 2" xfId="39417"/>
    <cellStyle name="Normal 13 5 5 3 4" xfId="26978"/>
    <cellStyle name="Normal 13 5 5 3 4 2" xfId="51009"/>
    <cellStyle name="Normal 13 5 5 3 5" xfId="10442"/>
    <cellStyle name="Normal 13 5 5 3 6" xfId="34518"/>
    <cellStyle name="Normal 13 5 5 4" xfId="5185"/>
    <cellStyle name="Normal 13 5 5 4 2" xfId="16382"/>
    <cellStyle name="Normal 13 5 5 4 2 2" xfId="40456"/>
    <cellStyle name="Normal 13 5 5 4 3" xfId="28017"/>
    <cellStyle name="Normal 13 5 5 4 3 2" xfId="52048"/>
    <cellStyle name="Normal 13 5 5 4 4" xfId="11405"/>
    <cellStyle name="Normal 13 5 5 4 5" xfId="35481"/>
    <cellStyle name="Normal 13 5 5 5" xfId="2180"/>
    <cellStyle name="Normal 13 5 5 5 2" xfId="24991"/>
    <cellStyle name="Normal 13 5 5 5 2 2" xfId="49032"/>
    <cellStyle name="Normal 13 5 5 5 3" xfId="12508"/>
    <cellStyle name="Normal 13 5 5 5 4" xfId="36584"/>
    <cellStyle name="Normal 13 5 5 6" xfId="24003"/>
    <cellStyle name="Normal 13 5 5 6 2" xfId="48054"/>
    <cellStyle name="Normal 13 5 5 7" xfId="8502"/>
    <cellStyle name="Normal 13 5 5 8" xfId="32578"/>
    <cellStyle name="Normal 13 5 6" xfId="2430"/>
    <cellStyle name="Normal 13 5 6 2" xfId="5631"/>
    <cellStyle name="Normal 13 5 6 2 2" xfId="28462"/>
    <cellStyle name="Normal 13 5 6 2 2 2" xfId="52493"/>
    <cellStyle name="Normal 13 5 6 2 3" xfId="16798"/>
    <cellStyle name="Normal 13 5 6 2 4" xfId="40872"/>
    <cellStyle name="Normal 13 5 6 3" xfId="13613"/>
    <cellStyle name="Normal 13 5 6 3 2" xfId="37689"/>
    <cellStyle name="Normal 13 5 6 4" xfId="25240"/>
    <cellStyle name="Normal 13 5 6 4 2" xfId="49281"/>
    <cellStyle name="Normal 13 5 6 5" xfId="8744"/>
    <cellStyle name="Normal 13 5 6 6" xfId="32820"/>
    <cellStyle name="Normal 13 5 7" xfId="3402"/>
    <cellStyle name="Normal 13 5 7 2" xfId="6615"/>
    <cellStyle name="Normal 13 5 7 2 2" xfId="29446"/>
    <cellStyle name="Normal 13 5 7 2 2 2" xfId="53477"/>
    <cellStyle name="Normal 13 5 7 2 3" xfId="17782"/>
    <cellStyle name="Normal 13 5 7 2 4" xfId="41856"/>
    <cellStyle name="Normal 13 5 7 3" xfId="14599"/>
    <cellStyle name="Normal 13 5 7 3 2" xfId="38673"/>
    <cellStyle name="Normal 13 5 7 4" xfId="26234"/>
    <cellStyle name="Normal 13 5 7 4 2" xfId="50265"/>
    <cellStyle name="Normal 13 5 7 5" xfId="9722"/>
    <cellStyle name="Normal 13 5 7 6" xfId="33798"/>
    <cellStyle name="Normal 13 5 8" xfId="4460"/>
    <cellStyle name="Normal 13 5 8 2" xfId="15657"/>
    <cellStyle name="Normal 13 5 8 2 2" xfId="39731"/>
    <cellStyle name="Normal 13 5 8 3" xfId="27292"/>
    <cellStyle name="Normal 13 5 8 3 2" xfId="51323"/>
    <cellStyle name="Normal 13 5 8 4" xfId="10685"/>
    <cellStyle name="Normal 13 5 8 5" xfId="34761"/>
    <cellStyle name="Normal 13 5 9" xfId="1457"/>
    <cellStyle name="Normal 13 5 9 2" xfId="24266"/>
    <cellStyle name="Normal 13 5 9 2 2" xfId="48309"/>
    <cellStyle name="Normal 13 5 9 3" xfId="11701"/>
    <cellStyle name="Normal 13 5 9 4" xfId="35777"/>
    <cellStyle name="Normal 13 6" xfId="207"/>
    <cellStyle name="Normal 13 6 10" xfId="7783"/>
    <cellStyle name="Normal 13 6 11" xfId="31860"/>
    <cellStyle name="Normal 13 6 2" xfId="626"/>
    <cellStyle name="Normal 13 6 2 2" xfId="2674"/>
    <cellStyle name="Normal 13 6 2 2 2" xfId="5873"/>
    <cellStyle name="Normal 13 6 2 2 2 2" xfId="28704"/>
    <cellStyle name="Normal 13 6 2 2 2 2 2" xfId="52735"/>
    <cellStyle name="Normal 13 6 2 2 2 3" xfId="17040"/>
    <cellStyle name="Normal 13 6 2 2 2 4" xfId="41114"/>
    <cellStyle name="Normal 13 6 2 2 3" xfId="13855"/>
    <cellStyle name="Normal 13 6 2 2 3 2" xfId="37931"/>
    <cellStyle name="Normal 13 6 2 2 4" xfId="25482"/>
    <cellStyle name="Normal 13 6 2 2 4 2" xfId="49523"/>
    <cellStyle name="Normal 13 6 2 2 5" xfId="8986"/>
    <cellStyle name="Normal 13 6 2 2 6" xfId="33062"/>
    <cellStyle name="Normal 13 6 2 3" xfId="3653"/>
    <cellStyle name="Normal 13 6 2 3 2" xfId="6866"/>
    <cellStyle name="Normal 13 6 2 3 2 2" xfId="29697"/>
    <cellStyle name="Normal 13 6 2 3 2 2 2" xfId="53728"/>
    <cellStyle name="Normal 13 6 2 3 2 3" xfId="18033"/>
    <cellStyle name="Normal 13 6 2 3 2 4" xfId="42107"/>
    <cellStyle name="Normal 13 6 2 3 3" xfId="14850"/>
    <cellStyle name="Normal 13 6 2 3 3 2" xfId="38924"/>
    <cellStyle name="Normal 13 6 2 3 4" xfId="26485"/>
    <cellStyle name="Normal 13 6 2 3 4 2" xfId="50516"/>
    <cellStyle name="Normal 13 6 2 3 5" xfId="9964"/>
    <cellStyle name="Normal 13 6 2 3 6" xfId="34040"/>
    <cellStyle name="Normal 13 6 2 4" xfId="4706"/>
    <cellStyle name="Normal 13 6 2 4 2" xfId="15903"/>
    <cellStyle name="Normal 13 6 2 4 2 2" xfId="39977"/>
    <cellStyle name="Normal 13 6 2 4 3" xfId="27538"/>
    <cellStyle name="Normal 13 6 2 4 3 2" xfId="51569"/>
    <cellStyle name="Normal 13 6 2 4 4" xfId="10927"/>
    <cellStyle name="Normal 13 6 2 4 5" xfId="35003"/>
    <cellStyle name="Normal 13 6 2 5" xfId="1702"/>
    <cellStyle name="Normal 13 6 2 5 2" xfId="24511"/>
    <cellStyle name="Normal 13 6 2 5 2 2" xfId="48554"/>
    <cellStyle name="Normal 13 6 2 5 3" xfId="12013"/>
    <cellStyle name="Normal 13 6 2 5 4" xfId="36089"/>
    <cellStyle name="Normal 13 6 2 6" xfId="23522"/>
    <cellStyle name="Normal 13 6 2 6 2" xfId="47576"/>
    <cellStyle name="Normal 13 6 2 7" xfId="8024"/>
    <cellStyle name="Normal 13 6 2 8" xfId="32100"/>
    <cellStyle name="Normal 13 6 3" xfId="896"/>
    <cellStyle name="Normal 13 6 3 2" xfId="2914"/>
    <cellStyle name="Normal 13 6 3 2 2" xfId="6113"/>
    <cellStyle name="Normal 13 6 3 2 2 2" xfId="28944"/>
    <cellStyle name="Normal 13 6 3 2 2 2 2" xfId="52975"/>
    <cellStyle name="Normal 13 6 3 2 2 3" xfId="17280"/>
    <cellStyle name="Normal 13 6 3 2 2 4" xfId="41354"/>
    <cellStyle name="Normal 13 6 3 2 3" xfId="14095"/>
    <cellStyle name="Normal 13 6 3 2 3 2" xfId="38171"/>
    <cellStyle name="Normal 13 6 3 2 4" xfId="25722"/>
    <cellStyle name="Normal 13 6 3 2 4 2" xfId="49763"/>
    <cellStyle name="Normal 13 6 3 2 5" xfId="9226"/>
    <cellStyle name="Normal 13 6 3 2 6" xfId="33302"/>
    <cellStyle name="Normal 13 6 3 3" xfId="3897"/>
    <cellStyle name="Normal 13 6 3 3 2" xfId="7110"/>
    <cellStyle name="Normal 13 6 3 3 2 2" xfId="29941"/>
    <cellStyle name="Normal 13 6 3 3 2 2 2" xfId="53972"/>
    <cellStyle name="Normal 13 6 3 3 2 3" xfId="18277"/>
    <cellStyle name="Normal 13 6 3 3 2 4" xfId="42351"/>
    <cellStyle name="Normal 13 6 3 3 3" xfId="15094"/>
    <cellStyle name="Normal 13 6 3 3 3 2" xfId="39168"/>
    <cellStyle name="Normal 13 6 3 3 4" xfId="26729"/>
    <cellStyle name="Normal 13 6 3 3 4 2" xfId="50760"/>
    <cellStyle name="Normal 13 6 3 3 5" xfId="10204"/>
    <cellStyle name="Normal 13 6 3 3 6" xfId="34280"/>
    <cellStyle name="Normal 13 6 3 4" xfId="4946"/>
    <cellStyle name="Normal 13 6 3 4 2" xfId="16143"/>
    <cellStyle name="Normal 13 6 3 4 2 2" xfId="40217"/>
    <cellStyle name="Normal 13 6 3 4 3" xfId="27778"/>
    <cellStyle name="Normal 13 6 3 4 3 2" xfId="51809"/>
    <cellStyle name="Normal 13 6 3 4 4" xfId="11167"/>
    <cellStyle name="Normal 13 6 3 4 5" xfId="35243"/>
    <cellStyle name="Normal 13 6 3 5" xfId="1942"/>
    <cellStyle name="Normal 13 6 3 5 2" xfId="24751"/>
    <cellStyle name="Normal 13 6 3 5 2 2" xfId="48794"/>
    <cellStyle name="Normal 13 6 3 5 3" xfId="12263"/>
    <cellStyle name="Normal 13 6 3 5 4" xfId="36339"/>
    <cellStyle name="Normal 13 6 3 6" xfId="23764"/>
    <cellStyle name="Normal 13 6 3 6 2" xfId="47816"/>
    <cellStyle name="Normal 13 6 3 7" xfId="8264"/>
    <cellStyle name="Normal 13 6 3 8" xfId="32340"/>
    <cellStyle name="Normal 13 6 4" xfId="1136"/>
    <cellStyle name="Normal 13 6 4 2" xfId="3154"/>
    <cellStyle name="Normal 13 6 4 2 2" xfId="6353"/>
    <cellStyle name="Normal 13 6 4 2 2 2" xfId="29184"/>
    <cellStyle name="Normal 13 6 4 2 2 2 2" xfId="53215"/>
    <cellStyle name="Normal 13 6 4 2 2 3" xfId="17520"/>
    <cellStyle name="Normal 13 6 4 2 2 4" xfId="41594"/>
    <cellStyle name="Normal 13 6 4 2 3" xfId="14335"/>
    <cellStyle name="Normal 13 6 4 2 3 2" xfId="38411"/>
    <cellStyle name="Normal 13 6 4 2 4" xfId="25962"/>
    <cellStyle name="Normal 13 6 4 2 4 2" xfId="50003"/>
    <cellStyle name="Normal 13 6 4 2 5" xfId="9466"/>
    <cellStyle name="Normal 13 6 4 2 6" xfId="33542"/>
    <cellStyle name="Normal 13 6 4 3" xfId="4148"/>
    <cellStyle name="Normal 13 6 4 3 2" xfId="7361"/>
    <cellStyle name="Normal 13 6 4 3 2 2" xfId="30192"/>
    <cellStyle name="Normal 13 6 4 3 2 2 2" xfId="54223"/>
    <cellStyle name="Normal 13 6 4 3 2 3" xfId="18528"/>
    <cellStyle name="Normal 13 6 4 3 2 4" xfId="42602"/>
    <cellStyle name="Normal 13 6 4 3 3" xfId="15345"/>
    <cellStyle name="Normal 13 6 4 3 3 2" xfId="39419"/>
    <cellStyle name="Normal 13 6 4 3 4" xfId="26980"/>
    <cellStyle name="Normal 13 6 4 3 4 2" xfId="51011"/>
    <cellStyle name="Normal 13 6 4 3 5" xfId="10444"/>
    <cellStyle name="Normal 13 6 4 3 6" xfId="34520"/>
    <cellStyle name="Normal 13 6 4 4" xfId="5187"/>
    <cellStyle name="Normal 13 6 4 4 2" xfId="16384"/>
    <cellStyle name="Normal 13 6 4 4 2 2" xfId="40458"/>
    <cellStyle name="Normal 13 6 4 4 3" xfId="28019"/>
    <cellStyle name="Normal 13 6 4 4 3 2" xfId="52050"/>
    <cellStyle name="Normal 13 6 4 4 4" xfId="11407"/>
    <cellStyle name="Normal 13 6 4 4 5" xfId="35483"/>
    <cellStyle name="Normal 13 6 4 5" xfId="2182"/>
    <cellStyle name="Normal 13 6 4 5 2" xfId="24993"/>
    <cellStyle name="Normal 13 6 4 5 2 2" xfId="49034"/>
    <cellStyle name="Normal 13 6 4 5 3" xfId="12510"/>
    <cellStyle name="Normal 13 6 4 5 4" xfId="36586"/>
    <cellStyle name="Normal 13 6 4 6" xfId="24005"/>
    <cellStyle name="Normal 13 6 4 6 2" xfId="48056"/>
    <cellStyle name="Normal 13 6 4 7" xfId="8504"/>
    <cellStyle name="Normal 13 6 4 8" xfId="32580"/>
    <cellStyle name="Normal 13 6 5" xfId="2432"/>
    <cellStyle name="Normal 13 6 5 2" xfId="5633"/>
    <cellStyle name="Normal 13 6 5 2 2" xfId="28464"/>
    <cellStyle name="Normal 13 6 5 2 2 2" xfId="52495"/>
    <cellStyle name="Normal 13 6 5 2 3" xfId="16800"/>
    <cellStyle name="Normal 13 6 5 2 4" xfId="40874"/>
    <cellStyle name="Normal 13 6 5 3" xfId="13615"/>
    <cellStyle name="Normal 13 6 5 3 2" xfId="37691"/>
    <cellStyle name="Normal 13 6 5 4" xfId="25242"/>
    <cellStyle name="Normal 13 6 5 4 2" xfId="49283"/>
    <cellStyle name="Normal 13 6 5 5" xfId="8746"/>
    <cellStyle name="Normal 13 6 5 6" xfId="32822"/>
    <cellStyle name="Normal 13 6 6" xfId="3404"/>
    <cellStyle name="Normal 13 6 6 2" xfId="6617"/>
    <cellStyle name="Normal 13 6 6 2 2" xfId="29448"/>
    <cellStyle name="Normal 13 6 6 2 2 2" xfId="53479"/>
    <cellStyle name="Normal 13 6 6 2 3" xfId="17784"/>
    <cellStyle name="Normal 13 6 6 2 4" xfId="41858"/>
    <cellStyle name="Normal 13 6 6 3" xfId="14601"/>
    <cellStyle name="Normal 13 6 6 3 2" xfId="38675"/>
    <cellStyle name="Normal 13 6 6 4" xfId="26236"/>
    <cellStyle name="Normal 13 6 6 4 2" xfId="50267"/>
    <cellStyle name="Normal 13 6 6 5" xfId="9724"/>
    <cellStyle name="Normal 13 6 6 6" xfId="33800"/>
    <cellStyle name="Normal 13 6 7" xfId="4462"/>
    <cellStyle name="Normal 13 6 7 2" xfId="15659"/>
    <cellStyle name="Normal 13 6 7 2 2" xfId="39733"/>
    <cellStyle name="Normal 13 6 7 3" xfId="27294"/>
    <cellStyle name="Normal 13 6 7 3 2" xfId="51325"/>
    <cellStyle name="Normal 13 6 7 4" xfId="10687"/>
    <cellStyle name="Normal 13 6 7 5" xfId="34763"/>
    <cellStyle name="Normal 13 6 8" xfId="1459"/>
    <cellStyle name="Normal 13 6 8 2" xfId="24268"/>
    <cellStyle name="Normal 13 6 8 2 2" xfId="48311"/>
    <cellStyle name="Normal 13 6 8 3" xfId="11703"/>
    <cellStyle name="Normal 13 6 8 4" xfId="35779"/>
    <cellStyle name="Normal 13 6 9" xfId="23270"/>
    <cellStyle name="Normal 13 6 9 2" xfId="47336"/>
    <cellStyle name="Normal 13 7" xfId="612"/>
    <cellStyle name="Normal 13 7 2" xfId="2660"/>
    <cellStyle name="Normal 13 7 2 2" xfId="5859"/>
    <cellStyle name="Normal 13 7 2 2 2" xfId="28690"/>
    <cellStyle name="Normal 13 7 2 2 2 2" xfId="52721"/>
    <cellStyle name="Normal 13 7 2 2 3" xfId="17026"/>
    <cellStyle name="Normal 13 7 2 2 4" xfId="41100"/>
    <cellStyle name="Normal 13 7 2 3" xfId="13841"/>
    <cellStyle name="Normal 13 7 2 3 2" xfId="37917"/>
    <cellStyle name="Normal 13 7 2 4" xfId="25468"/>
    <cellStyle name="Normal 13 7 2 4 2" xfId="49509"/>
    <cellStyle name="Normal 13 7 2 5" xfId="8972"/>
    <cellStyle name="Normal 13 7 2 6" xfId="33048"/>
    <cellStyle name="Normal 13 7 3" xfId="3639"/>
    <cellStyle name="Normal 13 7 3 2" xfId="6852"/>
    <cellStyle name="Normal 13 7 3 2 2" xfId="29683"/>
    <cellStyle name="Normal 13 7 3 2 2 2" xfId="53714"/>
    <cellStyle name="Normal 13 7 3 2 3" xfId="18019"/>
    <cellStyle name="Normal 13 7 3 2 4" xfId="42093"/>
    <cellStyle name="Normal 13 7 3 3" xfId="14836"/>
    <cellStyle name="Normal 13 7 3 3 2" xfId="38910"/>
    <cellStyle name="Normal 13 7 3 4" xfId="26471"/>
    <cellStyle name="Normal 13 7 3 4 2" xfId="50502"/>
    <cellStyle name="Normal 13 7 3 5" xfId="9950"/>
    <cellStyle name="Normal 13 7 3 6" xfId="34026"/>
    <cellStyle name="Normal 13 7 4" xfId="4692"/>
    <cellStyle name="Normal 13 7 4 2" xfId="15889"/>
    <cellStyle name="Normal 13 7 4 2 2" xfId="39963"/>
    <cellStyle name="Normal 13 7 4 3" xfId="27524"/>
    <cellStyle name="Normal 13 7 4 3 2" xfId="51555"/>
    <cellStyle name="Normal 13 7 4 4" xfId="10913"/>
    <cellStyle name="Normal 13 7 4 5" xfId="34989"/>
    <cellStyle name="Normal 13 7 5" xfId="1688"/>
    <cellStyle name="Normal 13 7 5 2" xfId="24497"/>
    <cellStyle name="Normal 13 7 5 2 2" xfId="48540"/>
    <cellStyle name="Normal 13 7 5 3" xfId="11999"/>
    <cellStyle name="Normal 13 7 5 4" xfId="36075"/>
    <cellStyle name="Normal 13 7 6" xfId="23508"/>
    <cellStyle name="Normal 13 7 6 2" xfId="47562"/>
    <cellStyle name="Normal 13 7 7" xfId="8010"/>
    <cellStyle name="Normal 13 7 8" xfId="32086"/>
    <cellStyle name="Normal 13 8" xfId="882"/>
    <cellStyle name="Normal 13 8 2" xfId="2900"/>
    <cellStyle name="Normal 13 8 2 2" xfId="6099"/>
    <cellStyle name="Normal 13 8 2 2 2" xfId="28930"/>
    <cellStyle name="Normal 13 8 2 2 2 2" xfId="52961"/>
    <cellStyle name="Normal 13 8 2 2 3" xfId="17266"/>
    <cellStyle name="Normal 13 8 2 2 4" xfId="41340"/>
    <cellStyle name="Normal 13 8 2 3" xfId="14081"/>
    <cellStyle name="Normal 13 8 2 3 2" xfId="38157"/>
    <cellStyle name="Normal 13 8 2 4" xfId="25708"/>
    <cellStyle name="Normal 13 8 2 4 2" xfId="49749"/>
    <cellStyle name="Normal 13 8 2 5" xfId="9212"/>
    <cellStyle name="Normal 13 8 2 6" xfId="33288"/>
    <cellStyle name="Normal 13 8 3" xfId="3883"/>
    <cellStyle name="Normal 13 8 3 2" xfId="7096"/>
    <cellStyle name="Normal 13 8 3 2 2" xfId="29927"/>
    <cellStyle name="Normal 13 8 3 2 2 2" xfId="53958"/>
    <cellStyle name="Normal 13 8 3 2 3" xfId="18263"/>
    <cellStyle name="Normal 13 8 3 2 4" xfId="42337"/>
    <cellStyle name="Normal 13 8 3 3" xfId="15080"/>
    <cellStyle name="Normal 13 8 3 3 2" xfId="39154"/>
    <cellStyle name="Normal 13 8 3 4" xfId="26715"/>
    <cellStyle name="Normal 13 8 3 4 2" xfId="50746"/>
    <cellStyle name="Normal 13 8 3 5" xfId="10190"/>
    <cellStyle name="Normal 13 8 3 6" xfId="34266"/>
    <cellStyle name="Normal 13 8 4" xfId="4932"/>
    <cellStyle name="Normal 13 8 4 2" xfId="16129"/>
    <cellStyle name="Normal 13 8 4 2 2" xfId="40203"/>
    <cellStyle name="Normal 13 8 4 3" xfId="27764"/>
    <cellStyle name="Normal 13 8 4 3 2" xfId="51795"/>
    <cellStyle name="Normal 13 8 4 4" xfId="11153"/>
    <cellStyle name="Normal 13 8 4 5" xfId="35229"/>
    <cellStyle name="Normal 13 8 5" xfId="1928"/>
    <cellStyle name="Normal 13 8 5 2" xfId="24737"/>
    <cellStyle name="Normal 13 8 5 2 2" xfId="48780"/>
    <cellStyle name="Normal 13 8 5 3" xfId="12249"/>
    <cellStyle name="Normal 13 8 5 4" xfId="36325"/>
    <cellStyle name="Normal 13 8 6" xfId="23750"/>
    <cellStyle name="Normal 13 8 6 2" xfId="47802"/>
    <cellStyle name="Normal 13 8 7" xfId="8250"/>
    <cellStyle name="Normal 13 8 8" xfId="32326"/>
    <cellStyle name="Normal 13 9" xfId="1122"/>
    <cellStyle name="Normal 13 9 2" xfId="3140"/>
    <cellStyle name="Normal 13 9 2 2" xfId="6339"/>
    <cellStyle name="Normal 13 9 2 2 2" xfId="29170"/>
    <cellStyle name="Normal 13 9 2 2 2 2" xfId="53201"/>
    <cellStyle name="Normal 13 9 2 2 3" xfId="17506"/>
    <cellStyle name="Normal 13 9 2 2 4" xfId="41580"/>
    <cellStyle name="Normal 13 9 2 3" xfId="14321"/>
    <cellStyle name="Normal 13 9 2 3 2" xfId="38397"/>
    <cellStyle name="Normal 13 9 2 4" xfId="25948"/>
    <cellStyle name="Normal 13 9 2 4 2" xfId="49989"/>
    <cellStyle name="Normal 13 9 2 5" xfId="9452"/>
    <cellStyle name="Normal 13 9 2 6" xfId="33528"/>
    <cellStyle name="Normal 13 9 3" xfId="4134"/>
    <cellStyle name="Normal 13 9 3 2" xfId="7347"/>
    <cellStyle name="Normal 13 9 3 2 2" xfId="30178"/>
    <cellStyle name="Normal 13 9 3 2 2 2" xfId="54209"/>
    <cellStyle name="Normal 13 9 3 2 3" xfId="18514"/>
    <cellStyle name="Normal 13 9 3 2 4" xfId="42588"/>
    <cellStyle name="Normal 13 9 3 3" xfId="15331"/>
    <cellStyle name="Normal 13 9 3 3 2" xfId="39405"/>
    <cellStyle name="Normal 13 9 3 4" xfId="26966"/>
    <cellStyle name="Normal 13 9 3 4 2" xfId="50997"/>
    <cellStyle name="Normal 13 9 3 5" xfId="10430"/>
    <cellStyle name="Normal 13 9 3 6" xfId="34506"/>
    <cellStyle name="Normal 13 9 4" xfId="5173"/>
    <cellStyle name="Normal 13 9 4 2" xfId="16370"/>
    <cellStyle name="Normal 13 9 4 2 2" xfId="40444"/>
    <cellStyle name="Normal 13 9 4 3" xfId="28005"/>
    <cellStyle name="Normal 13 9 4 3 2" xfId="52036"/>
    <cellStyle name="Normal 13 9 4 4" xfId="11393"/>
    <cellStyle name="Normal 13 9 4 5" xfId="35469"/>
    <cellStyle name="Normal 13 9 5" xfId="2168"/>
    <cellStyle name="Normal 13 9 5 2" xfId="24979"/>
    <cellStyle name="Normal 13 9 5 2 2" xfId="49020"/>
    <cellStyle name="Normal 13 9 5 3" xfId="12496"/>
    <cellStyle name="Normal 13 9 5 4" xfId="36572"/>
    <cellStyle name="Normal 13 9 6" xfId="23991"/>
    <cellStyle name="Normal 13 9 6 2" xfId="48042"/>
    <cellStyle name="Normal 13 9 7" xfId="8490"/>
    <cellStyle name="Normal 13 9 8" xfId="32566"/>
    <cellStyle name="Normal 14" xfId="208"/>
    <cellStyle name="Normal 14 10" xfId="2433"/>
    <cellStyle name="Normal 14 10 2" xfId="5634"/>
    <cellStyle name="Normal 14 10 2 2" xfId="28465"/>
    <cellStyle name="Normal 14 10 2 2 2" xfId="52496"/>
    <cellStyle name="Normal 14 10 2 3" xfId="16801"/>
    <cellStyle name="Normal 14 10 2 4" xfId="40875"/>
    <cellStyle name="Normal 14 10 3" xfId="13616"/>
    <cellStyle name="Normal 14 10 3 2" xfId="37692"/>
    <cellStyle name="Normal 14 10 4" xfId="25243"/>
    <cellStyle name="Normal 14 10 4 2" xfId="49284"/>
    <cellStyle name="Normal 14 10 5" xfId="8747"/>
    <cellStyle name="Normal 14 10 6" xfId="32823"/>
    <cellStyle name="Normal 14 11" xfId="3405"/>
    <cellStyle name="Normal 14 11 2" xfId="6618"/>
    <cellStyle name="Normal 14 11 2 2" xfId="29449"/>
    <cellStyle name="Normal 14 11 2 2 2" xfId="53480"/>
    <cellStyle name="Normal 14 11 2 3" xfId="17785"/>
    <cellStyle name="Normal 14 11 2 4" xfId="41859"/>
    <cellStyle name="Normal 14 11 3" xfId="14602"/>
    <cellStyle name="Normal 14 11 3 2" xfId="38676"/>
    <cellStyle name="Normal 14 11 4" xfId="26237"/>
    <cellStyle name="Normal 14 11 4 2" xfId="50268"/>
    <cellStyle name="Normal 14 11 5" xfId="9725"/>
    <cellStyle name="Normal 14 11 6" xfId="33801"/>
    <cellStyle name="Normal 14 12" xfId="4463"/>
    <cellStyle name="Normal 14 12 2" xfId="15660"/>
    <cellStyle name="Normal 14 12 2 2" xfId="39734"/>
    <cellStyle name="Normal 14 12 3" xfId="27295"/>
    <cellStyle name="Normal 14 12 3 2" xfId="51326"/>
    <cellStyle name="Normal 14 12 4" xfId="10688"/>
    <cellStyle name="Normal 14 12 5" xfId="34764"/>
    <cellStyle name="Normal 14 13" xfId="1460"/>
    <cellStyle name="Normal 14 13 2" xfId="24269"/>
    <cellStyle name="Normal 14 13 2 2" xfId="48312"/>
    <cellStyle name="Normal 14 13 3" xfId="11704"/>
    <cellStyle name="Normal 14 13 4" xfId="35780"/>
    <cellStyle name="Normal 14 14" xfId="23271"/>
    <cellStyle name="Normal 14 14 2" xfId="47337"/>
    <cellStyle name="Normal 14 15" xfId="7784"/>
    <cellStyle name="Normal 14 16" xfId="31861"/>
    <cellStyle name="Normal 14 2" xfId="209"/>
    <cellStyle name="Normal 14 2 10" xfId="4464"/>
    <cellStyle name="Normal 14 2 10 2" xfId="15661"/>
    <cellStyle name="Normal 14 2 10 2 2" xfId="39735"/>
    <cellStyle name="Normal 14 2 10 3" xfId="27296"/>
    <cellStyle name="Normal 14 2 10 3 2" xfId="51327"/>
    <cellStyle name="Normal 14 2 10 4" xfId="10689"/>
    <cellStyle name="Normal 14 2 10 5" xfId="34765"/>
    <cellStyle name="Normal 14 2 11" xfId="1461"/>
    <cellStyle name="Normal 14 2 11 2" xfId="24270"/>
    <cellStyle name="Normal 14 2 11 2 2" xfId="48313"/>
    <cellStyle name="Normal 14 2 11 3" xfId="11705"/>
    <cellStyle name="Normal 14 2 11 4" xfId="35781"/>
    <cellStyle name="Normal 14 2 12" xfId="23272"/>
    <cellStyle name="Normal 14 2 12 2" xfId="47338"/>
    <cellStyle name="Normal 14 2 13" xfId="7785"/>
    <cellStyle name="Normal 14 2 14" xfId="31862"/>
    <cellStyle name="Normal 14 2 2" xfId="210"/>
    <cellStyle name="Normal 14 2 2 10" xfId="23273"/>
    <cellStyle name="Normal 14 2 2 10 2" xfId="47339"/>
    <cellStyle name="Normal 14 2 2 11" xfId="7786"/>
    <cellStyle name="Normal 14 2 2 12" xfId="31863"/>
    <cellStyle name="Normal 14 2 2 2" xfId="211"/>
    <cellStyle name="Normal 14 2 2 2 10" xfId="7787"/>
    <cellStyle name="Normal 14 2 2 2 11" xfId="31864"/>
    <cellStyle name="Normal 14 2 2 2 2" xfId="630"/>
    <cellStyle name="Normal 14 2 2 2 2 2" xfId="2678"/>
    <cellStyle name="Normal 14 2 2 2 2 2 2" xfId="5877"/>
    <cellStyle name="Normal 14 2 2 2 2 2 2 2" xfId="28708"/>
    <cellStyle name="Normal 14 2 2 2 2 2 2 2 2" xfId="52739"/>
    <cellStyle name="Normal 14 2 2 2 2 2 2 3" xfId="17044"/>
    <cellStyle name="Normal 14 2 2 2 2 2 2 4" xfId="41118"/>
    <cellStyle name="Normal 14 2 2 2 2 2 3" xfId="13859"/>
    <cellStyle name="Normal 14 2 2 2 2 2 3 2" xfId="37935"/>
    <cellStyle name="Normal 14 2 2 2 2 2 4" xfId="25486"/>
    <cellStyle name="Normal 14 2 2 2 2 2 4 2" xfId="49527"/>
    <cellStyle name="Normal 14 2 2 2 2 2 5" xfId="8990"/>
    <cellStyle name="Normal 14 2 2 2 2 2 6" xfId="33066"/>
    <cellStyle name="Normal 14 2 2 2 2 3" xfId="3657"/>
    <cellStyle name="Normal 14 2 2 2 2 3 2" xfId="6870"/>
    <cellStyle name="Normal 14 2 2 2 2 3 2 2" xfId="29701"/>
    <cellStyle name="Normal 14 2 2 2 2 3 2 2 2" xfId="53732"/>
    <cellStyle name="Normal 14 2 2 2 2 3 2 3" xfId="18037"/>
    <cellStyle name="Normal 14 2 2 2 2 3 2 4" xfId="42111"/>
    <cellStyle name="Normal 14 2 2 2 2 3 3" xfId="14854"/>
    <cellStyle name="Normal 14 2 2 2 2 3 3 2" xfId="38928"/>
    <cellStyle name="Normal 14 2 2 2 2 3 4" xfId="26489"/>
    <cellStyle name="Normal 14 2 2 2 2 3 4 2" xfId="50520"/>
    <cellStyle name="Normal 14 2 2 2 2 3 5" xfId="9968"/>
    <cellStyle name="Normal 14 2 2 2 2 3 6" xfId="34044"/>
    <cellStyle name="Normal 14 2 2 2 2 4" xfId="4710"/>
    <cellStyle name="Normal 14 2 2 2 2 4 2" xfId="15907"/>
    <cellStyle name="Normal 14 2 2 2 2 4 2 2" xfId="39981"/>
    <cellStyle name="Normal 14 2 2 2 2 4 3" xfId="27542"/>
    <cellStyle name="Normal 14 2 2 2 2 4 3 2" xfId="51573"/>
    <cellStyle name="Normal 14 2 2 2 2 4 4" xfId="10931"/>
    <cellStyle name="Normal 14 2 2 2 2 4 5" xfId="35007"/>
    <cellStyle name="Normal 14 2 2 2 2 5" xfId="1706"/>
    <cellStyle name="Normal 14 2 2 2 2 5 2" xfId="24515"/>
    <cellStyle name="Normal 14 2 2 2 2 5 2 2" xfId="48558"/>
    <cellStyle name="Normal 14 2 2 2 2 5 3" xfId="12017"/>
    <cellStyle name="Normal 14 2 2 2 2 5 4" xfId="36093"/>
    <cellStyle name="Normal 14 2 2 2 2 6" xfId="23526"/>
    <cellStyle name="Normal 14 2 2 2 2 6 2" xfId="47580"/>
    <cellStyle name="Normal 14 2 2 2 2 7" xfId="8028"/>
    <cellStyle name="Normal 14 2 2 2 2 8" xfId="32104"/>
    <cellStyle name="Normal 14 2 2 2 3" xfId="900"/>
    <cellStyle name="Normal 14 2 2 2 3 2" xfId="2918"/>
    <cellStyle name="Normal 14 2 2 2 3 2 2" xfId="6117"/>
    <cellStyle name="Normal 14 2 2 2 3 2 2 2" xfId="28948"/>
    <cellStyle name="Normal 14 2 2 2 3 2 2 2 2" xfId="52979"/>
    <cellStyle name="Normal 14 2 2 2 3 2 2 3" xfId="17284"/>
    <cellStyle name="Normal 14 2 2 2 3 2 2 4" xfId="41358"/>
    <cellStyle name="Normal 14 2 2 2 3 2 3" xfId="14099"/>
    <cellStyle name="Normal 14 2 2 2 3 2 3 2" xfId="38175"/>
    <cellStyle name="Normal 14 2 2 2 3 2 4" xfId="25726"/>
    <cellStyle name="Normal 14 2 2 2 3 2 4 2" xfId="49767"/>
    <cellStyle name="Normal 14 2 2 2 3 2 5" xfId="9230"/>
    <cellStyle name="Normal 14 2 2 2 3 2 6" xfId="33306"/>
    <cellStyle name="Normal 14 2 2 2 3 3" xfId="3901"/>
    <cellStyle name="Normal 14 2 2 2 3 3 2" xfId="7114"/>
    <cellStyle name="Normal 14 2 2 2 3 3 2 2" xfId="29945"/>
    <cellStyle name="Normal 14 2 2 2 3 3 2 2 2" xfId="53976"/>
    <cellStyle name="Normal 14 2 2 2 3 3 2 3" xfId="18281"/>
    <cellStyle name="Normal 14 2 2 2 3 3 2 4" xfId="42355"/>
    <cellStyle name="Normal 14 2 2 2 3 3 3" xfId="15098"/>
    <cellStyle name="Normal 14 2 2 2 3 3 3 2" xfId="39172"/>
    <cellStyle name="Normal 14 2 2 2 3 3 4" xfId="26733"/>
    <cellStyle name="Normal 14 2 2 2 3 3 4 2" xfId="50764"/>
    <cellStyle name="Normal 14 2 2 2 3 3 5" xfId="10208"/>
    <cellStyle name="Normal 14 2 2 2 3 3 6" xfId="34284"/>
    <cellStyle name="Normal 14 2 2 2 3 4" xfId="4950"/>
    <cellStyle name="Normal 14 2 2 2 3 4 2" xfId="16147"/>
    <cellStyle name="Normal 14 2 2 2 3 4 2 2" xfId="40221"/>
    <cellStyle name="Normal 14 2 2 2 3 4 3" xfId="27782"/>
    <cellStyle name="Normal 14 2 2 2 3 4 3 2" xfId="51813"/>
    <cellStyle name="Normal 14 2 2 2 3 4 4" xfId="11171"/>
    <cellStyle name="Normal 14 2 2 2 3 4 5" xfId="35247"/>
    <cellStyle name="Normal 14 2 2 2 3 5" xfId="1946"/>
    <cellStyle name="Normal 14 2 2 2 3 5 2" xfId="24755"/>
    <cellStyle name="Normal 14 2 2 2 3 5 2 2" xfId="48798"/>
    <cellStyle name="Normal 14 2 2 2 3 5 3" xfId="12267"/>
    <cellStyle name="Normal 14 2 2 2 3 5 4" xfId="36343"/>
    <cellStyle name="Normal 14 2 2 2 3 6" xfId="23768"/>
    <cellStyle name="Normal 14 2 2 2 3 6 2" xfId="47820"/>
    <cellStyle name="Normal 14 2 2 2 3 7" xfId="8268"/>
    <cellStyle name="Normal 14 2 2 2 3 8" xfId="32344"/>
    <cellStyle name="Normal 14 2 2 2 4" xfId="1140"/>
    <cellStyle name="Normal 14 2 2 2 4 2" xfId="3158"/>
    <cellStyle name="Normal 14 2 2 2 4 2 2" xfId="6357"/>
    <cellStyle name="Normal 14 2 2 2 4 2 2 2" xfId="29188"/>
    <cellStyle name="Normal 14 2 2 2 4 2 2 2 2" xfId="53219"/>
    <cellStyle name="Normal 14 2 2 2 4 2 2 3" xfId="17524"/>
    <cellStyle name="Normal 14 2 2 2 4 2 2 4" xfId="41598"/>
    <cellStyle name="Normal 14 2 2 2 4 2 3" xfId="14339"/>
    <cellStyle name="Normal 14 2 2 2 4 2 3 2" xfId="38415"/>
    <cellStyle name="Normal 14 2 2 2 4 2 4" xfId="25966"/>
    <cellStyle name="Normal 14 2 2 2 4 2 4 2" xfId="50007"/>
    <cellStyle name="Normal 14 2 2 2 4 2 5" xfId="9470"/>
    <cellStyle name="Normal 14 2 2 2 4 2 6" xfId="33546"/>
    <cellStyle name="Normal 14 2 2 2 4 3" xfId="4152"/>
    <cellStyle name="Normal 14 2 2 2 4 3 2" xfId="7365"/>
    <cellStyle name="Normal 14 2 2 2 4 3 2 2" xfId="30196"/>
    <cellStyle name="Normal 14 2 2 2 4 3 2 2 2" xfId="54227"/>
    <cellStyle name="Normal 14 2 2 2 4 3 2 3" xfId="18532"/>
    <cellStyle name="Normal 14 2 2 2 4 3 2 4" xfId="42606"/>
    <cellStyle name="Normal 14 2 2 2 4 3 3" xfId="15349"/>
    <cellStyle name="Normal 14 2 2 2 4 3 3 2" xfId="39423"/>
    <cellStyle name="Normal 14 2 2 2 4 3 4" xfId="26984"/>
    <cellStyle name="Normal 14 2 2 2 4 3 4 2" xfId="51015"/>
    <cellStyle name="Normal 14 2 2 2 4 3 5" xfId="10448"/>
    <cellStyle name="Normal 14 2 2 2 4 3 6" xfId="34524"/>
    <cellStyle name="Normal 14 2 2 2 4 4" xfId="5191"/>
    <cellStyle name="Normal 14 2 2 2 4 4 2" xfId="16388"/>
    <cellStyle name="Normal 14 2 2 2 4 4 2 2" xfId="40462"/>
    <cellStyle name="Normal 14 2 2 2 4 4 3" xfId="28023"/>
    <cellStyle name="Normal 14 2 2 2 4 4 3 2" xfId="52054"/>
    <cellStyle name="Normal 14 2 2 2 4 4 4" xfId="11411"/>
    <cellStyle name="Normal 14 2 2 2 4 4 5" xfId="35487"/>
    <cellStyle name="Normal 14 2 2 2 4 5" xfId="2186"/>
    <cellStyle name="Normal 14 2 2 2 4 5 2" xfId="24997"/>
    <cellStyle name="Normal 14 2 2 2 4 5 2 2" xfId="49038"/>
    <cellStyle name="Normal 14 2 2 2 4 5 3" xfId="12514"/>
    <cellStyle name="Normal 14 2 2 2 4 5 4" xfId="36590"/>
    <cellStyle name="Normal 14 2 2 2 4 6" xfId="24009"/>
    <cellStyle name="Normal 14 2 2 2 4 6 2" xfId="48060"/>
    <cellStyle name="Normal 14 2 2 2 4 7" xfId="8508"/>
    <cellStyle name="Normal 14 2 2 2 4 8" xfId="32584"/>
    <cellStyle name="Normal 14 2 2 2 5" xfId="2436"/>
    <cellStyle name="Normal 14 2 2 2 5 2" xfId="5637"/>
    <cellStyle name="Normal 14 2 2 2 5 2 2" xfId="28468"/>
    <cellStyle name="Normal 14 2 2 2 5 2 2 2" xfId="52499"/>
    <cellStyle name="Normal 14 2 2 2 5 2 3" xfId="16804"/>
    <cellStyle name="Normal 14 2 2 2 5 2 4" xfId="40878"/>
    <cellStyle name="Normal 14 2 2 2 5 3" xfId="13619"/>
    <cellStyle name="Normal 14 2 2 2 5 3 2" xfId="37695"/>
    <cellStyle name="Normal 14 2 2 2 5 4" xfId="25246"/>
    <cellStyle name="Normal 14 2 2 2 5 4 2" xfId="49287"/>
    <cellStyle name="Normal 14 2 2 2 5 5" xfId="8750"/>
    <cellStyle name="Normal 14 2 2 2 5 6" xfId="32826"/>
    <cellStyle name="Normal 14 2 2 2 6" xfId="3408"/>
    <cellStyle name="Normal 14 2 2 2 6 2" xfId="6621"/>
    <cellStyle name="Normal 14 2 2 2 6 2 2" xfId="29452"/>
    <cellStyle name="Normal 14 2 2 2 6 2 2 2" xfId="53483"/>
    <cellStyle name="Normal 14 2 2 2 6 2 3" xfId="17788"/>
    <cellStyle name="Normal 14 2 2 2 6 2 4" xfId="41862"/>
    <cellStyle name="Normal 14 2 2 2 6 3" xfId="14605"/>
    <cellStyle name="Normal 14 2 2 2 6 3 2" xfId="38679"/>
    <cellStyle name="Normal 14 2 2 2 6 4" xfId="26240"/>
    <cellStyle name="Normal 14 2 2 2 6 4 2" xfId="50271"/>
    <cellStyle name="Normal 14 2 2 2 6 5" xfId="9728"/>
    <cellStyle name="Normal 14 2 2 2 6 6" xfId="33804"/>
    <cellStyle name="Normal 14 2 2 2 7" xfId="4466"/>
    <cellStyle name="Normal 14 2 2 2 7 2" xfId="15663"/>
    <cellStyle name="Normal 14 2 2 2 7 2 2" xfId="39737"/>
    <cellStyle name="Normal 14 2 2 2 7 3" xfId="27298"/>
    <cellStyle name="Normal 14 2 2 2 7 3 2" xfId="51329"/>
    <cellStyle name="Normal 14 2 2 2 7 4" xfId="10691"/>
    <cellStyle name="Normal 14 2 2 2 7 5" xfId="34767"/>
    <cellStyle name="Normal 14 2 2 2 8" xfId="1463"/>
    <cellStyle name="Normal 14 2 2 2 8 2" xfId="24272"/>
    <cellStyle name="Normal 14 2 2 2 8 2 2" xfId="48315"/>
    <cellStyle name="Normal 14 2 2 2 8 3" xfId="11707"/>
    <cellStyle name="Normal 14 2 2 2 8 4" xfId="35783"/>
    <cellStyle name="Normal 14 2 2 2 9" xfId="23274"/>
    <cellStyle name="Normal 14 2 2 2 9 2" xfId="47340"/>
    <cellStyle name="Normal 14 2 2 3" xfId="629"/>
    <cellStyle name="Normal 14 2 2 3 2" xfId="2677"/>
    <cellStyle name="Normal 14 2 2 3 2 2" xfId="5876"/>
    <cellStyle name="Normal 14 2 2 3 2 2 2" xfId="28707"/>
    <cellStyle name="Normal 14 2 2 3 2 2 2 2" xfId="52738"/>
    <cellStyle name="Normal 14 2 2 3 2 2 3" xfId="17043"/>
    <cellStyle name="Normal 14 2 2 3 2 2 4" xfId="41117"/>
    <cellStyle name="Normal 14 2 2 3 2 3" xfId="13858"/>
    <cellStyle name="Normal 14 2 2 3 2 3 2" xfId="37934"/>
    <cellStyle name="Normal 14 2 2 3 2 4" xfId="25485"/>
    <cellStyle name="Normal 14 2 2 3 2 4 2" xfId="49526"/>
    <cellStyle name="Normal 14 2 2 3 2 5" xfId="8989"/>
    <cellStyle name="Normal 14 2 2 3 2 6" xfId="33065"/>
    <cellStyle name="Normal 14 2 2 3 3" xfId="3656"/>
    <cellStyle name="Normal 14 2 2 3 3 2" xfId="6869"/>
    <cellStyle name="Normal 14 2 2 3 3 2 2" xfId="29700"/>
    <cellStyle name="Normal 14 2 2 3 3 2 2 2" xfId="53731"/>
    <cellStyle name="Normal 14 2 2 3 3 2 3" xfId="18036"/>
    <cellStyle name="Normal 14 2 2 3 3 2 4" xfId="42110"/>
    <cellStyle name="Normal 14 2 2 3 3 3" xfId="14853"/>
    <cellStyle name="Normal 14 2 2 3 3 3 2" xfId="38927"/>
    <cellStyle name="Normal 14 2 2 3 3 4" xfId="26488"/>
    <cellStyle name="Normal 14 2 2 3 3 4 2" xfId="50519"/>
    <cellStyle name="Normal 14 2 2 3 3 5" xfId="9967"/>
    <cellStyle name="Normal 14 2 2 3 3 6" xfId="34043"/>
    <cellStyle name="Normal 14 2 2 3 4" xfId="4709"/>
    <cellStyle name="Normal 14 2 2 3 4 2" xfId="15906"/>
    <cellStyle name="Normal 14 2 2 3 4 2 2" xfId="39980"/>
    <cellStyle name="Normal 14 2 2 3 4 3" xfId="27541"/>
    <cellStyle name="Normal 14 2 2 3 4 3 2" xfId="51572"/>
    <cellStyle name="Normal 14 2 2 3 4 4" xfId="10930"/>
    <cellStyle name="Normal 14 2 2 3 4 5" xfId="35006"/>
    <cellStyle name="Normal 14 2 2 3 5" xfId="1705"/>
    <cellStyle name="Normal 14 2 2 3 5 2" xfId="24514"/>
    <cellStyle name="Normal 14 2 2 3 5 2 2" xfId="48557"/>
    <cellStyle name="Normal 14 2 2 3 5 3" xfId="12016"/>
    <cellStyle name="Normal 14 2 2 3 5 4" xfId="36092"/>
    <cellStyle name="Normal 14 2 2 3 6" xfId="23525"/>
    <cellStyle name="Normal 14 2 2 3 6 2" xfId="47579"/>
    <cellStyle name="Normal 14 2 2 3 7" xfId="8027"/>
    <cellStyle name="Normal 14 2 2 3 8" xfId="32103"/>
    <cellStyle name="Normal 14 2 2 4" xfId="899"/>
    <cellStyle name="Normal 14 2 2 4 2" xfId="2917"/>
    <cellStyle name="Normal 14 2 2 4 2 2" xfId="6116"/>
    <cellStyle name="Normal 14 2 2 4 2 2 2" xfId="28947"/>
    <cellStyle name="Normal 14 2 2 4 2 2 2 2" xfId="52978"/>
    <cellStyle name="Normal 14 2 2 4 2 2 3" xfId="17283"/>
    <cellStyle name="Normal 14 2 2 4 2 2 4" xfId="41357"/>
    <cellStyle name="Normal 14 2 2 4 2 3" xfId="14098"/>
    <cellStyle name="Normal 14 2 2 4 2 3 2" xfId="38174"/>
    <cellStyle name="Normal 14 2 2 4 2 4" xfId="25725"/>
    <cellStyle name="Normal 14 2 2 4 2 4 2" xfId="49766"/>
    <cellStyle name="Normal 14 2 2 4 2 5" xfId="9229"/>
    <cellStyle name="Normal 14 2 2 4 2 6" xfId="33305"/>
    <cellStyle name="Normal 14 2 2 4 3" xfId="3900"/>
    <cellStyle name="Normal 14 2 2 4 3 2" xfId="7113"/>
    <cellStyle name="Normal 14 2 2 4 3 2 2" xfId="29944"/>
    <cellStyle name="Normal 14 2 2 4 3 2 2 2" xfId="53975"/>
    <cellStyle name="Normal 14 2 2 4 3 2 3" xfId="18280"/>
    <cellStyle name="Normal 14 2 2 4 3 2 4" xfId="42354"/>
    <cellStyle name="Normal 14 2 2 4 3 3" xfId="15097"/>
    <cellStyle name="Normal 14 2 2 4 3 3 2" xfId="39171"/>
    <cellStyle name="Normal 14 2 2 4 3 4" xfId="26732"/>
    <cellStyle name="Normal 14 2 2 4 3 4 2" xfId="50763"/>
    <cellStyle name="Normal 14 2 2 4 3 5" xfId="10207"/>
    <cellStyle name="Normal 14 2 2 4 3 6" xfId="34283"/>
    <cellStyle name="Normal 14 2 2 4 4" xfId="4949"/>
    <cellStyle name="Normal 14 2 2 4 4 2" xfId="16146"/>
    <cellStyle name="Normal 14 2 2 4 4 2 2" xfId="40220"/>
    <cellStyle name="Normal 14 2 2 4 4 3" xfId="27781"/>
    <cellStyle name="Normal 14 2 2 4 4 3 2" xfId="51812"/>
    <cellStyle name="Normal 14 2 2 4 4 4" xfId="11170"/>
    <cellStyle name="Normal 14 2 2 4 4 5" xfId="35246"/>
    <cellStyle name="Normal 14 2 2 4 5" xfId="1945"/>
    <cellStyle name="Normal 14 2 2 4 5 2" xfId="24754"/>
    <cellStyle name="Normal 14 2 2 4 5 2 2" xfId="48797"/>
    <cellStyle name="Normal 14 2 2 4 5 3" xfId="12266"/>
    <cellStyle name="Normal 14 2 2 4 5 4" xfId="36342"/>
    <cellStyle name="Normal 14 2 2 4 6" xfId="23767"/>
    <cellStyle name="Normal 14 2 2 4 6 2" xfId="47819"/>
    <cellStyle name="Normal 14 2 2 4 7" xfId="8267"/>
    <cellStyle name="Normal 14 2 2 4 8" xfId="32343"/>
    <cellStyle name="Normal 14 2 2 5" xfId="1139"/>
    <cellStyle name="Normal 14 2 2 5 2" xfId="3157"/>
    <cellStyle name="Normal 14 2 2 5 2 2" xfId="6356"/>
    <cellStyle name="Normal 14 2 2 5 2 2 2" xfId="29187"/>
    <cellStyle name="Normal 14 2 2 5 2 2 2 2" xfId="53218"/>
    <cellStyle name="Normal 14 2 2 5 2 2 3" xfId="17523"/>
    <cellStyle name="Normal 14 2 2 5 2 2 4" xfId="41597"/>
    <cellStyle name="Normal 14 2 2 5 2 3" xfId="14338"/>
    <cellStyle name="Normal 14 2 2 5 2 3 2" xfId="38414"/>
    <cellStyle name="Normal 14 2 2 5 2 4" xfId="25965"/>
    <cellStyle name="Normal 14 2 2 5 2 4 2" xfId="50006"/>
    <cellStyle name="Normal 14 2 2 5 2 5" xfId="9469"/>
    <cellStyle name="Normal 14 2 2 5 2 6" xfId="33545"/>
    <cellStyle name="Normal 14 2 2 5 3" xfId="4151"/>
    <cellStyle name="Normal 14 2 2 5 3 2" xfId="7364"/>
    <cellStyle name="Normal 14 2 2 5 3 2 2" xfId="30195"/>
    <cellStyle name="Normal 14 2 2 5 3 2 2 2" xfId="54226"/>
    <cellStyle name="Normal 14 2 2 5 3 2 3" xfId="18531"/>
    <cellStyle name="Normal 14 2 2 5 3 2 4" xfId="42605"/>
    <cellStyle name="Normal 14 2 2 5 3 3" xfId="15348"/>
    <cellStyle name="Normal 14 2 2 5 3 3 2" xfId="39422"/>
    <cellStyle name="Normal 14 2 2 5 3 4" xfId="26983"/>
    <cellStyle name="Normal 14 2 2 5 3 4 2" xfId="51014"/>
    <cellStyle name="Normal 14 2 2 5 3 5" xfId="10447"/>
    <cellStyle name="Normal 14 2 2 5 3 6" xfId="34523"/>
    <cellStyle name="Normal 14 2 2 5 4" xfId="5190"/>
    <cellStyle name="Normal 14 2 2 5 4 2" xfId="16387"/>
    <cellStyle name="Normal 14 2 2 5 4 2 2" xfId="40461"/>
    <cellStyle name="Normal 14 2 2 5 4 3" xfId="28022"/>
    <cellStyle name="Normal 14 2 2 5 4 3 2" xfId="52053"/>
    <cellStyle name="Normal 14 2 2 5 4 4" xfId="11410"/>
    <cellStyle name="Normal 14 2 2 5 4 5" xfId="35486"/>
    <cellStyle name="Normal 14 2 2 5 5" xfId="2185"/>
    <cellStyle name="Normal 14 2 2 5 5 2" xfId="24996"/>
    <cellStyle name="Normal 14 2 2 5 5 2 2" xfId="49037"/>
    <cellStyle name="Normal 14 2 2 5 5 3" xfId="12513"/>
    <cellStyle name="Normal 14 2 2 5 5 4" xfId="36589"/>
    <cellStyle name="Normal 14 2 2 5 6" xfId="24008"/>
    <cellStyle name="Normal 14 2 2 5 6 2" xfId="48059"/>
    <cellStyle name="Normal 14 2 2 5 7" xfId="8507"/>
    <cellStyle name="Normal 14 2 2 5 8" xfId="32583"/>
    <cellStyle name="Normal 14 2 2 6" xfId="2435"/>
    <cellStyle name="Normal 14 2 2 6 2" xfId="5636"/>
    <cellStyle name="Normal 14 2 2 6 2 2" xfId="28467"/>
    <cellStyle name="Normal 14 2 2 6 2 2 2" xfId="52498"/>
    <cellStyle name="Normal 14 2 2 6 2 3" xfId="16803"/>
    <cellStyle name="Normal 14 2 2 6 2 4" xfId="40877"/>
    <cellStyle name="Normal 14 2 2 6 3" xfId="13618"/>
    <cellStyle name="Normal 14 2 2 6 3 2" xfId="37694"/>
    <cellStyle name="Normal 14 2 2 6 4" xfId="25245"/>
    <cellStyle name="Normal 14 2 2 6 4 2" xfId="49286"/>
    <cellStyle name="Normal 14 2 2 6 5" xfId="8749"/>
    <cellStyle name="Normal 14 2 2 6 6" xfId="32825"/>
    <cellStyle name="Normal 14 2 2 7" xfId="3407"/>
    <cellStyle name="Normal 14 2 2 7 2" xfId="6620"/>
    <cellStyle name="Normal 14 2 2 7 2 2" xfId="29451"/>
    <cellStyle name="Normal 14 2 2 7 2 2 2" xfId="53482"/>
    <cellStyle name="Normal 14 2 2 7 2 3" xfId="17787"/>
    <cellStyle name="Normal 14 2 2 7 2 4" xfId="41861"/>
    <cellStyle name="Normal 14 2 2 7 3" xfId="14604"/>
    <cellStyle name="Normal 14 2 2 7 3 2" xfId="38678"/>
    <cellStyle name="Normal 14 2 2 7 4" xfId="26239"/>
    <cellStyle name="Normal 14 2 2 7 4 2" xfId="50270"/>
    <cellStyle name="Normal 14 2 2 7 5" xfId="9727"/>
    <cellStyle name="Normal 14 2 2 7 6" xfId="33803"/>
    <cellStyle name="Normal 14 2 2 8" xfId="4465"/>
    <cellStyle name="Normal 14 2 2 8 2" xfId="15662"/>
    <cellStyle name="Normal 14 2 2 8 2 2" xfId="39736"/>
    <cellStyle name="Normal 14 2 2 8 3" xfId="27297"/>
    <cellStyle name="Normal 14 2 2 8 3 2" xfId="51328"/>
    <cellStyle name="Normal 14 2 2 8 4" xfId="10690"/>
    <cellStyle name="Normal 14 2 2 8 5" xfId="34766"/>
    <cellStyle name="Normal 14 2 2 9" xfId="1462"/>
    <cellStyle name="Normal 14 2 2 9 2" xfId="24271"/>
    <cellStyle name="Normal 14 2 2 9 2 2" xfId="48314"/>
    <cellStyle name="Normal 14 2 2 9 3" xfId="11706"/>
    <cellStyle name="Normal 14 2 2 9 4" xfId="35782"/>
    <cellStyle name="Normal 14 2 3" xfId="212"/>
    <cellStyle name="Normal 14 2 3 10" xfId="23275"/>
    <cellStyle name="Normal 14 2 3 10 2" xfId="47341"/>
    <cellStyle name="Normal 14 2 3 11" xfId="7788"/>
    <cellStyle name="Normal 14 2 3 12" xfId="31865"/>
    <cellStyle name="Normal 14 2 3 2" xfId="213"/>
    <cellStyle name="Normal 14 2 3 2 10" xfId="7789"/>
    <cellStyle name="Normal 14 2 3 2 11" xfId="31866"/>
    <cellStyle name="Normal 14 2 3 2 2" xfId="632"/>
    <cellStyle name="Normal 14 2 3 2 2 2" xfId="2680"/>
    <cellStyle name="Normal 14 2 3 2 2 2 2" xfId="5879"/>
    <cellStyle name="Normal 14 2 3 2 2 2 2 2" xfId="28710"/>
    <cellStyle name="Normal 14 2 3 2 2 2 2 2 2" xfId="52741"/>
    <cellStyle name="Normal 14 2 3 2 2 2 2 3" xfId="17046"/>
    <cellStyle name="Normal 14 2 3 2 2 2 2 4" xfId="41120"/>
    <cellStyle name="Normal 14 2 3 2 2 2 3" xfId="13861"/>
    <cellStyle name="Normal 14 2 3 2 2 2 3 2" xfId="37937"/>
    <cellStyle name="Normal 14 2 3 2 2 2 4" xfId="25488"/>
    <cellStyle name="Normal 14 2 3 2 2 2 4 2" xfId="49529"/>
    <cellStyle name="Normal 14 2 3 2 2 2 5" xfId="8992"/>
    <cellStyle name="Normal 14 2 3 2 2 2 6" xfId="33068"/>
    <cellStyle name="Normal 14 2 3 2 2 3" xfId="3659"/>
    <cellStyle name="Normal 14 2 3 2 2 3 2" xfId="6872"/>
    <cellStyle name="Normal 14 2 3 2 2 3 2 2" xfId="29703"/>
    <cellStyle name="Normal 14 2 3 2 2 3 2 2 2" xfId="53734"/>
    <cellStyle name="Normal 14 2 3 2 2 3 2 3" xfId="18039"/>
    <cellStyle name="Normal 14 2 3 2 2 3 2 4" xfId="42113"/>
    <cellStyle name="Normal 14 2 3 2 2 3 3" xfId="14856"/>
    <cellStyle name="Normal 14 2 3 2 2 3 3 2" xfId="38930"/>
    <cellStyle name="Normal 14 2 3 2 2 3 4" xfId="26491"/>
    <cellStyle name="Normal 14 2 3 2 2 3 4 2" xfId="50522"/>
    <cellStyle name="Normal 14 2 3 2 2 3 5" xfId="9970"/>
    <cellStyle name="Normal 14 2 3 2 2 3 6" xfId="34046"/>
    <cellStyle name="Normal 14 2 3 2 2 4" xfId="4712"/>
    <cellStyle name="Normal 14 2 3 2 2 4 2" xfId="15909"/>
    <cellStyle name="Normal 14 2 3 2 2 4 2 2" xfId="39983"/>
    <cellStyle name="Normal 14 2 3 2 2 4 3" xfId="27544"/>
    <cellStyle name="Normal 14 2 3 2 2 4 3 2" xfId="51575"/>
    <cellStyle name="Normal 14 2 3 2 2 4 4" xfId="10933"/>
    <cellStyle name="Normal 14 2 3 2 2 4 5" xfId="35009"/>
    <cellStyle name="Normal 14 2 3 2 2 5" xfId="1708"/>
    <cellStyle name="Normal 14 2 3 2 2 5 2" xfId="24517"/>
    <cellStyle name="Normal 14 2 3 2 2 5 2 2" xfId="48560"/>
    <cellStyle name="Normal 14 2 3 2 2 5 3" xfId="12019"/>
    <cellStyle name="Normal 14 2 3 2 2 5 4" xfId="36095"/>
    <cellStyle name="Normal 14 2 3 2 2 6" xfId="23528"/>
    <cellStyle name="Normal 14 2 3 2 2 6 2" xfId="47582"/>
    <cellStyle name="Normal 14 2 3 2 2 7" xfId="8030"/>
    <cellStyle name="Normal 14 2 3 2 2 8" xfId="32106"/>
    <cellStyle name="Normal 14 2 3 2 3" xfId="902"/>
    <cellStyle name="Normal 14 2 3 2 3 2" xfId="2920"/>
    <cellStyle name="Normal 14 2 3 2 3 2 2" xfId="6119"/>
    <cellStyle name="Normal 14 2 3 2 3 2 2 2" xfId="28950"/>
    <cellStyle name="Normal 14 2 3 2 3 2 2 2 2" xfId="52981"/>
    <cellStyle name="Normal 14 2 3 2 3 2 2 3" xfId="17286"/>
    <cellStyle name="Normal 14 2 3 2 3 2 2 4" xfId="41360"/>
    <cellStyle name="Normal 14 2 3 2 3 2 3" xfId="14101"/>
    <cellStyle name="Normal 14 2 3 2 3 2 3 2" xfId="38177"/>
    <cellStyle name="Normal 14 2 3 2 3 2 4" xfId="25728"/>
    <cellStyle name="Normal 14 2 3 2 3 2 4 2" xfId="49769"/>
    <cellStyle name="Normal 14 2 3 2 3 2 5" xfId="9232"/>
    <cellStyle name="Normal 14 2 3 2 3 2 6" xfId="33308"/>
    <cellStyle name="Normal 14 2 3 2 3 3" xfId="3903"/>
    <cellStyle name="Normal 14 2 3 2 3 3 2" xfId="7116"/>
    <cellStyle name="Normal 14 2 3 2 3 3 2 2" xfId="29947"/>
    <cellStyle name="Normal 14 2 3 2 3 3 2 2 2" xfId="53978"/>
    <cellStyle name="Normal 14 2 3 2 3 3 2 3" xfId="18283"/>
    <cellStyle name="Normal 14 2 3 2 3 3 2 4" xfId="42357"/>
    <cellStyle name="Normal 14 2 3 2 3 3 3" xfId="15100"/>
    <cellStyle name="Normal 14 2 3 2 3 3 3 2" xfId="39174"/>
    <cellStyle name="Normal 14 2 3 2 3 3 4" xfId="26735"/>
    <cellStyle name="Normal 14 2 3 2 3 3 4 2" xfId="50766"/>
    <cellStyle name="Normal 14 2 3 2 3 3 5" xfId="10210"/>
    <cellStyle name="Normal 14 2 3 2 3 3 6" xfId="34286"/>
    <cellStyle name="Normal 14 2 3 2 3 4" xfId="4952"/>
    <cellStyle name="Normal 14 2 3 2 3 4 2" xfId="16149"/>
    <cellStyle name="Normal 14 2 3 2 3 4 2 2" xfId="40223"/>
    <cellStyle name="Normal 14 2 3 2 3 4 3" xfId="27784"/>
    <cellStyle name="Normal 14 2 3 2 3 4 3 2" xfId="51815"/>
    <cellStyle name="Normal 14 2 3 2 3 4 4" xfId="11173"/>
    <cellStyle name="Normal 14 2 3 2 3 4 5" xfId="35249"/>
    <cellStyle name="Normal 14 2 3 2 3 5" xfId="1948"/>
    <cellStyle name="Normal 14 2 3 2 3 5 2" xfId="24757"/>
    <cellStyle name="Normal 14 2 3 2 3 5 2 2" xfId="48800"/>
    <cellStyle name="Normal 14 2 3 2 3 5 3" xfId="12269"/>
    <cellStyle name="Normal 14 2 3 2 3 5 4" xfId="36345"/>
    <cellStyle name="Normal 14 2 3 2 3 6" xfId="23770"/>
    <cellStyle name="Normal 14 2 3 2 3 6 2" xfId="47822"/>
    <cellStyle name="Normal 14 2 3 2 3 7" xfId="8270"/>
    <cellStyle name="Normal 14 2 3 2 3 8" xfId="32346"/>
    <cellStyle name="Normal 14 2 3 2 4" xfId="1142"/>
    <cellStyle name="Normal 14 2 3 2 4 2" xfId="3160"/>
    <cellStyle name="Normal 14 2 3 2 4 2 2" xfId="6359"/>
    <cellStyle name="Normal 14 2 3 2 4 2 2 2" xfId="29190"/>
    <cellStyle name="Normal 14 2 3 2 4 2 2 2 2" xfId="53221"/>
    <cellStyle name="Normal 14 2 3 2 4 2 2 3" xfId="17526"/>
    <cellStyle name="Normal 14 2 3 2 4 2 2 4" xfId="41600"/>
    <cellStyle name="Normal 14 2 3 2 4 2 3" xfId="14341"/>
    <cellStyle name="Normal 14 2 3 2 4 2 3 2" xfId="38417"/>
    <cellStyle name="Normal 14 2 3 2 4 2 4" xfId="25968"/>
    <cellStyle name="Normal 14 2 3 2 4 2 4 2" xfId="50009"/>
    <cellStyle name="Normal 14 2 3 2 4 2 5" xfId="9472"/>
    <cellStyle name="Normal 14 2 3 2 4 2 6" xfId="33548"/>
    <cellStyle name="Normal 14 2 3 2 4 3" xfId="4154"/>
    <cellStyle name="Normal 14 2 3 2 4 3 2" xfId="7367"/>
    <cellStyle name="Normal 14 2 3 2 4 3 2 2" xfId="30198"/>
    <cellStyle name="Normal 14 2 3 2 4 3 2 2 2" xfId="54229"/>
    <cellStyle name="Normal 14 2 3 2 4 3 2 3" xfId="18534"/>
    <cellStyle name="Normal 14 2 3 2 4 3 2 4" xfId="42608"/>
    <cellStyle name="Normal 14 2 3 2 4 3 3" xfId="15351"/>
    <cellStyle name="Normal 14 2 3 2 4 3 3 2" xfId="39425"/>
    <cellStyle name="Normal 14 2 3 2 4 3 4" xfId="26986"/>
    <cellStyle name="Normal 14 2 3 2 4 3 4 2" xfId="51017"/>
    <cellStyle name="Normal 14 2 3 2 4 3 5" xfId="10450"/>
    <cellStyle name="Normal 14 2 3 2 4 3 6" xfId="34526"/>
    <cellStyle name="Normal 14 2 3 2 4 4" xfId="5193"/>
    <cellStyle name="Normal 14 2 3 2 4 4 2" xfId="16390"/>
    <cellStyle name="Normal 14 2 3 2 4 4 2 2" xfId="40464"/>
    <cellStyle name="Normal 14 2 3 2 4 4 3" xfId="28025"/>
    <cellStyle name="Normal 14 2 3 2 4 4 3 2" xfId="52056"/>
    <cellStyle name="Normal 14 2 3 2 4 4 4" xfId="11413"/>
    <cellStyle name="Normal 14 2 3 2 4 4 5" xfId="35489"/>
    <cellStyle name="Normal 14 2 3 2 4 5" xfId="2188"/>
    <cellStyle name="Normal 14 2 3 2 4 5 2" xfId="24999"/>
    <cellStyle name="Normal 14 2 3 2 4 5 2 2" xfId="49040"/>
    <cellStyle name="Normal 14 2 3 2 4 5 3" xfId="12516"/>
    <cellStyle name="Normal 14 2 3 2 4 5 4" xfId="36592"/>
    <cellStyle name="Normal 14 2 3 2 4 6" xfId="24011"/>
    <cellStyle name="Normal 14 2 3 2 4 6 2" xfId="48062"/>
    <cellStyle name="Normal 14 2 3 2 4 7" xfId="8510"/>
    <cellStyle name="Normal 14 2 3 2 4 8" xfId="32586"/>
    <cellStyle name="Normal 14 2 3 2 5" xfId="2438"/>
    <cellStyle name="Normal 14 2 3 2 5 2" xfId="5639"/>
    <cellStyle name="Normal 14 2 3 2 5 2 2" xfId="28470"/>
    <cellStyle name="Normal 14 2 3 2 5 2 2 2" xfId="52501"/>
    <cellStyle name="Normal 14 2 3 2 5 2 3" xfId="16806"/>
    <cellStyle name="Normal 14 2 3 2 5 2 4" xfId="40880"/>
    <cellStyle name="Normal 14 2 3 2 5 3" xfId="13621"/>
    <cellStyle name="Normal 14 2 3 2 5 3 2" xfId="37697"/>
    <cellStyle name="Normal 14 2 3 2 5 4" xfId="25248"/>
    <cellStyle name="Normal 14 2 3 2 5 4 2" xfId="49289"/>
    <cellStyle name="Normal 14 2 3 2 5 5" xfId="8752"/>
    <cellStyle name="Normal 14 2 3 2 5 6" xfId="32828"/>
    <cellStyle name="Normal 14 2 3 2 6" xfId="3410"/>
    <cellStyle name="Normal 14 2 3 2 6 2" xfId="6623"/>
    <cellStyle name="Normal 14 2 3 2 6 2 2" xfId="29454"/>
    <cellStyle name="Normal 14 2 3 2 6 2 2 2" xfId="53485"/>
    <cellStyle name="Normal 14 2 3 2 6 2 3" xfId="17790"/>
    <cellStyle name="Normal 14 2 3 2 6 2 4" xfId="41864"/>
    <cellStyle name="Normal 14 2 3 2 6 3" xfId="14607"/>
    <cellStyle name="Normal 14 2 3 2 6 3 2" xfId="38681"/>
    <cellStyle name="Normal 14 2 3 2 6 4" xfId="26242"/>
    <cellStyle name="Normal 14 2 3 2 6 4 2" xfId="50273"/>
    <cellStyle name="Normal 14 2 3 2 6 5" xfId="9730"/>
    <cellStyle name="Normal 14 2 3 2 6 6" xfId="33806"/>
    <cellStyle name="Normal 14 2 3 2 7" xfId="4468"/>
    <cellStyle name="Normal 14 2 3 2 7 2" xfId="15665"/>
    <cellStyle name="Normal 14 2 3 2 7 2 2" xfId="39739"/>
    <cellStyle name="Normal 14 2 3 2 7 3" xfId="27300"/>
    <cellStyle name="Normal 14 2 3 2 7 3 2" xfId="51331"/>
    <cellStyle name="Normal 14 2 3 2 7 4" xfId="10693"/>
    <cellStyle name="Normal 14 2 3 2 7 5" xfId="34769"/>
    <cellStyle name="Normal 14 2 3 2 8" xfId="1465"/>
    <cellStyle name="Normal 14 2 3 2 8 2" xfId="24274"/>
    <cellStyle name="Normal 14 2 3 2 8 2 2" xfId="48317"/>
    <cellStyle name="Normal 14 2 3 2 8 3" xfId="11709"/>
    <cellStyle name="Normal 14 2 3 2 8 4" xfId="35785"/>
    <cellStyle name="Normal 14 2 3 2 9" xfId="23276"/>
    <cellStyle name="Normal 14 2 3 2 9 2" xfId="47342"/>
    <cellStyle name="Normal 14 2 3 3" xfId="631"/>
    <cellStyle name="Normal 14 2 3 3 2" xfId="2679"/>
    <cellStyle name="Normal 14 2 3 3 2 2" xfId="5878"/>
    <cellStyle name="Normal 14 2 3 3 2 2 2" xfId="28709"/>
    <cellStyle name="Normal 14 2 3 3 2 2 2 2" xfId="52740"/>
    <cellStyle name="Normal 14 2 3 3 2 2 3" xfId="17045"/>
    <cellStyle name="Normal 14 2 3 3 2 2 4" xfId="41119"/>
    <cellStyle name="Normal 14 2 3 3 2 3" xfId="13860"/>
    <cellStyle name="Normal 14 2 3 3 2 3 2" xfId="37936"/>
    <cellStyle name="Normal 14 2 3 3 2 4" xfId="25487"/>
    <cellStyle name="Normal 14 2 3 3 2 4 2" xfId="49528"/>
    <cellStyle name="Normal 14 2 3 3 2 5" xfId="8991"/>
    <cellStyle name="Normal 14 2 3 3 2 6" xfId="33067"/>
    <cellStyle name="Normal 14 2 3 3 3" xfId="3658"/>
    <cellStyle name="Normal 14 2 3 3 3 2" xfId="6871"/>
    <cellStyle name="Normal 14 2 3 3 3 2 2" xfId="29702"/>
    <cellStyle name="Normal 14 2 3 3 3 2 2 2" xfId="53733"/>
    <cellStyle name="Normal 14 2 3 3 3 2 3" xfId="18038"/>
    <cellStyle name="Normal 14 2 3 3 3 2 4" xfId="42112"/>
    <cellStyle name="Normal 14 2 3 3 3 3" xfId="14855"/>
    <cellStyle name="Normal 14 2 3 3 3 3 2" xfId="38929"/>
    <cellStyle name="Normal 14 2 3 3 3 4" xfId="26490"/>
    <cellStyle name="Normal 14 2 3 3 3 4 2" xfId="50521"/>
    <cellStyle name="Normal 14 2 3 3 3 5" xfId="9969"/>
    <cellStyle name="Normal 14 2 3 3 3 6" xfId="34045"/>
    <cellStyle name="Normal 14 2 3 3 4" xfId="4711"/>
    <cellStyle name="Normal 14 2 3 3 4 2" xfId="15908"/>
    <cellStyle name="Normal 14 2 3 3 4 2 2" xfId="39982"/>
    <cellStyle name="Normal 14 2 3 3 4 3" xfId="27543"/>
    <cellStyle name="Normal 14 2 3 3 4 3 2" xfId="51574"/>
    <cellStyle name="Normal 14 2 3 3 4 4" xfId="10932"/>
    <cellStyle name="Normal 14 2 3 3 4 5" xfId="35008"/>
    <cellStyle name="Normal 14 2 3 3 5" xfId="1707"/>
    <cellStyle name="Normal 14 2 3 3 5 2" xfId="24516"/>
    <cellStyle name="Normal 14 2 3 3 5 2 2" xfId="48559"/>
    <cellStyle name="Normal 14 2 3 3 5 3" xfId="12018"/>
    <cellStyle name="Normal 14 2 3 3 5 4" xfId="36094"/>
    <cellStyle name="Normal 14 2 3 3 6" xfId="23527"/>
    <cellStyle name="Normal 14 2 3 3 6 2" xfId="47581"/>
    <cellStyle name="Normal 14 2 3 3 7" xfId="8029"/>
    <cellStyle name="Normal 14 2 3 3 8" xfId="32105"/>
    <cellStyle name="Normal 14 2 3 4" xfId="901"/>
    <cellStyle name="Normal 14 2 3 4 2" xfId="2919"/>
    <cellStyle name="Normal 14 2 3 4 2 2" xfId="6118"/>
    <cellStyle name="Normal 14 2 3 4 2 2 2" xfId="28949"/>
    <cellStyle name="Normal 14 2 3 4 2 2 2 2" xfId="52980"/>
    <cellStyle name="Normal 14 2 3 4 2 2 3" xfId="17285"/>
    <cellStyle name="Normal 14 2 3 4 2 2 4" xfId="41359"/>
    <cellStyle name="Normal 14 2 3 4 2 3" xfId="14100"/>
    <cellStyle name="Normal 14 2 3 4 2 3 2" xfId="38176"/>
    <cellStyle name="Normal 14 2 3 4 2 4" xfId="25727"/>
    <cellStyle name="Normal 14 2 3 4 2 4 2" xfId="49768"/>
    <cellStyle name="Normal 14 2 3 4 2 5" xfId="9231"/>
    <cellStyle name="Normal 14 2 3 4 2 6" xfId="33307"/>
    <cellStyle name="Normal 14 2 3 4 3" xfId="3902"/>
    <cellStyle name="Normal 14 2 3 4 3 2" xfId="7115"/>
    <cellStyle name="Normal 14 2 3 4 3 2 2" xfId="29946"/>
    <cellStyle name="Normal 14 2 3 4 3 2 2 2" xfId="53977"/>
    <cellStyle name="Normal 14 2 3 4 3 2 3" xfId="18282"/>
    <cellStyle name="Normal 14 2 3 4 3 2 4" xfId="42356"/>
    <cellStyle name="Normal 14 2 3 4 3 3" xfId="15099"/>
    <cellStyle name="Normal 14 2 3 4 3 3 2" xfId="39173"/>
    <cellStyle name="Normal 14 2 3 4 3 4" xfId="26734"/>
    <cellStyle name="Normal 14 2 3 4 3 4 2" xfId="50765"/>
    <cellStyle name="Normal 14 2 3 4 3 5" xfId="10209"/>
    <cellStyle name="Normal 14 2 3 4 3 6" xfId="34285"/>
    <cellStyle name="Normal 14 2 3 4 4" xfId="4951"/>
    <cellStyle name="Normal 14 2 3 4 4 2" xfId="16148"/>
    <cellStyle name="Normal 14 2 3 4 4 2 2" xfId="40222"/>
    <cellStyle name="Normal 14 2 3 4 4 3" xfId="27783"/>
    <cellStyle name="Normal 14 2 3 4 4 3 2" xfId="51814"/>
    <cellStyle name="Normal 14 2 3 4 4 4" xfId="11172"/>
    <cellStyle name="Normal 14 2 3 4 4 5" xfId="35248"/>
    <cellStyle name="Normal 14 2 3 4 5" xfId="1947"/>
    <cellStyle name="Normal 14 2 3 4 5 2" xfId="24756"/>
    <cellStyle name="Normal 14 2 3 4 5 2 2" xfId="48799"/>
    <cellStyle name="Normal 14 2 3 4 5 3" xfId="12268"/>
    <cellStyle name="Normal 14 2 3 4 5 4" xfId="36344"/>
    <cellStyle name="Normal 14 2 3 4 6" xfId="23769"/>
    <cellStyle name="Normal 14 2 3 4 6 2" xfId="47821"/>
    <cellStyle name="Normal 14 2 3 4 7" xfId="8269"/>
    <cellStyle name="Normal 14 2 3 4 8" xfId="32345"/>
    <cellStyle name="Normal 14 2 3 5" xfId="1141"/>
    <cellStyle name="Normal 14 2 3 5 2" xfId="3159"/>
    <cellStyle name="Normal 14 2 3 5 2 2" xfId="6358"/>
    <cellStyle name="Normal 14 2 3 5 2 2 2" xfId="29189"/>
    <cellStyle name="Normal 14 2 3 5 2 2 2 2" xfId="53220"/>
    <cellStyle name="Normal 14 2 3 5 2 2 3" xfId="17525"/>
    <cellStyle name="Normal 14 2 3 5 2 2 4" xfId="41599"/>
    <cellStyle name="Normal 14 2 3 5 2 3" xfId="14340"/>
    <cellStyle name="Normal 14 2 3 5 2 3 2" xfId="38416"/>
    <cellStyle name="Normal 14 2 3 5 2 4" xfId="25967"/>
    <cellStyle name="Normal 14 2 3 5 2 4 2" xfId="50008"/>
    <cellStyle name="Normal 14 2 3 5 2 5" xfId="9471"/>
    <cellStyle name="Normal 14 2 3 5 2 6" xfId="33547"/>
    <cellStyle name="Normal 14 2 3 5 3" xfId="4153"/>
    <cellStyle name="Normal 14 2 3 5 3 2" xfId="7366"/>
    <cellStyle name="Normal 14 2 3 5 3 2 2" xfId="30197"/>
    <cellStyle name="Normal 14 2 3 5 3 2 2 2" xfId="54228"/>
    <cellStyle name="Normal 14 2 3 5 3 2 3" xfId="18533"/>
    <cellStyle name="Normal 14 2 3 5 3 2 4" xfId="42607"/>
    <cellStyle name="Normal 14 2 3 5 3 3" xfId="15350"/>
    <cellStyle name="Normal 14 2 3 5 3 3 2" xfId="39424"/>
    <cellStyle name="Normal 14 2 3 5 3 4" xfId="26985"/>
    <cellStyle name="Normal 14 2 3 5 3 4 2" xfId="51016"/>
    <cellStyle name="Normal 14 2 3 5 3 5" xfId="10449"/>
    <cellStyle name="Normal 14 2 3 5 3 6" xfId="34525"/>
    <cellStyle name="Normal 14 2 3 5 4" xfId="5192"/>
    <cellStyle name="Normal 14 2 3 5 4 2" xfId="16389"/>
    <cellStyle name="Normal 14 2 3 5 4 2 2" xfId="40463"/>
    <cellStyle name="Normal 14 2 3 5 4 3" xfId="28024"/>
    <cellStyle name="Normal 14 2 3 5 4 3 2" xfId="52055"/>
    <cellStyle name="Normal 14 2 3 5 4 4" xfId="11412"/>
    <cellStyle name="Normal 14 2 3 5 4 5" xfId="35488"/>
    <cellStyle name="Normal 14 2 3 5 5" xfId="2187"/>
    <cellStyle name="Normal 14 2 3 5 5 2" xfId="24998"/>
    <cellStyle name="Normal 14 2 3 5 5 2 2" xfId="49039"/>
    <cellStyle name="Normal 14 2 3 5 5 3" xfId="12515"/>
    <cellStyle name="Normal 14 2 3 5 5 4" xfId="36591"/>
    <cellStyle name="Normal 14 2 3 5 6" xfId="24010"/>
    <cellStyle name="Normal 14 2 3 5 6 2" xfId="48061"/>
    <cellStyle name="Normal 14 2 3 5 7" xfId="8509"/>
    <cellStyle name="Normal 14 2 3 5 8" xfId="32585"/>
    <cellStyle name="Normal 14 2 3 6" xfId="2437"/>
    <cellStyle name="Normal 14 2 3 6 2" xfId="5638"/>
    <cellStyle name="Normal 14 2 3 6 2 2" xfId="28469"/>
    <cellStyle name="Normal 14 2 3 6 2 2 2" xfId="52500"/>
    <cellStyle name="Normal 14 2 3 6 2 3" xfId="16805"/>
    <cellStyle name="Normal 14 2 3 6 2 4" xfId="40879"/>
    <cellStyle name="Normal 14 2 3 6 3" xfId="13620"/>
    <cellStyle name="Normal 14 2 3 6 3 2" xfId="37696"/>
    <cellStyle name="Normal 14 2 3 6 4" xfId="25247"/>
    <cellStyle name="Normal 14 2 3 6 4 2" xfId="49288"/>
    <cellStyle name="Normal 14 2 3 6 5" xfId="8751"/>
    <cellStyle name="Normal 14 2 3 6 6" xfId="32827"/>
    <cellStyle name="Normal 14 2 3 7" xfId="3409"/>
    <cellStyle name="Normal 14 2 3 7 2" xfId="6622"/>
    <cellStyle name="Normal 14 2 3 7 2 2" xfId="29453"/>
    <cellStyle name="Normal 14 2 3 7 2 2 2" xfId="53484"/>
    <cellStyle name="Normal 14 2 3 7 2 3" xfId="17789"/>
    <cellStyle name="Normal 14 2 3 7 2 4" xfId="41863"/>
    <cellStyle name="Normal 14 2 3 7 3" xfId="14606"/>
    <cellStyle name="Normal 14 2 3 7 3 2" xfId="38680"/>
    <cellStyle name="Normal 14 2 3 7 4" xfId="26241"/>
    <cellStyle name="Normal 14 2 3 7 4 2" xfId="50272"/>
    <cellStyle name="Normal 14 2 3 7 5" xfId="9729"/>
    <cellStyle name="Normal 14 2 3 7 6" xfId="33805"/>
    <cellStyle name="Normal 14 2 3 8" xfId="4467"/>
    <cellStyle name="Normal 14 2 3 8 2" xfId="15664"/>
    <cellStyle name="Normal 14 2 3 8 2 2" xfId="39738"/>
    <cellStyle name="Normal 14 2 3 8 3" xfId="27299"/>
    <cellStyle name="Normal 14 2 3 8 3 2" xfId="51330"/>
    <cellStyle name="Normal 14 2 3 8 4" xfId="10692"/>
    <cellStyle name="Normal 14 2 3 8 5" xfId="34768"/>
    <cellStyle name="Normal 14 2 3 9" xfId="1464"/>
    <cellStyle name="Normal 14 2 3 9 2" xfId="24273"/>
    <cellStyle name="Normal 14 2 3 9 2 2" xfId="48316"/>
    <cellStyle name="Normal 14 2 3 9 3" xfId="11708"/>
    <cellStyle name="Normal 14 2 3 9 4" xfId="35784"/>
    <cellStyle name="Normal 14 2 4" xfId="214"/>
    <cellStyle name="Normal 14 2 4 10" xfId="7790"/>
    <cellStyle name="Normal 14 2 4 11" xfId="31867"/>
    <cellStyle name="Normal 14 2 4 2" xfId="633"/>
    <cellStyle name="Normal 14 2 4 2 2" xfId="2681"/>
    <cellStyle name="Normal 14 2 4 2 2 2" xfId="5880"/>
    <cellStyle name="Normal 14 2 4 2 2 2 2" xfId="28711"/>
    <cellStyle name="Normal 14 2 4 2 2 2 2 2" xfId="52742"/>
    <cellStyle name="Normal 14 2 4 2 2 2 3" xfId="17047"/>
    <cellStyle name="Normal 14 2 4 2 2 2 4" xfId="41121"/>
    <cellStyle name="Normal 14 2 4 2 2 3" xfId="13862"/>
    <cellStyle name="Normal 14 2 4 2 2 3 2" xfId="37938"/>
    <cellStyle name="Normal 14 2 4 2 2 4" xfId="25489"/>
    <cellStyle name="Normal 14 2 4 2 2 4 2" xfId="49530"/>
    <cellStyle name="Normal 14 2 4 2 2 5" xfId="8993"/>
    <cellStyle name="Normal 14 2 4 2 2 6" xfId="33069"/>
    <cellStyle name="Normal 14 2 4 2 3" xfId="3660"/>
    <cellStyle name="Normal 14 2 4 2 3 2" xfId="6873"/>
    <cellStyle name="Normal 14 2 4 2 3 2 2" xfId="29704"/>
    <cellStyle name="Normal 14 2 4 2 3 2 2 2" xfId="53735"/>
    <cellStyle name="Normal 14 2 4 2 3 2 3" xfId="18040"/>
    <cellStyle name="Normal 14 2 4 2 3 2 4" xfId="42114"/>
    <cellStyle name="Normal 14 2 4 2 3 3" xfId="14857"/>
    <cellStyle name="Normal 14 2 4 2 3 3 2" xfId="38931"/>
    <cellStyle name="Normal 14 2 4 2 3 4" xfId="26492"/>
    <cellStyle name="Normal 14 2 4 2 3 4 2" xfId="50523"/>
    <cellStyle name="Normal 14 2 4 2 3 5" xfId="9971"/>
    <cellStyle name="Normal 14 2 4 2 3 6" xfId="34047"/>
    <cellStyle name="Normal 14 2 4 2 4" xfId="4713"/>
    <cellStyle name="Normal 14 2 4 2 4 2" xfId="15910"/>
    <cellStyle name="Normal 14 2 4 2 4 2 2" xfId="39984"/>
    <cellStyle name="Normal 14 2 4 2 4 3" xfId="27545"/>
    <cellStyle name="Normal 14 2 4 2 4 3 2" xfId="51576"/>
    <cellStyle name="Normal 14 2 4 2 4 4" xfId="10934"/>
    <cellStyle name="Normal 14 2 4 2 4 5" xfId="35010"/>
    <cellStyle name="Normal 14 2 4 2 5" xfId="1709"/>
    <cellStyle name="Normal 14 2 4 2 5 2" xfId="24518"/>
    <cellStyle name="Normal 14 2 4 2 5 2 2" xfId="48561"/>
    <cellStyle name="Normal 14 2 4 2 5 3" xfId="12020"/>
    <cellStyle name="Normal 14 2 4 2 5 4" xfId="36096"/>
    <cellStyle name="Normal 14 2 4 2 6" xfId="23529"/>
    <cellStyle name="Normal 14 2 4 2 6 2" xfId="47583"/>
    <cellStyle name="Normal 14 2 4 2 7" xfId="8031"/>
    <cellStyle name="Normal 14 2 4 2 8" xfId="32107"/>
    <cellStyle name="Normal 14 2 4 3" xfId="903"/>
    <cellStyle name="Normal 14 2 4 3 2" xfId="2921"/>
    <cellStyle name="Normal 14 2 4 3 2 2" xfId="6120"/>
    <cellStyle name="Normal 14 2 4 3 2 2 2" xfId="28951"/>
    <cellStyle name="Normal 14 2 4 3 2 2 2 2" xfId="52982"/>
    <cellStyle name="Normal 14 2 4 3 2 2 3" xfId="17287"/>
    <cellStyle name="Normal 14 2 4 3 2 2 4" xfId="41361"/>
    <cellStyle name="Normal 14 2 4 3 2 3" xfId="14102"/>
    <cellStyle name="Normal 14 2 4 3 2 3 2" xfId="38178"/>
    <cellStyle name="Normal 14 2 4 3 2 4" xfId="25729"/>
    <cellStyle name="Normal 14 2 4 3 2 4 2" xfId="49770"/>
    <cellStyle name="Normal 14 2 4 3 2 5" xfId="9233"/>
    <cellStyle name="Normal 14 2 4 3 2 6" xfId="33309"/>
    <cellStyle name="Normal 14 2 4 3 3" xfId="3904"/>
    <cellStyle name="Normal 14 2 4 3 3 2" xfId="7117"/>
    <cellStyle name="Normal 14 2 4 3 3 2 2" xfId="29948"/>
    <cellStyle name="Normal 14 2 4 3 3 2 2 2" xfId="53979"/>
    <cellStyle name="Normal 14 2 4 3 3 2 3" xfId="18284"/>
    <cellStyle name="Normal 14 2 4 3 3 2 4" xfId="42358"/>
    <cellStyle name="Normal 14 2 4 3 3 3" xfId="15101"/>
    <cellStyle name="Normal 14 2 4 3 3 3 2" xfId="39175"/>
    <cellStyle name="Normal 14 2 4 3 3 4" xfId="26736"/>
    <cellStyle name="Normal 14 2 4 3 3 4 2" xfId="50767"/>
    <cellStyle name="Normal 14 2 4 3 3 5" xfId="10211"/>
    <cellStyle name="Normal 14 2 4 3 3 6" xfId="34287"/>
    <cellStyle name="Normal 14 2 4 3 4" xfId="4953"/>
    <cellStyle name="Normal 14 2 4 3 4 2" xfId="16150"/>
    <cellStyle name="Normal 14 2 4 3 4 2 2" xfId="40224"/>
    <cellStyle name="Normal 14 2 4 3 4 3" xfId="27785"/>
    <cellStyle name="Normal 14 2 4 3 4 3 2" xfId="51816"/>
    <cellStyle name="Normal 14 2 4 3 4 4" xfId="11174"/>
    <cellStyle name="Normal 14 2 4 3 4 5" xfId="35250"/>
    <cellStyle name="Normal 14 2 4 3 5" xfId="1949"/>
    <cellStyle name="Normal 14 2 4 3 5 2" xfId="24758"/>
    <cellStyle name="Normal 14 2 4 3 5 2 2" xfId="48801"/>
    <cellStyle name="Normal 14 2 4 3 5 3" xfId="12270"/>
    <cellStyle name="Normal 14 2 4 3 5 4" xfId="36346"/>
    <cellStyle name="Normal 14 2 4 3 6" xfId="23771"/>
    <cellStyle name="Normal 14 2 4 3 6 2" xfId="47823"/>
    <cellStyle name="Normal 14 2 4 3 7" xfId="8271"/>
    <cellStyle name="Normal 14 2 4 3 8" xfId="32347"/>
    <cellStyle name="Normal 14 2 4 4" xfId="1143"/>
    <cellStyle name="Normal 14 2 4 4 2" xfId="3161"/>
    <cellStyle name="Normal 14 2 4 4 2 2" xfId="6360"/>
    <cellStyle name="Normal 14 2 4 4 2 2 2" xfId="29191"/>
    <cellStyle name="Normal 14 2 4 4 2 2 2 2" xfId="53222"/>
    <cellStyle name="Normal 14 2 4 4 2 2 3" xfId="17527"/>
    <cellStyle name="Normal 14 2 4 4 2 2 4" xfId="41601"/>
    <cellStyle name="Normal 14 2 4 4 2 3" xfId="14342"/>
    <cellStyle name="Normal 14 2 4 4 2 3 2" xfId="38418"/>
    <cellStyle name="Normal 14 2 4 4 2 4" xfId="25969"/>
    <cellStyle name="Normal 14 2 4 4 2 4 2" xfId="50010"/>
    <cellStyle name="Normal 14 2 4 4 2 5" xfId="9473"/>
    <cellStyle name="Normal 14 2 4 4 2 6" xfId="33549"/>
    <cellStyle name="Normal 14 2 4 4 3" xfId="4155"/>
    <cellStyle name="Normal 14 2 4 4 3 2" xfId="7368"/>
    <cellStyle name="Normal 14 2 4 4 3 2 2" xfId="30199"/>
    <cellStyle name="Normal 14 2 4 4 3 2 2 2" xfId="54230"/>
    <cellStyle name="Normal 14 2 4 4 3 2 3" xfId="18535"/>
    <cellStyle name="Normal 14 2 4 4 3 2 4" xfId="42609"/>
    <cellStyle name="Normal 14 2 4 4 3 3" xfId="15352"/>
    <cellStyle name="Normal 14 2 4 4 3 3 2" xfId="39426"/>
    <cellStyle name="Normal 14 2 4 4 3 4" xfId="26987"/>
    <cellStyle name="Normal 14 2 4 4 3 4 2" xfId="51018"/>
    <cellStyle name="Normal 14 2 4 4 3 5" xfId="10451"/>
    <cellStyle name="Normal 14 2 4 4 3 6" xfId="34527"/>
    <cellStyle name="Normal 14 2 4 4 4" xfId="5194"/>
    <cellStyle name="Normal 14 2 4 4 4 2" xfId="16391"/>
    <cellStyle name="Normal 14 2 4 4 4 2 2" xfId="40465"/>
    <cellStyle name="Normal 14 2 4 4 4 3" xfId="28026"/>
    <cellStyle name="Normal 14 2 4 4 4 3 2" xfId="52057"/>
    <cellStyle name="Normal 14 2 4 4 4 4" xfId="11414"/>
    <cellStyle name="Normal 14 2 4 4 4 5" xfId="35490"/>
    <cellStyle name="Normal 14 2 4 4 5" xfId="2189"/>
    <cellStyle name="Normal 14 2 4 4 5 2" xfId="25000"/>
    <cellStyle name="Normal 14 2 4 4 5 2 2" xfId="49041"/>
    <cellStyle name="Normal 14 2 4 4 5 3" xfId="12517"/>
    <cellStyle name="Normal 14 2 4 4 5 4" xfId="36593"/>
    <cellStyle name="Normal 14 2 4 4 6" xfId="24012"/>
    <cellStyle name="Normal 14 2 4 4 6 2" xfId="48063"/>
    <cellStyle name="Normal 14 2 4 4 7" xfId="8511"/>
    <cellStyle name="Normal 14 2 4 4 8" xfId="32587"/>
    <cellStyle name="Normal 14 2 4 5" xfId="2439"/>
    <cellStyle name="Normal 14 2 4 5 2" xfId="5640"/>
    <cellStyle name="Normal 14 2 4 5 2 2" xfId="28471"/>
    <cellStyle name="Normal 14 2 4 5 2 2 2" xfId="52502"/>
    <cellStyle name="Normal 14 2 4 5 2 3" xfId="16807"/>
    <cellStyle name="Normal 14 2 4 5 2 4" xfId="40881"/>
    <cellStyle name="Normal 14 2 4 5 3" xfId="13622"/>
    <cellStyle name="Normal 14 2 4 5 3 2" xfId="37698"/>
    <cellStyle name="Normal 14 2 4 5 4" xfId="25249"/>
    <cellStyle name="Normal 14 2 4 5 4 2" xfId="49290"/>
    <cellStyle name="Normal 14 2 4 5 5" xfId="8753"/>
    <cellStyle name="Normal 14 2 4 5 6" xfId="32829"/>
    <cellStyle name="Normal 14 2 4 6" xfId="3411"/>
    <cellStyle name="Normal 14 2 4 6 2" xfId="6624"/>
    <cellStyle name="Normal 14 2 4 6 2 2" xfId="29455"/>
    <cellStyle name="Normal 14 2 4 6 2 2 2" xfId="53486"/>
    <cellStyle name="Normal 14 2 4 6 2 3" xfId="17791"/>
    <cellStyle name="Normal 14 2 4 6 2 4" xfId="41865"/>
    <cellStyle name="Normal 14 2 4 6 3" xfId="14608"/>
    <cellStyle name="Normal 14 2 4 6 3 2" xfId="38682"/>
    <cellStyle name="Normal 14 2 4 6 4" xfId="26243"/>
    <cellStyle name="Normal 14 2 4 6 4 2" xfId="50274"/>
    <cellStyle name="Normal 14 2 4 6 5" xfId="9731"/>
    <cellStyle name="Normal 14 2 4 6 6" xfId="33807"/>
    <cellStyle name="Normal 14 2 4 7" xfId="4469"/>
    <cellStyle name="Normal 14 2 4 7 2" xfId="15666"/>
    <cellStyle name="Normal 14 2 4 7 2 2" xfId="39740"/>
    <cellStyle name="Normal 14 2 4 7 3" xfId="27301"/>
    <cellStyle name="Normal 14 2 4 7 3 2" xfId="51332"/>
    <cellStyle name="Normal 14 2 4 7 4" xfId="10694"/>
    <cellStyle name="Normal 14 2 4 7 5" xfId="34770"/>
    <cellStyle name="Normal 14 2 4 8" xfId="1466"/>
    <cellStyle name="Normal 14 2 4 8 2" xfId="24275"/>
    <cellStyle name="Normal 14 2 4 8 2 2" xfId="48318"/>
    <cellStyle name="Normal 14 2 4 8 3" xfId="11710"/>
    <cellStyle name="Normal 14 2 4 8 4" xfId="35786"/>
    <cellStyle name="Normal 14 2 4 9" xfId="23277"/>
    <cellStyle name="Normal 14 2 4 9 2" xfId="47343"/>
    <cellStyle name="Normal 14 2 5" xfId="628"/>
    <cellStyle name="Normal 14 2 5 2" xfId="2676"/>
    <cellStyle name="Normal 14 2 5 2 2" xfId="5875"/>
    <cellStyle name="Normal 14 2 5 2 2 2" xfId="28706"/>
    <cellStyle name="Normal 14 2 5 2 2 2 2" xfId="52737"/>
    <cellStyle name="Normal 14 2 5 2 2 3" xfId="17042"/>
    <cellStyle name="Normal 14 2 5 2 2 4" xfId="41116"/>
    <cellStyle name="Normal 14 2 5 2 3" xfId="13857"/>
    <cellStyle name="Normal 14 2 5 2 3 2" xfId="37933"/>
    <cellStyle name="Normal 14 2 5 2 4" xfId="25484"/>
    <cellStyle name="Normal 14 2 5 2 4 2" xfId="49525"/>
    <cellStyle name="Normal 14 2 5 2 5" xfId="8988"/>
    <cellStyle name="Normal 14 2 5 2 6" xfId="33064"/>
    <cellStyle name="Normal 14 2 5 3" xfId="3655"/>
    <cellStyle name="Normal 14 2 5 3 2" xfId="6868"/>
    <cellStyle name="Normal 14 2 5 3 2 2" xfId="29699"/>
    <cellStyle name="Normal 14 2 5 3 2 2 2" xfId="53730"/>
    <cellStyle name="Normal 14 2 5 3 2 3" xfId="18035"/>
    <cellStyle name="Normal 14 2 5 3 2 4" xfId="42109"/>
    <cellStyle name="Normal 14 2 5 3 3" xfId="14852"/>
    <cellStyle name="Normal 14 2 5 3 3 2" xfId="38926"/>
    <cellStyle name="Normal 14 2 5 3 4" xfId="26487"/>
    <cellStyle name="Normal 14 2 5 3 4 2" xfId="50518"/>
    <cellStyle name="Normal 14 2 5 3 5" xfId="9966"/>
    <cellStyle name="Normal 14 2 5 3 6" xfId="34042"/>
    <cellStyle name="Normal 14 2 5 4" xfId="4708"/>
    <cellStyle name="Normal 14 2 5 4 2" xfId="15905"/>
    <cellStyle name="Normal 14 2 5 4 2 2" xfId="39979"/>
    <cellStyle name="Normal 14 2 5 4 3" xfId="27540"/>
    <cellStyle name="Normal 14 2 5 4 3 2" xfId="51571"/>
    <cellStyle name="Normal 14 2 5 4 4" xfId="10929"/>
    <cellStyle name="Normal 14 2 5 4 5" xfId="35005"/>
    <cellStyle name="Normal 14 2 5 5" xfId="1704"/>
    <cellStyle name="Normal 14 2 5 5 2" xfId="24513"/>
    <cellStyle name="Normal 14 2 5 5 2 2" xfId="48556"/>
    <cellStyle name="Normal 14 2 5 5 3" xfId="12015"/>
    <cellStyle name="Normal 14 2 5 5 4" xfId="36091"/>
    <cellStyle name="Normal 14 2 5 6" xfId="23524"/>
    <cellStyle name="Normal 14 2 5 6 2" xfId="47578"/>
    <cellStyle name="Normal 14 2 5 7" xfId="8026"/>
    <cellStyle name="Normal 14 2 5 8" xfId="32102"/>
    <cellStyle name="Normal 14 2 6" xfId="898"/>
    <cellStyle name="Normal 14 2 6 2" xfId="2916"/>
    <cellStyle name="Normal 14 2 6 2 2" xfId="6115"/>
    <cellStyle name="Normal 14 2 6 2 2 2" xfId="28946"/>
    <cellStyle name="Normal 14 2 6 2 2 2 2" xfId="52977"/>
    <cellStyle name="Normal 14 2 6 2 2 3" xfId="17282"/>
    <cellStyle name="Normal 14 2 6 2 2 4" xfId="41356"/>
    <cellStyle name="Normal 14 2 6 2 3" xfId="14097"/>
    <cellStyle name="Normal 14 2 6 2 3 2" xfId="38173"/>
    <cellStyle name="Normal 14 2 6 2 4" xfId="25724"/>
    <cellStyle name="Normal 14 2 6 2 4 2" xfId="49765"/>
    <cellStyle name="Normal 14 2 6 2 5" xfId="9228"/>
    <cellStyle name="Normal 14 2 6 2 6" xfId="33304"/>
    <cellStyle name="Normal 14 2 6 3" xfId="3899"/>
    <cellStyle name="Normal 14 2 6 3 2" xfId="7112"/>
    <cellStyle name="Normal 14 2 6 3 2 2" xfId="29943"/>
    <cellStyle name="Normal 14 2 6 3 2 2 2" xfId="53974"/>
    <cellStyle name="Normal 14 2 6 3 2 3" xfId="18279"/>
    <cellStyle name="Normal 14 2 6 3 2 4" xfId="42353"/>
    <cellStyle name="Normal 14 2 6 3 3" xfId="15096"/>
    <cellStyle name="Normal 14 2 6 3 3 2" xfId="39170"/>
    <cellStyle name="Normal 14 2 6 3 4" xfId="26731"/>
    <cellStyle name="Normal 14 2 6 3 4 2" xfId="50762"/>
    <cellStyle name="Normal 14 2 6 3 5" xfId="10206"/>
    <cellStyle name="Normal 14 2 6 3 6" xfId="34282"/>
    <cellStyle name="Normal 14 2 6 4" xfId="4948"/>
    <cellStyle name="Normal 14 2 6 4 2" xfId="16145"/>
    <cellStyle name="Normal 14 2 6 4 2 2" xfId="40219"/>
    <cellStyle name="Normal 14 2 6 4 3" xfId="27780"/>
    <cellStyle name="Normal 14 2 6 4 3 2" xfId="51811"/>
    <cellStyle name="Normal 14 2 6 4 4" xfId="11169"/>
    <cellStyle name="Normal 14 2 6 4 5" xfId="35245"/>
    <cellStyle name="Normal 14 2 6 5" xfId="1944"/>
    <cellStyle name="Normal 14 2 6 5 2" xfId="24753"/>
    <cellStyle name="Normal 14 2 6 5 2 2" xfId="48796"/>
    <cellStyle name="Normal 14 2 6 5 3" xfId="12265"/>
    <cellStyle name="Normal 14 2 6 5 4" xfId="36341"/>
    <cellStyle name="Normal 14 2 6 6" xfId="23766"/>
    <cellStyle name="Normal 14 2 6 6 2" xfId="47818"/>
    <cellStyle name="Normal 14 2 6 7" xfId="8266"/>
    <cellStyle name="Normal 14 2 6 8" xfId="32342"/>
    <cellStyle name="Normal 14 2 7" xfId="1138"/>
    <cellStyle name="Normal 14 2 7 2" xfId="3156"/>
    <cellStyle name="Normal 14 2 7 2 2" xfId="6355"/>
    <cellStyle name="Normal 14 2 7 2 2 2" xfId="29186"/>
    <cellStyle name="Normal 14 2 7 2 2 2 2" xfId="53217"/>
    <cellStyle name="Normal 14 2 7 2 2 3" xfId="17522"/>
    <cellStyle name="Normal 14 2 7 2 2 4" xfId="41596"/>
    <cellStyle name="Normal 14 2 7 2 3" xfId="14337"/>
    <cellStyle name="Normal 14 2 7 2 3 2" xfId="38413"/>
    <cellStyle name="Normal 14 2 7 2 4" xfId="25964"/>
    <cellStyle name="Normal 14 2 7 2 4 2" xfId="50005"/>
    <cellStyle name="Normal 14 2 7 2 5" xfId="9468"/>
    <cellStyle name="Normal 14 2 7 2 6" xfId="33544"/>
    <cellStyle name="Normal 14 2 7 3" xfId="4150"/>
    <cellStyle name="Normal 14 2 7 3 2" xfId="7363"/>
    <cellStyle name="Normal 14 2 7 3 2 2" xfId="30194"/>
    <cellStyle name="Normal 14 2 7 3 2 2 2" xfId="54225"/>
    <cellStyle name="Normal 14 2 7 3 2 3" xfId="18530"/>
    <cellStyle name="Normal 14 2 7 3 2 4" xfId="42604"/>
    <cellStyle name="Normal 14 2 7 3 3" xfId="15347"/>
    <cellStyle name="Normal 14 2 7 3 3 2" xfId="39421"/>
    <cellStyle name="Normal 14 2 7 3 4" xfId="26982"/>
    <cellStyle name="Normal 14 2 7 3 4 2" xfId="51013"/>
    <cellStyle name="Normal 14 2 7 3 5" xfId="10446"/>
    <cellStyle name="Normal 14 2 7 3 6" xfId="34522"/>
    <cellStyle name="Normal 14 2 7 4" xfId="5189"/>
    <cellStyle name="Normal 14 2 7 4 2" xfId="16386"/>
    <cellStyle name="Normal 14 2 7 4 2 2" xfId="40460"/>
    <cellStyle name="Normal 14 2 7 4 3" xfId="28021"/>
    <cellStyle name="Normal 14 2 7 4 3 2" xfId="52052"/>
    <cellStyle name="Normal 14 2 7 4 4" xfId="11409"/>
    <cellStyle name="Normal 14 2 7 4 5" xfId="35485"/>
    <cellStyle name="Normal 14 2 7 5" xfId="2184"/>
    <cellStyle name="Normal 14 2 7 5 2" xfId="24995"/>
    <cellStyle name="Normal 14 2 7 5 2 2" xfId="49036"/>
    <cellStyle name="Normal 14 2 7 5 3" xfId="12512"/>
    <cellStyle name="Normal 14 2 7 5 4" xfId="36588"/>
    <cellStyle name="Normal 14 2 7 6" xfId="24007"/>
    <cellStyle name="Normal 14 2 7 6 2" xfId="48058"/>
    <cellStyle name="Normal 14 2 7 7" xfId="8506"/>
    <cellStyle name="Normal 14 2 7 8" xfId="32582"/>
    <cellStyle name="Normal 14 2 8" xfId="2434"/>
    <cellStyle name="Normal 14 2 8 2" xfId="5635"/>
    <cellStyle name="Normal 14 2 8 2 2" xfId="28466"/>
    <cellStyle name="Normal 14 2 8 2 2 2" xfId="52497"/>
    <cellStyle name="Normal 14 2 8 2 3" xfId="16802"/>
    <cellStyle name="Normal 14 2 8 2 4" xfId="40876"/>
    <cellStyle name="Normal 14 2 8 3" xfId="13617"/>
    <cellStyle name="Normal 14 2 8 3 2" xfId="37693"/>
    <cellStyle name="Normal 14 2 8 4" xfId="25244"/>
    <cellStyle name="Normal 14 2 8 4 2" xfId="49285"/>
    <cellStyle name="Normal 14 2 8 5" xfId="8748"/>
    <cellStyle name="Normal 14 2 8 6" xfId="32824"/>
    <cellStyle name="Normal 14 2 9" xfId="3406"/>
    <cellStyle name="Normal 14 2 9 2" xfId="6619"/>
    <cellStyle name="Normal 14 2 9 2 2" xfId="29450"/>
    <cellStyle name="Normal 14 2 9 2 2 2" xfId="53481"/>
    <cellStyle name="Normal 14 2 9 2 3" xfId="17786"/>
    <cellStyle name="Normal 14 2 9 2 4" xfId="41860"/>
    <cellStyle name="Normal 14 2 9 3" xfId="14603"/>
    <cellStyle name="Normal 14 2 9 3 2" xfId="38677"/>
    <cellStyle name="Normal 14 2 9 4" xfId="26238"/>
    <cellStyle name="Normal 14 2 9 4 2" xfId="50269"/>
    <cellStyle name="Normal 14 2 9 5" xfId="9726"/>
    <cellStyle name="Normal 14 2 9 6" xfId="33802"/>
    <cellStyle name="Normal 14 3" xfId="215"/>
    <cellStyle name="Normal 14 3 10" xfId="1467"/>
    <cellStyle name="Normal 14 3 10 2" xfId="24276"/>
    <cellStyle name="Normal 14 3 10 2 2" xfId="48319"/>
    <cellStyle name="Normal 14 3 10 3" xfId="11711"/>
    <cellStyle name="Normal 14 3 10 4" xfId="35787"/>
    <cellStyle name="Normal 14 3 11" xfId="23278"/>
    <cellStyle name="Normal 14 3 11 2" xfId="47344"/>
    <cellStyle name="Normal 14 3 12" xfId="7791"/>
    <cellStyle name="Normal 14 3 13" xfId="31868"/>
    <cellStyle name="Normal 14 3 2" xfId="216"/>
    <cellStyle name="Normal 14 3 2 10" xfId="7792"/>
    <cellStyle name="Normal 14 3 2 11" xfId="31869"/>
    <cellStyle name="Normal 14 3 2 2" xfId="635"/>
    <cellStyle name="Normal 14 3 2 2 2" xfId="2683"/>
    <cellStyle name="Normal 14 3 2 2 2 2" xfId="5882"/>
    <cellStyle name="Normal 14 3 2 2 2 2 2" xfId="28713"/>
    <cellStyle name="Normal 14 3 2 2 2 2 2 2" xfId="52744"/>
    <cellStyle name="Normal 14 3 2 2 2 2 3" xfId="17049"/>
    <cellStyle name="Normal 14 3 2 2 2 2 4" xfId="41123"/>
    <cellStyle name="Normal 14 3 2 2 2 3" xfId="13864"/>
    <cellStyle name="Normal 14 3 2 2 2 3 2" xfId="37940"/>
    <cellStyle name="Normal 14 3 2 2 2 4" xfId="25491"/>
    <cellStyle name="Normal 14 3 2 2 2 4 2" xfId="49532"/>
    <cellStyle name="Normal 14 3 2 2 2 5" xfId="8995"/>
    <cellStyle name="Normal 14 3 2 2 2 6" xfId="33071"/>
    <cellStyle name="Normal 14 3 2 2 3" xfId="3662"/>
    <cellStyle name="Normal 14 3 2 2 3 2" xfId="6875"/>
    <cellStyle name="Normal 14 3 2 2 3 2 2" xfId="29706"/>
    <cellStyle name="Normal 14 3 2 2 3 2 2 2" xfId="53737"/>
    <cellStyle name="Normal 14 3 2 2 3 2 3" xfId="18042"/>
    <cellStyle name="Normal 14 3 2 2 3 2 4" xfId="42116"/>
    <cellStyle name="Normal 14 3 2 2 3 3" xfId="14859"/>
    <cellStyle name="Normal 14 3 2 2 3 3 2" xfId="38933"/>
    <cellStyle name="Normal 14 3 2 2 3 4" xfId="26494"/>
    <cellStyle name="Normal 14 3 2 2 3 4 2" xfId="50525"/>
    <cellStyle name="Normal 14 3 2 2 3 5" xfId="9973"/>
    <cellStyle name="Normal 14 3 2 2 3 6" xfId="34049"/>
    <cellStyle name="Normal 14 3 2 2 4" xfId="4715"/>
    <cellStyle name="Normal 14 3 2 2 4 2" xfId="15912"/>
    <cellStyle name="Normal 14 3 2 2 4 2 2" xfId="39986"/>
    <cellStyle name="Normal 14 3 2 2 4 3" xfId="27547"/>
    <cellStyle name="Normal 14 3 2 2 4 3 2" xfId="51578"/>
    <cellStyle name="Normal 14 3 2 2 4 4" xfId="10936"/>
    <cellStyle name="Normal 14 3 2 2 4 5" xfId="35012"/>
    <cellStyle name="Normal 14 3 2 2 5" xfId="1711"/>
    <cellStyle name="Normal 14 3 2 2 5 2" xfId="24520"/>
    <cellStyle name="Normal 14 3 2 2 5 2 2" xfId="48563"/>
    <cellStyle name="Normal 14 3 2 2 5 3" xfId="12022"/>
    <cellStyle name="Normal 14 3 2 2 5 4" xfId="36098"/>
    <cellStyle name="Normal 14 3 2 2 6" xfId="23531"/>
    <cellStyle name="Normal 14 3 2 2 6 2" xfId="47585"/>
    <cellStyle name="Normal 14 3 2 2 7" xfId="8033"/>
    <cellStyle name="Normal 14 3 2 2 8" xfId="32109"/>
    <cellStyle name="Normal 14 3 2 3" xfId="905"/>
    <cellStyle name="Normal 14 3 2 3 2" xfId="2923"/>
    <cellStyle name="Normal 14 3 2 3 2 2" xfId="6122"/>
    <cellStyle name="Normal 14 3 2 3 2 2 2" xfId="28953"/>
    <cellStyle name="Normal 14 3 2 3 2 2 2 2" xfId="52984"/>
    <cellStyle name="Normal 14 3 2 3 2 2 3" xfId="17289"/>
    <cellStyle name="Normal 14 3 2 3 2 2 4" xfId="41363"/>
    <cellStyle name="Normal 14 3 2 3 2 3" xfId="14104"/>
    <cellStyle name="Normal 14 3 2 3 2 3 2" xfId="38180"/>
    <cellStyle name="Normal 14 3 2 3 2 4" xfId="25731"/>
    <cellStyle name="Normal 14 3 2 3 2 4 2" xfId="49772"/>
    <cellStyle name="Normal 14 3 2 3 2 5" xfId="9235"/>
    <cellStyle name="Normal 14 3 2 3 2 6" xfId="33311"/>
    <cellStyle name="Normal 14 3 2 3 3" xfId="3906"/>
    <cellStyle name="Normal 14 3 2 3 3 2" xfId="7119"/>
    <cellStyle name="Normal 14 3 2 3 3 2 2" xfId="29950"/>
    <cellStyle name="Normal 14 3 2 3 3 2 2 2" xfId="53981"/>
    <cellStyle name="Normal 14 3 2 3 3 2 3" xfId="18286"/>
    <cellStyle name="Normal 14 3 2 3 3 2 4" xfId="42360"/>
    <cellStyle name="Normal 14 3 2 3 3 3" xfId="15103"/>
    <cellStyle name="Normal 14 3 2 3 3 3 2" xfId="39177"/>
    <cellStyle name="Normal 14 3 2 3 3 4" xfId="26738"/>
    <cellStyle name="Normal 14 3 2 3 3 4 2" xfId="50769"/>
    <cellStyle name="Normal 14 3 2 3 3 5" xfId="10213"/>
    <cellStyle name="Normal 14 3 2 3 3 6" xfId="34289"/>
    <cellStyle name="Normal 14 3 2 3 4" xfId="4955"/>
    <cellStyle name="Normal 14 3 2 3 4 2" xfId="16152"/>
    <cellStyle name="Normal 14 3 2 3 4 2 2" xfId="40226"/>
    <cellStyle name="Normal 14 3 2 3 4 3" xfId="27787"/>
    <cellStyle name="Normal 14 3 2 3 4 3 2" xfId="51818"/>
    <cellStyle name="Normal 14 3 2 3 4 4" xfId="11176"/>
    <cellStyle name="Normal 14 3 2 3 4 5" xfId="35252"/>
    <cellStyle name="Normal 14 3 2 3 5" xfId="1951"/>
    <cellStyle name="Normal 14 3 2 3 5 2" xfId="24760"/>
    <cellStyle name="Normal 14 3 2 3 5 2 2" xfId="48803"/>
    <cellStyle name="Normal 14 3 2 3 5 3" xfId="12272"/>
    <cellStyle name="Normal 14 3 2 3 5 4" xfId="36348"/>
    <cellStyle name="Normal 14 3 2 3 6" xfId="23773"/>
    <cellStyle name="Normal 14 3 2 3 6 2" xfId="47825"/>
    <cellStyle name="Normal 14 3 2 3 7" xfId="8273"/>
    <cellStyle name="Normal 14 3 2 3 8" xfId="32349"/>
    <cellStyle name="Normal 14 3 2 4" xfId="1145"/>
    <cellStyle name="Normal 14 3 2 4 2" xfId="3163"/>
    <cellStyle name="Normal 14 3 2 4 2 2" xfId="6362"/>
    <cellStyle name="Normal 14 3 2 4 2 2 2" xfId="29193"/>
    <cellStyle name="Normal 14 3 2 4 2 2 2 2" xfId="53224"/>
    <cellStyle name="Normal 14 3 2 4 2 2 3" xfId="17529"/>
    <cellStyle name="Normal 14 3 2 4 2 2 4" xfId="41603"/>
    <cellStyle name="Normal 14 3 2 4 2 3" xfId="14344"/>
    <cellStyle name="Normal 14 3 2 4 2 3 2" xfId="38420"/>
    <cellStyle name="Normal 14 3 2 4 2 4" xfId="25971"/>
    <cellStyle name="Normal 14 3 2 4 2 4 2" xfId="50012"/>
    <cellStyle name="Normal 14 3 2 4 2 5" xfId="9475"/>
    <cellStyle name="Normal 14 3 2 4 2 6" xfId="33551"/>
    <cellStyle name="Normal 14 3 2 4 3" xfId="4157"/>
    <cellStyle name="Normal 14 3 2 4 3 2" xfId="7370"/>
    <cellStyle name="Normal 14 3 2 4 3 2 2" xfId="30201"/>
    <cellStyle name="Normal 14 3 2 4 3 2 2 2" xfId="54232"/>
    <cellStyle name="Normal 14 3 2 4 3 2 3" xfId="18537"/>
    <cellStyle name="Normal 14 3 2 4 3 2 4" xfId="42611"/>
    <cellStyle name="Normal 14 3 2 4 3 3" xfId="15354"/>
    <cellStyle name="Normal 14 3 2 4 3 3 2" xfId="39428"/>
    <cellStyle name="Normal 14 3 2 4 3 4" xfId="26989"/>
    <cellStyle name="Normal 14 3 2 4 3 4 2" xfId="51020"/>
    <cellStyle name="Normal 14 3 2 4 3 5" xfId="10453"/>
    <cellStyle name="Normal 14 3 2 4 3 6" xfId="34529"/>
    <cellStyle name="Normal 14 3 2 4 4" xfId="5196"/>
    <cellStyle name="Normal 14 3 2 4 4 2" xfId="16393"/>
    <cellStyle name="Normal 14 3 2 4 4 2 2" xfId="40467"/>
    <cellStyle name="Normal 14 3 2 4 4 3" xfId="28028"/>
    <cellStyle name="Normal 14 3 2 4 4 3 2" xfId="52059"/>
    <cellStyle name="Normal 14 3 2 4 4 4" xfId="11416"/>
    <cellStyle name="Normal 14 3 2 4 4 5" xfId="35492"/>
    <cellStyle name="Normal 14 3 2 4 5" xfId="2191"/>
    <cellStyle name="Normal 14 3 2 4 5 2" xfId="25002"/>
    <cellStyle name="Normal 14 3 2 4 5 2 2" xfId="49043"/>
    <cellStyle name="Normal 14 3 2 4 5 3" xfId="12519"/>
    <cellStyle name="Normal 14 3 2 4 5 4" xfId="36595"/>
    <cellStyle name="Normal 14 3 2 4 6" xfId="24014"/>
    <cellStyle name="Normal 14 3 2 4 6 2" xfId="48065"/>
    <cellStyle name="Normal 14 3 2 4 7" xfId="8513"/>
    <cellStyle name="Normal 14 3 2 4 8" xfId="32589"/>
    <cellStyle name="Normal 14 3 2 5" xfId="2441"/>
    <cellStyle name="Normal 14 3 2 5 2" xfId="5642"/>
    <cellStyle name="Normal 14 3 2 5 2 2" xfId="28473"/>
    <cellStyle name="Normal 14 3 2 5 2 2 2" xfId="52504"/>
    <cellStyle name="Normal 14 3 2 5 2 3" xfId="16809"/>
    <cellStyle name="Normal 14 3 2 5 2 4" xfId="40883"/>
    <cellStyle name="Normal 14 3 2 5 3" xfId="13624"/>
    <cellStyle name="Normal 14 3 2 5 3 2" xfId="37700"/>
    <cellStyle name="Normal 14 3 2 5 4" xfId="25251"/>
    <cellStyle name="Normal 14 3 2 5 4 2" xfId="49292"/>
    <cellStyle name="Normal 14 3 2 5 5" xfId="8755"/>
    <cellStyle name="Normal 14 3 2 5 6" xfId="32831"/>
    <cellStyle name="Normal 14 3 2 6" xfId="3413"/>
    <cellStyle name="Normal 14 3 2 6 2" xfId="6626"/>
    <cellStyle name="Normal 14 3 2 6 2 2" xfId="29457"/>
    <cellStyle name="Normal 14 3 2 6 2 2 2" xfId="53488"/>
    <cellStyle name="Normal 14 3 2 6 2 3" xfId="17793"/>
    <cellStyle name="Normal 14 3 2 6 2 4" xfId="41867"/>
    <cellStyle name="Normal 14 3 2 6 3" xfId="14610"/>
    <cellStyle name="Normal 14 3 2 6 3 2" xfId="38684"/>
    <cellStyle name="Normal 14 3 2 6 4" xfId="26245"/>
    <cellStyle name="Normal 14 3 2 6 4 2" xfId="50276"/>
    <cellStyle name="Normal 14 3 2 6 5" xfId="9733"/>
    <cellStyle name="Normal 14 3 2 6 6" xfId="33809"/>
    <cellStyle name="Normal 14 3 2 7" xfId="4471"/>
    <cellStyle name="Normal 14 3 2 7 2" xfId="15668"/>
    <cellStyle name="Normal 14 3 2 7 2 2" xfId="39742"/>
    <cellStyle name="Normal 14 3 2 7 3" xfId="27303"/>
    <cellStyle name="Normal 14 3 2 7 3 2" xfId="51334"/>
    <cellStyle name="Normal 14 3 2 7 4" xfId="10696"/>
    <cellStyle name="Normal 14 3 2 7 5" xfId="34772"/>
    <cellStyle name="Normal 14 3 2 8" xfId="1468"/>
    <cellStyle name="Normal 14 3 2 8 2" xfId="24277"/>
    <cellStyle name="Normal 14 3 2 8 2 2" xfId="48320"/>
    <cellStyle name="Normal 14 3 2 8 3" xfId="11712"/>
    <cellStyle name="Normal 14 3 2 8 4" xfId="35788"/>
    <cellStyle name="Normal 14 3 2 9" xfId="23279"/>
    <cellStyle name="Normal 14 3 2 9 2" xfId="47345"/>
    <cellStyle name="Normal 14 3 3" xfId="217"/>
    <cellStyle name="Normal 14 3 3 10" xfId="7793"/>
    <cellStyle name="Normal 14 3 3 11" xfId="31870"/>
    <cellStyle name="Normal 14 3 3 2" xfId="636"/>
    <cellStyle name="Normal 14 3 3 2 2" xfId="2684"/>
    <cellStyle name="Normal 14 3 3 2 2 2" xfId="5883"/>
    <cellStyle name="Normal 14 3 3 2 2 2 2" xfId="28714"/>
    <cellStyle name="Normal 14 3 3 2 2 2 2 2" xfId="52745"/>
    <cellStyle name="Normal 14 3 3 2 2 2 3" xfId="17050"/>
    <cellStyle name="Normal 14 3 3 2 2 2 4" xfId="41124"/>
    <cellStyle name="Normal 14 3 3 2 2 3" xfId="13865"/>
    <cellStyle name="Normal 14 3 3 2 2 3 2" xfId="37941"/>
    <cellStyle name="Normal 14 3 3 2 2 4" xfId="25492"/>
    <cellStyle name="Normal 14 3 3 2 2 4 2" xfId="49533"/>
    <cellStyle name="Normal 14 3 3 2 2 5" xfId="8996"/>
    <cellStyle name="Normal 14 3 3 2 2 6" xfId="33072"/>
    <cellStyle name="Normal 14 3 3 2 3" xfId="3663"/>
    <cellStyle name="Normal 14 3 3 2 3 2" xfId="6876"/>
    <cellStyle name="Normal 14 3 3 2 3 2 2" xfId="29707"/>
    <cellStyle name="Normal 14 3 3 2 3 2 2 2" xfId="53738"/>
    <cellStyle name="Normal 14 3 3 2 3 2 3" xfId="18043"/>
    <cellStyle name="Normal 14 3 3 2 3 2 4" xfId="42117"/>
    <cellStyle name="Normal 14 3 3 2 3 3" xfId="14860"/>
    <cellStyle name="Normal 14 3 3 2 3 3 2" xfId="38934"/>
    <cellStyle name="Normal 14 3 3 2 3 4" xfId="26495"/>
    <cellStyle name="Normal 14 3 3 2 3 4 2" xfId="50526"/>
    <cellStyle name="Normal 14 3 3 2 3 5" xfId="9974"/>
    <cellStyle name="Normal 14 3 3 2 3 6" xfId="34050"/>
    <cellStyle name="Normal 14 3 3 2 4" xfId="4716"/>
    <cellStyle name="Normal 14 3 3 2 4 2" xfId="15913"/>
    <cellStyle name="Normal 14 3 3 2 4 2 2" xfId="39987"/>
    <cellStyle name="Normal 14 3 3 2 4 3" xfId="27548"/>
    <cellStyle name="Normal 14 3 3 2 4 3 2" xfId="51579"/>
    <cellStyle name="Normal 14 3 3 2 4 4" xfId="10937"/>
    <cellStyle name="Normal 14 3 3 2 4 5" xfId="35013"/>
    <cellStyle name="Normal 14 3 3 2 5" xfId="1712"/>
    <cellStyle name="Normal 14 3 3 2 5 2" xfId="24521"/>
    <cellStyle name="Normal 14 3 3 2 5 2 2" xfId="48564"/>
    <cellStyle name="Normal 14 3 3 2 5 3" xfId="12023"/>
    <cellStyle name="Normal 14 3 3 2 5 4" xfId="36099"/>
    <cellStyle name="Normal 14 3 3 2 6" xfId="23532"/>
    <cellStyle name="Normal 14 3 3 2 6 2" xfId="47586"/>
    <cellStyle name="Normal 14 3 3 2 7" xfId="8034"/>
    <cellStyle name="Normal 14 3 3 2 8" xfId="32110"/>
    <cellStyle name="Normal 14 3 3 3" xfId="906"/>
    <cellStyle name="Normal 14 3 3 3 2" xfId="2924"/>
    <cellStyle name="Normal 14 3 3 3 2 2" xfId="6123"/>
    <cellStyle name="Normal 14 3 3 3 2 2 2" xfId="28954"/>
    <cellStyle name="Normal 14 3 3 3 2 2 2 2" xfId="52985"/>
    <cellStyle name="Normal 14 3 3 3 2 2 3" xfId="17290"/>
    <cellStyle name="Normal 14 3 3 3 2 2 4" xfId="41364"/>
    <cellStyle name="Normal 14 3 3 3 2 3" xfId="14105"/>
    <cellStyle name="Normal 14 3 3 3 2 3 2" xfId="38181"/>
    <cellStyle name="Normal 14 3 3 3 2 4" xfId="25732"/>
    <cellStyle name="Normal 14 3 3 3 2 4 2" xfId="49773"/>
    <cellStyle name="Normal 14 3 3 3 2 5" xfId="9236"/>
    <cellStyle name="Normal 14 3 3 3 2 6" xfId="33312"/>
    <cellStyle name="Normal 14 3 3 3 3" xfId="3907"/>
    <cellStyle name="Normal 14 3 3 3 3 2" xfId="7120"/>
    <cellStyle name="Normal 14 3 3 3 3 2 2" xfId="29951"/>
    <cellStyle name="Normal 14 3 3 3 3 2 2 2" xfId="53982"/>
    <cellStyle name="Normal 14 3 3 3 3 2 3" xfId="18287"/>
    <cellStyle name="Normal 14 3 3 3 3 2 4" xfId="42361"/>
    <cellStyle name="Normal 14 3 3 3 3 3" xfId="15104"/>
    <cellStyle name="Normal 14 3 3 3 3 3 2" xfId="39178"/>
    <cellStyle name="Normal 14 3 3 3 3 4" xfId="26739"/>
    <cellStyle name="Normal 14 3 3 3 3 4 2" xfId="50770"/>
    <cellStyle name="Normal 14 3 3 3 3 5" xfId="10214"/>
    <cellStyle name="Normal 14 3 3 3 3 6" xfId="34290"/>
    <cellStyle name="Normal 14 3 3 3 4" xfId="4956"/>
    <cellStyle name="Normal 14 3 3 3 4 2" xfId="16153"/>
    <cellStyle name="Normal 14 3 3 3 4 2 2" xfId="40227"/>
    <cellStyle name="Normal 14 3 3 3 4 3" xfId="27788"/>
    <cellStyle name="Normal 14 3 3 3 4 3 2" xfId="51819"/>
    <cellStyle name="Normal 14 3 3 3 4 4" xfId="11177"/>
    <cellStyle name="Normal 14 3 3 3 4 5" xfId="35253"/>
    <cellStyle name="Normal 14 3 3 3 5" xfId="1952"/>
    <cellStyle name="Normal 14 3 3 3 5 2" xfId="24761"/>
    <cellStyle name="Normal 14 3 3 3 5 2 2" xfId="48804"/>
    <cellStyle name="Normal 14 3 3 3 5 3" xfId="12273"/>
    <cellStyle name="Normal 14 3 3 3 5 4" xfId="36349"/>
    <cellStyle name="Normal 14 3 3 3 6" xfId="23774"/>
    <cellStyle name="Normal 14 3 3 3 6 2" xfId="47826"/>
    <cellStyle name="Normal 14 3 3 3 7" xfId="8274"/>
    <cellStyle name="Normal 14 3 3 3 8" xfId="32350"/>
    <cellStyle name="Normal 14 3 3 4" xfId="1146"/>
    <cellStyle name="Normal 14 3 3 4 2" xfId="3164"/>
    <cellStyle name="Normal 14 3 3 4 2 2" xfId="6363"/>
    <cellStyle name="Normal 14 3 3 4 2 2 2" xfId="29194"/>
    <cellStyle name="Normal 14 3 3 4 2 2 2 2" xfId="53225"/>
    <cellStyle name="Normal 14 3 3 4 2 2 3" xfId="17530"/>
    <cellStyle name="Normal 14 3 3 4 2 2 4" xfId="41604"/>
    <cellStyle name="Normal 14 3 3 4 2 3" xfId="14345"/>
    <cellStyle name="Normal 14 3 3 4 2 3 2" xfId="38421"/>
    <cellStyle name="Normal 14 3 3 4 2 4" xfId="25972"/>
    <cellStyle name="Normal 14 3 3 4 2 4 2" xfId="50013"/>
    <cellStyle name="Normal 14 3 3 4 2 5" xfId="9476"/>
    <cellStyle name="Normal 14 3 3 4 2 6" xfId="33552"/>
    <cellStyle name="Normal 14 3 3 4 3" xfId="4158"/>
    <cellStyle name="Normal 14 3 3 4 3 2" xfId="7371"/>
    <cellStyle name="Normal 14 3 3 4 3 2 2" xfId="30202"/>
    <cellStyle name="Normal 14 3 3 4 3 2 2 2" xfId="54233"/>
    <cellStyle name="Normal 14 3 3 4 3 2 3" xfId="18538"/>
    <cellStyle name="Normal 14 3 3 4 3 2 4" xfId="42612"/>
    <cellStyle name="Normal 14 3 3 4 3 3" xfId="15355"/>
    <cellStyle name="Normal 14 3 3 4 3 3 2" xfId="39429"/>
    <cellStyle name="Normal 14 3 3 4 3 4" xfId="26990"/>
    <cellStyle name="Normal 14 3 3 4 3 4 2" xfId="51021"/>
    <cellStyle name="Normal 14 3 3 4 3 5" xfId="10454"/>
    <cellStyle name="Normal 14 3 3 4 3 6" xfId="34530"/>
    <cellStyle name="Normal 14 3 3 4 4" xfId="5197"/>
    <cellStyle name="Normal 14 3 3 4 4 2" xfId="16394"/>
    <cellStyle name="Normal 14 3 3 4 4 2 2" xfId="40468"/>
    <cellStyle name="Normal 14 3 3 4 4 3" xfId="28029"/>
    <cellStyle name="Normal 14 3 3 4 4 3 2" xfId="52060"/>
    <cellStyle name="Normal 14 3 3 4 4 4" xfId="11417"/>
    <cellStyle name="Normal 14 3 3 4 4 5" xfId="35493"/>
    <cellStyle name="Normal 14 3 3 4 5" xfId="2192"/>
    <cellStyle name="Normal 14 3 3 4 5 2" xfId="25003"/>
    <cellStyle name="Normal 14 3 3 4 5 2 2" xfId="49044"/>
    <cellStyle name="Normal 14 3 3 4 5 3" xfId="12520"/>
    <cellStyle name="Normal 14 3 3 4 5 4" xfId="36596"/>
    <cellStyle name="Normal 14 3 3 4 6" xfId="24015"/>
    <cellStyle name="Normal 14 3 3 4 6 2" xfId="48066"/>
    <cellStyle name="Normal 14 3 3 4 7" xfId="8514"/>
    <cellStyle name="Normal 14 3 3 4 8" xfId="32590"/>
    <cellStyle name="Normal 14 3 3 5" xfId="2442"/>
    <cellStyle name="Normal 14 3 3 5 2" xfId="5643"/>
    <cellStyle name="Normal 14 3 3 5 2 2" xfId="28474"/>
    <cellStyle name="Normal 14 3 3 5 2 2 2" xfId="52505"/>
    <cellStyle name="Normal 14 3 3 5 2 3" xfId="16810"/>
    <cellStyle name="Normal 14 3 3 5 2 4" xfId="40884"/>
    <cellStyle name="Normal 14 3 3 5 3" xfId="13625"/>
    <cellStyle name="Normal 14 3 3 5 3 2" xfId="37701"/>
    <cellStyle name="Normal 14 3 3 5 4" xfId="25252"/>
    <cellStyle name="Normal 14 3 3 5 4 2" xfId="49293"/>
    <cellStyle name="Normal 14 3 3 5 5" xfId="8756"/>
    <cellStyle name="Normal 14 3 3 5 6" xfId="32832"/>
    <cellStyle name="Normal 14 3 3 6" xfId="3414"/>
    <cellStyle name="Normal 14 3 3 6 2" xfId="6627"/>
    <cellStyle name="Normal 14 3 3 6 2 2" xfId="29458"/>
    <cellStyle name="Normal 14 3 3 6 2 2 2" xfId="53489"/>
    <cellStyle name="Normal 14 3 3 6 2 3" xfId="17794"/>
    <cellStyle name="Normal 14 3 3 6 2 4" xfId="41868"/>
    <cellStyle name="Normal 14 3 3 6 3" xfId="14611"/>
    <cellStyle name="Normal 14 3 3 6 3 2" xfId="38685"/>
    <cellStyle name="Normal 14 3 3 6 4" xfId="26246"/>
    <cellStyle name="Normal 14 3 3 6 4 2" xfId="50277"/>
    <cellStyle name="Normal 14 3 3 6 5" xfId="9734"/>
    <cellStyle name="Normal 14 3 3 6 6" xfId="33810"/>
    <cellStyle name="Normal 14 3 3 7" xfId="4472"/>
    <cellStyle name="Normal 14 3 3 7 2" xfId="15669"/>
    <cellStyle name="Normal 14 3 3 7 2 2" xfId="39743"/>
    <cellStyle name="Normal 14 3 3 7 3" xfId="27304"/>
    <cellStyle name="Normal 14 3 3 7 3 2" xfId="51335"/>
    <cellStyle name="Normal 14 3 3 7 4" xfId="10697"/>
    <cellStyle name="Normal 14 3 3 7 5" xfId="34773"/>
    <cellStyle name="Normal 14 3 3 8" xfId="1469"/>
    <cellStyle name="Normal 14 3 3 8 2" xfId="24278"/>
    <cellStyle name="Normal 14 3 3 8 2 2" xfId="48321"/>
    <cellStyle name="Normal 14 3 3 8 3" xfId="11713"/>
    <cellStyle name="Normal 14 3 3 8 4" xfId="35789"/>
    <cellStyle name="Normal 14 3 3 9" xfId="23280"/>
    <cellStyle name="Normal 14 3 3 9 2" xfId="47346"/>
    <cellStyle name="Normal 14 3 4" xfId="634"/>
    <cellStyle name="Normal 14 3 4 2" xfId="2682"/>
    <cellStyle name="Normal 14 3 4 2 2" xfId="5881"/>
    <cellStyle name="Normal 14 3 4 2 2 2" xfId="28712"/>
    <cellStyle name="Normal 14 3 4 2 2 2 2" xfId="52743"/>
    <cellStyle name="Normal 14 3 4 2 2 3" xfId="17048"/>
    <cellStyle name="Normal 14 3 4 2 2 4" xfId="41122"/>
    <cellStyle name="Normal 14 3 4 2 3" xfId="13863"/>
    <cellStyle name="Normal 14 3 4 2 3 2" xfId="37939"/>
    <cellStyle name="Normal 14 3 4 2 4" xfId="25490"/>
    <cellStyle name="Normal 14 3 4 2 4 2" xfId="49531"/>
    <cellStyle name="Normal 14 3 4 2 5" xfId="8994"/>
    <cellStyle name="Normal 14 3 4 2 6" xfId="33070"/>
    <cellStyle name="Normal 14 3 4 3" xfId="3661"/>
    <cellStyle name="Normal 14 3 4 3 2" xfId="6874"/>
    <cellStyle name="Normal 14 3 4 3 2 2" xfId="29705"/>
    <cellStyle name="Normal 14 3 4 3 2 2 2" xfId="53736"/>
    <cellStyle name="Normal 14 3 4 3 2 3" xfId="18041"/>
    <cellStyle name="Normal 14 3 4 3 2 4" xfId="42115"/>
    <cellStyle name="Normal 14 3 4 3 3" xfId="14858"/>
    <cellStyle name="Normal 14 3 4 3 3 2" xfId="38932"/>
    <cellStyle name="Normal 14 3 4 3 4" xfId="26493"/>
    <cellStyle name="Normal 14 3 4 3 4 2" xfId="50524"/>
    <cellStyle name="Normal 14 3 4 3 5" xfId="9972"/>
    <cellStyle name="Normal 14 3 4 3 6" xfId="34048"/>
    <cellStyle name="Normal 14 3 4 4" xfId="4714"/>
    <cellStyle name="Normal 14 3 4 4 2" xfId="15911"/>
    <cellStyle name="Normal 14 3 4 4 2 2" xfId="39985"/>
    <cellStyle name="Normal 14 3 4 4 3" xfId="27546"/>
    <cellStyle name="Normal 14 3 4 4 3 2" xfId="51577"/>
    <cellStyle name="Normal 14 3 4 4 4" xfId="10935"/>
    <cellStyle name="Normal 14 3 4 4 5" xfId="35011"/>
    <cellStyle name="Normal 14 3 4 5" xfId="1710"/>
    <cellStyle name="Normal 14 3 4 5 2" xfId="24519"/>
    <cellStyle name="Normal 14 3 4 5 2 2" xfId="48562"/>
    <cellStyle name="Normal 14 3 4 5 3" xfId="12021"/>
    <cellStyle name="Normal 14 3 4 5 4" xfId="36097"/>
    <cellStyle name="Normal 14 3 4 6" xfId="23530"/>
    <cellStyle name="Normal 14 3 4 6 2" xfId="47584"/>
    <cellStyle name="Normal 14 3 4 7" xfId="8032"/>
    <cellStyle name="Normal 14 3 4 8" xfId="32108"/>
    <cellStyle name="Normal 14 3 5" xfId="904"/>
    <cellStyle name="Normal 14 3 5 2" xfId="2922"/>
    <cellStyle name="Normal 14 3 5 2 2" xfId="6121"/>
    <cellStyle name="Normal 14 3 5 2 2 2" xfId="28952"/>
    <cellStyle name="Normal 14 3 5 2 2 2 2" xfId="52983"/>
    <cellStyle name="Normal 14 3 5 2 2 3" xfId="17288"/>
    <cellStyle name="Normal 14 3 5 2 2 4" xfId="41362"/>
    <cellStyle name="Normal 14 3 5 2 3" xfId="14103"/>
    <cellStyle name="Normal 14 3 5 2 3 2" xfId="38179"/>
    <cellStyle name="Normal 14 3 5 2 4" xfId="25730"/>
    <cellStyle name="Normal 14 3 5 2 4 2" xfId="49771"/>
    <cellStyle name="Normal 14 3 5 2 5" xfId="9234"/>
    <cellStyle name="Normal 14 3 5 2 6" xfId="33310"/>
    <cellStyle name="Normal 14 3 5 3" xfId="3905"/>
    <cellStyle name="Normal 14 3 5 3 2" xfId="7118"/>
    <cellStyle name="Normal 14 3 5 3 2 2" xfId="29949"/>
    <cellStyle name="Normal 14 3 5 3 2 2 2" xfId="53980"/>
    <cellStyle name="Normal 14 3 5 3 2 3" xfId="18285"/>
    <cellStyle name="Normal 14 3 5 3 2 4" xfId="42359"/>
    <cellStyle name="Normal 14 3 5 3 3" xfId="15102"/>
    <cellStyle name="Normal 14 3 5 3 3 2" xfId="39176"/>
    <cellStyle name="Normal 14 3 5 3 4" xfId="26737"/>
    <cellStyle name="Normal 14 3 5 3 4 2" xfId="50768"/>
    <cellStyle name="Normal 14 3 5 3 5" xfId="10212"/>
    <cellStyle name="Normal 14 3 5 3 6" xfId="34288"/>
    <cellStyle name="Normal 14 3 5 4" xfId="4954"/>
    <cellStyle name="Normal 14 3 5 4 2" xfId="16151"/>
    <cellStyle name="Normal 14 3 5 4 2 2" xfId="40225"/>
    <cellStyle name="Normal 14 3 5 4 3" xfId="27786"/>
    <cellStyle name="Normal 14 3 5 4 3 2" xfId="51817"/>
    <cellStyle name="Normal 14 3 5 4 4" xfId="11175"/>
    <cellStyle name="Normal 14 3 5 4 5" xfId="35251"/>
    <cellStyle name="Normal 14 3 5 5" xfId="1950"/>
    <cellStyle name="Normal 14 3 5 5 2" xfId="24759"/>
    <cellStyle name="Normal 14 3 5 5 2 2" xfId="48802"/>
    <cellStyle name="Normal 14 3 5 5 3" xfId="12271"/>
    <cellStyle name="Normal 14 3 5 5 4" xfId="36347"/>
    <cellStyle name="Normal 14 3 5 6" xfId="23772"/>
    <cellStyle name="Normal 14 3 5 6 2" xfId="47824"/>
    <cellStyle name="Normal 14 3 5 7" xfId="8272"/>
    <cellStyle name="Normal 14 3 5 8" xfId="32348"/>
    <cellStyle name="Normal 14 3 6" xfId="1144"/>
    <cellStyle name="Normal 14 3 6 2" xfId="3162"/>
    <cellStyle name="Normal 14 3 6 2 2" xfId="6361"/>
    <cellStyle name="Normal 14 3 6 2 2 2" xfId="29192"/>
    <cellStyle name="Normal 14 3 6 2 2 2 2" xfId="53223"/>
    <cellStyle name="Normal 14 3 6 2 2 3" xfId="17528"/>
    <cellStyle name="Normal 14 3 6 2 2 4" xfId="41602"/>
    <cellStyle name="Normal 14 3 6 2 3" xfId="14343"/>
    <cellStyle name="Normal 14 3 6 2 3 2" xfId="38419"/>
    <cellStyle name="Normal 14 3 6 2 4" xfId="25970"/>
    <cellStyle name="Normal 14 3 6 2 4 2" xfId="50011"/>
    <cellStyle name="Normal 14 3 6 2 5" xfId="9474"/>
    <cellStyle name="Normal 14 3 6 2 6" xfId="33550"/>
    <cellStyle name="Normal 14 3 6 3" xfId="4156"/>
    <cellStyle name="Normal 14 3 6 3 2" xfId="7369"/>
    <cellStyle name="Normal 14 3 6 3 2 2" xfId="30200"/>
    <cellStyle name="Normal 14 3 6 3 2 2 2" xfId="54231"/>
    <cellStyle name="Normal 14 3 6 3 2 3" xfId="18536"/>
    <cellStyle name="Normal 14 3 6 3 2 4" xfId="42610"/>
    <cellStyle name="Normal 14 3 6 3 3" xfId="15353"/>
    <cellStyle name="Normal 14 3 6 3 3 2" xfId="39427"/>
    <cellStyle name="Normal 14 3 6 3 4" xfId="26988"/>
    <cellStyle name="Normal 14 3 6 3 4 2" xfId="51019"/>
    <cellStyle name="Normal 14 3 6 3 5" xfId="10452"/>
    <cellStyle name="Normal 14 3 6 3 6" xfId="34528"/>
    <cellStyle name="Normal 14 3 6 4" xfId="5195"/>
    <cellStyle name="Normal 14 3 6 4 2" xfId="16392"/>
    <cellStyle name="Normal 14 3 6 4 2 2" xfId="40466"/>
    <cellStyle name="Normal 14 3 6 4 3" xfId="28027"/>
    <cellStyle name="Normal 14 3 6 4 3 2" xfId="52058"/>
    <cellStyle name="Normal 14 3 6 4 4" xfId="11415"/>
    <cellStyle name="Normal 14 3 6 4 5" xfId="35491"/>
    <cellStyle name="Normal 14 3 6 5" xfId="2190"/>
    <cellStyle name="Normal 14 3 6 5 2" xfId="25001"/>
    <cellStyle name="Normal 14 3 6 5 2 2" xfId="49042"/>
    <cellStyle name="Normal 14 3 6 5 3" xfId="12518"/>
    <cellStyle name="Normal 14 3 6 5 4" xfId="36594"/>
    <cellStyle name="Normal 14 3 6 6" xfId="24013"/>
    <cellStyle name="Normal 14 3 6 6 2" xfId="48064"/>
    <cellStyle name="Normal 14 3 6 7" xfId="8512"/>
    <cellStyle name="Normal 14 3 6 8" xfId="32588"/>
    <cellStyle name="Normal 14 3 7" xfId="2440"/>
    <cellStyle name="Normal 14 3 7 2" xfId="5641"/>
    <cellStyle name="Normal 14 3 7 2 2" xfId="28472"/>
    <cellStyle name="Normal 14 3 7 2 2 2" xfId="52503"/>
    <cellStyle name="Normal 14 3 7 2 3" xfId="16808"/>
    <cellStyle name="Normal 14 3 7 2 4" xfId="40882"/>
    <cellStyle name="Normal 14 3 7 3" xfId="13623"/>
    <cellStyle name="Normal 14 3 7 3 2" xfId="37699"/>
    <cellStyle name="Normal 14 3 7 4" xfId="25250"/>
    <cellStyle name="Normal 14 3 7 4 2" xfId="49291"/>
    <cellStyle name="Normal 14 3 7 5" xfId="8754"/>
    <cellStyle name="Normal 14 3 7 6" xfId="32830"/>
    <cellStyle name="Normal 14 3 8" xfId="3412"/>
    <cellStyle name="Normal 14 3 8 2" xfId="6625"/>
    <cellStyle name="Normal 14 3 8 2 2" xfId="29456"/>
    <cellStyle name="Normal 14 3 8 2 2 2" xfId="53487"/>
    <cellStyle name="Normal 14 3 8 2 3" xfId="17792"/>
    <cellStyle name="Normal 14 3 8 2 4" xfId="41866"/>
    <cellStyle name="Normal 14 3 8 3" xfId="14609"/>
    <cellStyle name="Normal 14 3 8 3 2" xfId="38683"/>
    <cellStyle name="Normal 14 3 8 4" xfId="26244"/>
    <cellStyle name="Normal 14 3 8 4 2" xfId="50275"/>
    <cellStyle name="Normal 14 3 8 5" xfId="9732"/>
    <cellStyle name="Normal 14 3 8 6" xfId="33808"/>
    <cellStyle name="Normal 14 3 9" xfId="4470"/>
    <cellStyle name="Normal 14 3 9 2" xfId="15667"/>
    <cellStyle name="Normal 14 3 9 2 2" xfId="39741"/>
    <cellStyle name="Normal 14 3 9 3" xfId="27302"/>
    <cellStyle name="Normal 14 3 9 3 2" xfId="51333"/>
    <cellStyle name="Normal 14 3 9 4" xfId="10695"/>
    <cellStyle name="Normal 14 3 9 5" xfId="34771"/>
    <cellStyle name="Normal 14 4" xfId="218"/>
    <cellStyle name="Normal 14 4 10" xfId="23281"/>
    <cellStyle name="Normal 14 4 10 2" xfId="47347"/>
    <cellStyle name="Normal 14 4 11" xfId="7794"/>
    <cellStyle name="Normal 14 4 12" xfId="31871"/>
    <cellStyle name="Normal 14 4 2" xfId="219"/>
    <cellStyle name="Normal 14 4 2 10" xfId="7795"/>
    <cellStyle name="Normal 14 4 2 11" xfId="31872"/>
    <cellStyle name="Normal 14 4 2 2" xfId="638"/>
    <cellStyle name="Normal 14 4 2 2 2" xfId="2686"/>
    <cellStyle name="Normal 14 4 2 2 2 2" xfId="5885"/>
    <cellStyle name="Normal 14 4 2 2 2 2 2" xfId="28716"/>
    <cellStyle name="Normal 14 4 2 2 2 2 2 2" xfId="52747"/>
    <cellStyle name="Normal 14 4 2 2 2 2 3" xfId="17052"/>
    <cellStyle name="Normal 14 4 2 2 2 2 4" xfId="41126"/>
    <cellStyle name="Normal 14 4 2 2 2 3" xfId="13867"/>
    <cellStyle name="Normal 14 4 2 2 2 3 2" xfId="37943"/>
    <cellStyle name="Normal 14 4 2 2 2 4" xfId="25494"/>
    <cellStyle name="Normal 14 4 2 2 2 4 2" xfId="49535"/>
    <cellStyle name="Normal 14 4 2 2 2 5" xfId="8998"/>
    <cellStyle name="Normal 14 4 2 2 2 6" xfId="33074"/>
    <cellStyle name="Normal 14 4 2 2 3" xfId="3665"/>
    <cellStyle name="Normal 14 4 2 2 3 2" xfId="6878"/>
    <cellStyle name="Normal 14 4 2 2 3 2 2" xfId="29709"/>
    <cellStyle name="Normal 14 4 2 2 3 2 2 2" xfId="53740"/>
    <cellStyle name="Normal 14 4 2 2 3 2 3" xfId="18045"/>
    <cellStyle name="Normal 14 4 2 2 3 2 4" xfId="42119"/>
    <cellStyle name="Normal 14 4 2 2 3 3" xfId="14862"/>
    <cellStyle name="Normal 14 4 2 2 3 3 2" xfId="38936"/>
    <cellStyle name="Normal 14 4 2 2 3 4" xfId="26497"/>
    <cellStyle name="Normal 14 4 2 2 3 4 2" xfId="50528"/>
    <cellStyle name="Normal 14 4 2 2 3 5" xfId="9976"/>
    <cellStyle name="Normal 14 4 2 2 3 6" xfId="34052"/>
    <cellStyle name="Normal 14 4 2 2 4" xfId="4718"/>
    <cellStyle name="Normal 14 4 2 2 4 2" xfId="15915"/>
    <cellStyle name="Normal 14 4 2 2 4 2 2" xfId="39989"/>
    <cellStyle name="Normal 14 4 2 2 4 3" xfId="27550"/>
    <cellStyle name="Normal 14 4 2 2 4 3 2" xfId="51581"/>
    <cellStyle name="Normal 14 4 2 2 4 4" xfId="10939"/>
    <cellStyle name="Normal 14 4 2 2 4 5" xfId="35015"/>
    <cellStyle name="Normal 14 4 2 2 5" xfId="1714"/>
    <cellStyle name="Normal 14 4 2 2 5 2" xfId="24523"/>
    <cellStyle name="Normal 14 4 2 2 5 2 2" xfId="48566"/>
    <cellStyle name="Normal 14 4 2 2 5 3" xfId="12025"/>
    <cellStyle name="Normal 14 4 2 2 5 4" xfId="36101"/>
    <cellStyle name="Normal 14 4 2 2 6" xfId="23534"/>
    <cellStyle name="Normal 14 4 2 2 6 2" xfId="47588"/>
    <cellStyle name="Normal 14 4 2 2 7" xfId="8036"/>
    <cellStyle name="Normal 14 4 2 2 8" xfId="32112"/>
    <cellStyle name="Normal 14 4 2 3" xfId="908"/>
    <cellStyle name="Normal 14 4 2 3 2" xfId="2926"/>
    <cellStyle name="Normal 14 4 2 3 2 2" xfId="6125"/>
    <cellStyle name="Normal 14 4 2 3 2 2 2" xfId="28956"/>
    <cellStyle name="Normal 14 4 2 3 2 2 2 2" xfId="52987"/>
    <cellStyle name="Normal 14 4 2 3 2 2 3" xfId="17292"/>
    <cellStyle name="Normal 14 4 2 3 2 2 4" xfId="41366"/>
    <cellStyle name="Normal 14 4 2 3 2 3" xfId="14107"/>
    <cellStyle name="Normal 14 4 2 3 2 3 2" xfId="38183"/>
    <cellStyle name="Normal 14 4 2 3 2 4" xfId="25734"/>
    <cellStyle name="Normal 14 4 2 3 2 4 2" xfId="49775"/>
    <cellStyle name="Normal 14 4 2 3 2 5" xfId="9238"/>
    <cellStyle name="Normal 14 4 2 3 2 6" xfId="33314"/>
    <cellStyle name="Normal 14 4 2 3 3" xfId="3909"/>
    <cellStyle name="Normal 14 4 2 3 3 2" xfId="7122"/>
    <cellStyle name="Normal 14 4 2 3 3 2 2" xfId="29953"/>
    <cellStyle name="Normal 14 4 2 3 3 2 2 2" xfId="53984"/>
    <cellStyle name="Normal 14 4 2 3 3 2 3" xfId="18289"/>
    <cellStyle name="Normal 14 4 2 3 3 2 4" xfId="42363"/>
    <cellStyle name="Normal 14 4 2 3 3 3" xfId="15106"/>
    <cellStyle name="Normal 14 4 2 3 3 3 2" xfId="39180"/>
    <cellStyle name="Normal 14 4 2 3 3 4" xfId="26741"/>
    <cellStyle name="Normal 14 4 2 3 3 4 2" xfId="50772"/>
    <cellStyle name="Normal 14 4 2 3 3 5" xfId="10216"/>
    <cellStyle name="Normal 14 4 2 3 3 6" xfId="34292"/>
    <cellStyle name="Normal 14 4 2 3 4" xfId="4958"/>
    <cellStyle name="Normal 14 4 2 3 4 2" xfId="16155"/>
    <cellStyle name="Normal 14 4 2 3 4 2 2" xfId="40229"/>
    <cellStyle name="Normal 14 4 2 3 4 3" xfId="27790"/>
    <cellStyle name="Normal 14 4 2 3 4 3 2" xfId="51821"/>
    <cellStyle name="Normal 14 4 2 3 4 4" xfId="11179"/>
    <cellStyle name="Normal 14 4 2 3 4 5" xfId="35255"/>
    <cellStyle name="Normal 14 4 2 3 5" xfId="1954"/>
    <cellStyle name="Normal 14 4 2 3 5 2" xfId="24763"/>
    <cellStyle name="Normal 14 4 2 3 5 2 2" xfId="48806"/>
    <cellStyle name="Normal 14 4 2 3 5 3" xfId="12275"/>
    <cellStyle name="Normal 14 4 2 3 5 4" xfId="36351"/>
    <cellStyle name="Normal 14 4 2 3 6" xfId="23776"/>
    <cellStyle name="Normal 14 4 2 3 6 2" xfId="47828"/>
    <cellStyle name="Normal 14 4 2 3 7" xfId="8276"/>
    <cellStyle name="Normal 14 4 2 3 8" xfId="32352"/>
    <cellStyle name="Normal 14 4 2 4" xfId="1148"/>
    <cellStyle name="Normal 14 4 2 4 2" xfId="3166"/>
    <cellStyle name="Normal 14 4 2 4 2 2" xfId="6365"/>
    <cellStyle name="Normal 14 4 2 4 2 2 2" xfId="29196"/>
    <cellStyle name="Normal 14 4 2 4 2 2 2 2" xfId="53227"/>
    <cellStyle name="Normal 14 4 2 4 2 2 3" xfId="17532"/>
    <cellStyle name="Normal 14 4 2 4 2 2 4" xfId="41606"/>
    <cellStyle name="Normal 14 4 2 4 2 3" xfId="14347"/>
    <cellStyle name="Normal 14 4 2 4 2 3 2" xfId="38423"/>
    <cellStyle name="Normal 14 4 2 4 2 4" xfId="25974"/>
    <cellStyle name="Normal 14 4 2 4 2 4 2" xfId="50015"/>
    <cellStyle name="Normal 14 4 2 4 2 5" xfId="9478"/>
    <cellStyle name="Normal 14 4 2 4 2 6" xfId="33554"/>
    <cellStyle name="Normal 14 4 2 4 3" xfId="4160"/>
    <cellStyle name="Normal 14 4 2 4 3 2" xfId="7373"/>
    <cellStyle name="Normal 14 4 2 4 3 2 2" xfId="30204"/>
    <cellStyle name="Normal 14 4 2 4 3 2 2 2" xfId="54235"/>
    <cellStyle name="Normal 14 4 2 4 3 2 3" xfId="18540"/>
    <cellStyle name="Normal 14 4 2 4 3 2 4" xfId="42614"/>
    <cellStyle name="Normal 14 4 2 4 3 3" xfId="15357"/>
    <cellStyle name="Normal 14 4 2 4 3 3 2" xfId="39431"/>
    <cellStyle name="Normal 14 4 2 4 3 4" xfId="26992"/>
    <cellStyle name="Normal 14 4 2 4 3 4 2" xfId="51023"/>
    <cellStyle name="Normal 14 4 2 4 3 5" xfId="10456"/>
    <cellStyle name="Normal 14 4 2 4 3 6" xfId="34532"/>
    <cellStyle name="Normal 14 4 2 4 4" xfId="5199"/>
    <cellStyle name="Normal 14 4 2 4 4 2" xfId="16396"/>
    <cellStyle name="Normal 14 4 2 4 4 2 2" xfId="40470"/>
    <cellStyle name="Normal 14 4 2 4 4 3" xfId="28031"/>
    <cellStyle name="Normal 14 4 2 4 4 3 2" xfId="52062"/>
    <cellStyle name="Normal 14 4 2 4 4 4" xfId="11419"/>
    <cellStyle name="Normal 14 4 2 4 4 5" xfId="35495"/>
    <cellStyle name="Normal 14 4 2 4 5" xfId="2194"/>
    <cellStyle name="Normal 14 4 2 4 5 2" xfId="25005"/>
    <cellStyle name="Normal 14 4 2 4 5 2 2" xfId="49046"/>
    <cellStyle name="Normal 14 4 2 4 5 3" xfId="12522"/>
    <cellStyle name="Normal 14 4 2 4 5 4" xfId="36598"/>
    <cellStyle name="Normal 14 4 2 4 6" xfId="24017"/>
    <cellStyle name="Normal 14 4 2 4 6 2" xfId="48068"/>
    <cellStyle name="Normal 14 4 2 4 7" xfId="8516"/>
    <cellStyle name="Normal 14 4 2 4 8" xfId="32592"/>
    <cellStyle name="Normal 14 4 2 5" xfId="2444"/>
    <cellStyle name="Normal 14 4 2 5 2" xfId="5645"/>
    <cellStyle name="Normal 14 4 2 5 2 2" xfId="28476"/>
    <cellStyle name="Normal 14 4 2 5 2 2 2" xfId="52507"/>
    <cellStyle name="Normal 14 4 2 5 2 3" xfId="16812"/>
    <cellStyle name="Normal 14 4 2 5 2 4" xfId="40886"/>
    <cellStyle name="Normal 14 4 2 5 3" xfId="13627"/>
    <cellStyle name="Normal 14 4 2 5 3 2" xfId="37703"/>
    <cellStyle name="Normal 14 4 2 5 4" xfId="25254"/>
    <cellStyle name="Normal 14 4 2 5 4 2" xfId="49295"/>
    <cellStyle name="Normal 14 4 2 5 5" xfId="8758"/>
    <cellStyle name="Normal 14 4 2 5 6" xfId="32834"/>
    <cellStyle name="Normal 14 4 2 6" xfId="3416"/>
    <cellStyle name="Normal 14 4 2 6 2" xfId="6629"/>
    <cellStyle name="Normal 14 4 2 6 2 2" xfId="29460"/>
    <cellStyle name="Normal 14 4 2 6 2 2 2" xfId="53491"/>
    <cellStyle name="Normal 14 4 2 6 2 3" xfId="17796"/>
    <cellStyle name="Normal 14 4 2 6 2 4" xfId="41870"/>
    <cellStyle name="Normal 14 4 2 6 3" xfId="14613"/>
    <cellStyle name="Normal 14 4 2 6 3 2" xfId="38687"/>
    <cellStyle name="Normal 14 4 2 6 4" xfId="26248"/>
    <cellStyle name="Normal 14 4 2 6 4 2" xfId="50279"/>
    <cellStyle name="Normal 14 4 2 6 5" xfId="9736"/>
    <cellStyle name="Normal 14 4 2 6 6" xfId="33812"/>
    <cellStyle name="Normal 14 4 2 7" xfId="4474"/>
    <cellStyle name="Normal 14 4 2 7 2" xfId="15671"/>
    <cellStyle name="Normal 14 4 2 7 2 2" xfId="39745"/>
    <cellStyle name="Normal 14 4 2 7 3" xfId="27306"/>
    <cellStyle name="Normal 14 4 2 7 3 2" xfId="51337"/>
    <cellStyle name="Normal 14 4 2 7 4" xfId="10699"/>
    <cellStyle name="Normal 14 4 2 7 5" xfId="34775"/>
    <cellStyle name="Normal 14 4 2 8" xfId="1471"/>
    <cellStyle name="Normal 14 4 2 8 2" xfId="24280"/>
    <cellStyle name="Normal 14 4 2 8 2 2" xfId="48323"/>
    <cellStyle name="Normal 14 4 2 8 3" xfId="11715"/>
    <cellStyle name="Normal 14 4 2 8 4" xfId="35791"/>
    <cellStyle name="Normal 14 4 2 9" xfId="23282"/>
    <cellStyle name="Normal 14 4 2 9 2" xfId="47348"/>
    <cellStyle name="Normal 14 4 3" xfId="637"/>
    <cellStyle name="Normal 14 4 3 2" xfId="2685"/>
    <cellStyle name="Normal 14 4 3 2 2" xfId="5884"/>
    <cellStyle name="Normal 14 4 3 2 2 2" xfId="28715"/>
    <cellStyle name="Normal 14 4 3 2 2 2 2" xfId="52746"/>
    <cellStyle name="Normal 14 4 3 2 2 3" xfId="17051"/>
    <cellStyle name="Normal 14 4 3 2 2 4" xfId="41125"/>
    <cellStyle name="Normal 14 4 3 2 3" xfId="13866"/>
    <cellStyle name="Normal 14 4 3 2 3 2" xfId="37942"/>
    <cellStyle name="Normal 14 4 3 2 4" xfId="25493"/>
    <cellStyle name="Normal 14 4 3 2 4 2" xfId="49534"/>
    <cellStyle name="Normal 14 4 3 2 5" xfId="8997"/>
    <cellStyle name="Normal 14 4 3 2 6" xfId="33073"/>
    <cellStyle name="Normal 14 4 3 3" xfId="3664"/>
    <cellStyle name="Normal 14 4 3 3 2" xfId="6877"/>
    <cellStyle name="Normal 14 4 3 3 2 2" xfId="29708"/>
    <cellStyle name="Normal 14 4 3 3 2 2 2" xfId="53739"/>
    <cellStyle name="Normal 14 4 3 3 2 3" xfId="18044"/>
    <cellStyle name="Normal 14 4 3 3 2 4" xfId="42118"/>
    <cellStyle name="Normal 14 4 3 3 3" xfId="14861"/>
    <cellStyle name="Normal 14 4 3 3 3 2" xfId="38935"/>
    <cellStyle name="Normal 14 4 3 3 4" xfId="26496"/>
    <cellStyle name="Normal 14 4 3 3 4 2" xfId="50527"/>
    <cellStyle name="Normal 14 4 3 3 5" xfId="9975"/>
    <cellStyle name="Normal 14 4 3 3 6" xfId="34051"/>
    <cellStyle name="Normal 14 4 3 4" xfId="4717"/>
    <cellStyle name="Normal 14 4 3 4 2" xfId="15914"/>
    <cellStyle name="Normal 14 4 3 4 2 2" xfId="39988"/>
    <cellStyle name="Normal 14 4 3 4 3" xfId="27549"/>
    <cellStyle name="Normal 14 4 3 4 3 2" xfId="51580"/>
    <cellStyle name="Normal 14 4 3 4 4" xfId="10938"/>
    <cellStyle name="Normal 14 4 3 4 5" xfId="35014"/>
    <cellStyle name="Normal 14 4 3 5" xfId="1713"/>
    <cellStyle name="Normal 14 4 3 5 2" xfId="24522"/>
    <cellStyle name="Normal 14 4 3 5 2 2" xfId="48565"/>
    <cellStyle name="Normal 14 4 3 5 3" xfId="12024"/>
    <cellStyle name="Normal 14 4 3 5 4" xfId="36100"/>
    <cellStyle name="Normal 14 4 3 6" xfId="23533"/>
    <cellStyle name="Normal 14 4 3 6 2" xfId="47587"/>
    <cellStyle name="Normal 14 4 3 7" xfId="8035"/>
    <cellStyle name="Normal 14 4 3 8" xfId="32111"/>
    <cellStyle name="Normal 14 4 4" xfId="907"/>
    <cellStyle name="Normal 14 4 4 2" xfId="2925"/>
    <cellStyle name="Normal 14 4 4 2 2" xfId="6124"/>
    <cellStyle name="Normal 14 4 4 2 2 2" xfId="28955"/>
    <cellStyle name="Normal 14 4 4 2 2 2 2" xfId="52986"/>
    <cellStyle name="Normal 14 4 4 2 2 3" xfId="17291"/>
    <cellStyle name="Normal 14 4 4 2 2 4" xfId="41365"/>
    <cellStyle name="Normal 14 4 4 2 3" xfId="14106"/>
    <cellStyle name="Normal 14 4 4 2 3 2" xfId="38182"/>
    <cellStyle name="Normal 14 4 4 2 4" xfId="25733"/>
    <cellStyle name="Normal 14 4 4 2 4 2" xfId="49774"/>
    <cellStyle name="Normal 14 4 4 2 5" xfId="9237"/>
    <cellStyle name="Normal 14 4 4 2 6" xfId="33313"/>
    <cellStyle name="Normal 14 4 4 3" xfId="3908"/>
    <cellStyle name="Normal 14 4 4 3 2" xfId="7121"/>
    <cellStyle name="Normal 14 4 4 3 2 2" xfId="29952"/>
    <cellStyle name="Normal 14 4 4 3 2 2 2" xfId="53983"/>
    <cellStyle name="Normal 14 4 4 3 2 3" xfId="18288"/>
    <cellStyle name="Normal 14 4 4 3 2 4" xfId="42362"/>
    <cellStyle name="Normal 14 4 4 3 3" xfId="15105"/>
    <cellStyle name="Normal 14 4 4 3 3 2" xfId="39179"/>
    <cellStyle name="Normal 14 4 4 3 4" xfId="26740"/>
    <cellStyle name="Normal 14 4 4 3 4 2" xfId="50771"/>
    <cellStyle name="Normal 14 4 4 3 5" xfId="10215"/>
    <cellStyle name="Normal 14 4 4 3 6" xfId="34291"/>
    <cellStyle name="Normal 14 4 4 4" xfId="4957"/>
    <cellStyle name="Normal 14 4 4 4 2" xfId="16154"/>
    <cellStyle name="Normal 14 4 4 4 2 2" xfId="40228"/>
    <cellStyle name="Normal 14 4 4 4 3" xfId="27789"/>
    <cellStyle name="Normal 14 4 4 4 3 2" xfId="51820"/>
    <cellStyle name="Normal 14 4 4 4 4" xfId="11178"/>
    <cellStyle name="Normal 14 4 4 4 5" xfId="35254"/>
    <cellStyle name="Normal 14 4 4 5" xfId="1953"/>
    <cellStyle name="Normal 14 4 4 5 2" xfId="24762"/>
    <cellStyle name="Normal 14 4 4 5 2 2" xfId="48805"/>
    <cellStyle name="Normal 14 4 4 5 3" xfId="12274"/>
    <cellStyle name="Normal 14 4 4 5 4" xfId="36350"/>
    <cellStyle name="Normal 14 4 4 6" xfId="23775"/>
    <cellStyle name="Normal 14 4 4 6 2" xfId="47827"/>
    <cellStyle name="Normal 14 4 4 7" xfId="8275"/>
    <cellStyle name="Normal 14 4 4 8" xfId="32351"/>
    <cellStyle name="Normal 14 4 5" xfId="1147"/>
    <cellStyle name="Normal 14 4 5 2" xfId="3165"/>
    <cellStyle name="Normal 14 4 5 2 2" xfId="6364"/>
    <cellStyle name="Normal 14 4 5 2 2 2" xfId="29195"/>
    <cellStyle name="Normal 14 4 5 2 2 2 2" xfId="53226"/>
    <cellStyle name="Normal 14 4 5 2 2 3" xfId="17531"/>
    <cellStyle name="Normal 14 4 5 2 2 4" xfId="41605"/>
    <cellStyle name="Normal 14 4 5 2 3" xfId="14346"/>
    <cellStyle name="Normal 14 4 5 2 3 2" xfId="38422"/>
    <cellStyle name="Normal 14 4 5 2 4" xfId="25973"/>
    <cellStyle name="Normal 14 4 5 2 4 2" xfId="50014"/>
    <cellStyle name="Normal 14 4 5 2 5" xfId="9477"/>
    <cellStyle name="Normal 14 4 5 2 6" xfId="33553"/>
    <cellStyle name="Normal 14 4 5 3" xfId="4159"/>
    <cellStyle name="Normal 14 4 5 3 2" xfId="7372"/>
    <cellStyle name="Normal 14 4 5 3 2 2" xfId="30203"/>
    <cellStyle name="Normal 14 4 5 3 2 2 2" xfId="54234"/>
    <cellStyle name="Normal 14 4 5 3 2 3" xfId="18539"/>
    <cellStyle name="Normal 14 4 5 3 2 4" xfId="42613"/>
    <cellStyle name="Normal 14 4 5 3 3" xfId="15356"/>
    <cellStyle name="Normal 14 4 5 3 3 2" xfId="39430"/>
    <cellStyle name="Normal 14 4 5 3 4" xfId="26991"/>
    <cellStyle name="Normal 14 4 5 3 4 2" xfId="51022"/>
    <cellStyle name="Normal 14 4 5 3 5" xfId="10455"/>
    <cellStyle name="Normal 14 4 5 3 6" xfId="34531"/>
    <cellStyle name="Normal 14 4 5 4" xfId="5198"/>
    <cellStyle name="Normal 14 4 5 4 2" xfId="16395"/>
    <cellStyle name="Normal 14 4 5 4 2 2" xfId="40469"/>
    <cellStyle name="Normal 14 4 5 4 3" xfId="28030"/>
    <cellStyle name="Normal 14 4 5 4 3 2" xfId="52061"/>
    <cellStyle name="Normal 14 4 5 4 4" xfId="11418"/>
    <cellStyle name="Normal 14 4 5 4 5" xfId="35494"/>
    <cellStyle name="Normal 14 4 5 5" xfId="2193"/>
    <cellStyle name="Normal 14 4 5 5 2" xfId="25004"/>
    <cellStyle name="Normal 14 4 5 5 2 2" xfId="49045"/>
    <cellStyle name="Normal 14 4 5 5 3" xfId="12521"/>
    <cellStyle name="Normal 14 4 5 5 4" xfId="36597"/>
    <cellStyle name="Normal 14 4 5 6" xfId="24016"/>
    <cellStyle name="Normal 14 4 5 6 2" xfId="48067"/>
    <cellStyle name="Normal 14 4 5 7" xfId="8515"/>
    <cellStyle name="Normal 14 4 5 8" xfId="32591"/>
    <cellStyle name="Normal 14 4 6" xfId="2443"/>
    <cellStyle name="Normal 14 4 6 2" xfId="5644"/>
    <cellStyle name="Normal 14 4 6 2 2" xfId="28475"/>
    <cellStyle name="Normal 14 4 6 2 2 2" xfId="52506"/>
    <cellStyle name="Normal 14 4 6 2 3" xfId="16811"/>
    <cellStyle name="Normal 14 4 6 2 4" xfId="40885"/>
    <cellStyle name="Normal 14 4 6 3" xfId="13626"/>
    <cellStyle name="Normal 14 4 6 3 2" xfId="37702"/>
    <cellStyle name="Normal 14 4 6 4" xfId="25253"/>
    <cellStyle name="Normal 14 4 6 4 2" xfId="49294"/>
    <cellStyle name="Normal 14 4 6 5" xfId="8757"/>
    <cellStyle name="Normal 14 4 6 6" xfId="32833"/>
    <cellStyle name="Normal 14 4 7" xfId="3415"/>
    <cellStyle name="Normal 14 4 7 2" xfId="6628"/>
    <cellStyle name="Normal 14 4 7 2 2" xfId="29459"/>
    <cellStyle name="Normal 14 4 7 2 2 2" xfId="53490"/>
    <cellStyle name="Normal 14 4 7 2 3" xfId="17795"/>
    <cellStyle name="Normal 14 4 7 2 4" xfId="41869"/>
    <cellStyle name="Normal 14 4 7 3" xfId="14612"/>
    <cellStyle name="Normal 14 4 7 3 2" xfId="38686"/>
    <cellStyle name="Normal 14 4 7 4" xfId="26247"/>
    <cellStyle name="Normal 14 4 7 4 2" xfId="50278"/>
    <cellStyle name="Normal 14 4 7 5" xfId="9735"/>
    <cellStyle name="Normal 14 4 7 6" xfId="33811"/>
    <cellStyle name="Normal 14 4 8" xfId="4473"/>
    <cellStyle name="Normal 14 4 8 2" xfId="15670"/>
    <cellStyle name="Normal 14 4 8 2 2" xfId="39744"/>
    <cellStyle name="Normal 14 4 8 3" xfId="27305"/>
    <cellStyle name="Normal 14 4 8 3 2" xfId="51336"/>
    <cellStyle name="Normal 14 4 8 4" xfId="10698"/>
    <cellStyle name="Normal 14 4 8 5" xfId="34774"/>
    <cellStyle name="Normal 14 4 9" xfId="1470"/>
    <cellStyle name="Normal 14 4 9 2" xfId="24279"/>
    <cellStyle name="Normal 14 4 9 2 2" xfId="48322"/>
    <cellStyle name="Normal 14 4 9 3" xfId="11714"/>
    <cellStyle name="Normal 14 4 9 4" xfId="35790"/>
    <cellStyle name="Normal 14 5" xfId="220"/>
    <cellStyle name="Normal 14 5 10" xfId="23283"/>
    <cellStyle name="Normal 14 5 10 2" xfId="47349"/>
    <cellStyle name="Normal 14 5 11" xfId="7796"/>
    <cellStyle name="Normal 14 5 12" xfId="31873"/>
    <cellStyle name="Normal 14 5 2" xfId="221"/>
    <cellStyle name="Normal 14 5 2 10" xfId="7797"/>
    <cellStyle name="Normal 14 5 2 11" xfId="31874"/>
    <cellStyle name="Normal 14 5 2 2" xfId="640"/>
    <cellStyle name="Normal 14 5 2 2 2" xfId="2688"/>
    <cellStyle name="Normal 14 5 2 2 2 2" xfId="5887"/>
    <cellStyle name="Normal 14 5 2 2 2 2 2" xfId="28718"/>
    <cellStyle name="Normal 14 5 2 2 2 2 2 2" xfId="52749"/>
    <cellStyle name="Normal 14 5 2 2 2 2 3" xfId="17054"/>
    <cellStyle name="Normal 14 5 2 2 2 2 4" xfId="41128"/>
    <cellStyle name="Normal 14 5 2 2 2 3" xfId="13869"/>
    <cellStyle name="Normal 14 5 2 2 2 3 2" xfId="37945"/>
    <cellStyle name="Normal 14 5 2 2 2 4" xfId="25496"/>
    <cellStyle name="Normal 14 5 2 2 2 4 2" xfId="49537"/>
    <cellStyle name="Normal 14 5 2 2 2 5" xfId="9000"/>
    <cellStyle name="Normal 14 5 2 2 2 6" xfId="33076"/>
    <cellStyle name="Normal 14 5 2 2 3" xfId="3667"/>
    <cellStyle name="Normal 14 5 2 2 3 2" xfId="6880"/>
    <cellStyle name="Normal 14 5 2 2 3 2 2" xfId="29711"/>
    <cellStyle name="Normal 14 5 2 2 3 2 2 2" xfId="53742"/>
    <cellStyle name="Normal 14 5 2 2 3 2 3" xfId="18047"/>
    <cellStyle name="Normal 14 5 2 2 3 2 4" xfId="42121"/>
    <cellStyle name="Normal 14 5 2 2 3 3" xfId="14864"/>
    <cellStyle name="Normal 14 5 2 2 3 3 2" xfId="38938"/>
    <cellStyle name="Normal 14 5 2 2 3 4" xfId="26499"/>
    <cellStyle name="Normal 14 5 2 2 3 4 2" xfId="50530"/>
    <cellStyle name="Normal 14 5 2 2 3 5" xfId="9978"/>
    <cellStyle name="Normal 14 5 2 2 3 6" xfId="34054"/>
    <cellStyle name="Normal 14 5 2 2 4" xfId="4720"/>
    <cellStyle name="Normal 14 5 2 2 4 2" xfId="15917"/>
    <cellStyle name="Normal 14 5 2 2 4 2 2" xfId="39991"/>
    <cellStyle name="Normal 14 5 2 2 4 3" xfId="27552"/>
    <cellStyle name="Normal 14 5 2 2 4 3 2" xfId="51583"/>
    <cellStyle name="Normal 14 5 2 2 4 4" xfId="10941"/>
    <cellStyle name="Normal 14 5 2 2 4 5" xfId="35017"/>
    <cellStyle name="Normal 14 5 2 2 5" xfId="1716"/>
    <cellStyle name="Normal 14 5 2 2 5 2" xfId="24525"/>
    <cellStyle name="Normal 14 5 2 2 5 2 2" xfId="48568"/>
    <cellStyle name="Normal 14 5 2 2 5 3" xfId="12027"/>
    <cellStyle name="Normal 14 5 2 2 5 4" xfId="36103"/>
    <cellStyle name="Normal 14 5 2 2 6" xfId="23536"/>
    <cellStyle name="Normal 14 5 2 2 6 2" xfId="47590"/>
    <cellStyle name="Normal 14 5 2 2 7" xfId="8038"/>
    <cellStyle name="Normal 14 5 2 2 8" xfId="32114"/>
    <cellStyle name="Normal 14 5 2 3" xfId="910"/>
    <cellStyle name="Normal 14 5 2 3 2" xfId="2928"/>
    <cellStyle name="Normal 14 5 2 3 2 2" xfId="6127"/>
    <cellStyle name="Normal 14 5 2 3 2 2 2" xfId="28958"/>
    <cellStyle name="Normal 14 5 2 3 2 2 2 2" xfId="52989"/>
    <cellStyle name="Normal 14 5 2 3 2 2 3" xfId="17294"/>
    <cellStyle name="Normal 14 5 2 3 2 2 4" xfId="41368"/>
    <cellStyle name="Normal 14 5 2 3 2 3" xfId="14109"/>
    <cellStyle name="Normal 14 5 2 3 2 3 2" xfId="38185"/>
    <cellStyle name="Normal 14 5 2 3 2 4" xfId="25736"/>
    <cellStyle name="Normal 14 5 2 3 2 4 2" xfId="49777"/>
    <cellStyle name="Normal 14 5 2 3 2 5" xfId="9240"/>
    <cellStyle name="Normal 14 5 2 3 2 6" xfId="33316"/>
    <cellStyle name="Normal 14 5 2 3 3" xfId="3911"/>
    <cellStyle name="Normal 14 5 2 3 3 2" xfId="7124"/>
    <cellStyle name="Normal 14 5 2 3 3 2 2" xfId="29955"/>
    <cellStyle name="Normal 14 5 2 3 3 2 2 2" xfId="53986"/>
    <cellStyle name="Normal 14 5 2 3 3 2 3" xfId="18291"/>
    <cellStyle name="Normal 14 5 2 3 3 2 4" xfId="42365"/>
    <cellStyle name="Normal 14 5 2 3 3 3" xfId="15108"/>
    <cellStyle name="Normal 14 5 2 3 3 3 2" xfId="39182"/>
    <cellStyle name="Normal 14 5 2 3 3 4" xfId="26743"/>
    <cellStyle name="Normal 14 5 2 3 3 4 2" xfId="50774"/>
    <cellStyle name="Normal 14 5 2 3 3 5" xfId="10218"/>
    <cellStyle name="Normal 14 5 2 3 3 6" xfId="34294"/>
    <cellStyle name="Normal 14 5 2 3 4" xfId="4960"/>
    <cellStyle name="Normal 14 5 2 3 4 2" xfId="16157"/>
    <cellStyle name="Normal 14 5 2 3 4 2 2" xfId="40231"/>
    <cellStyle name="Normal 14 5 2 3 4 3" xfId="27792"/>
    <cellStyle name="Normal 14 5 2 3 4 3 2" xfId="51823"/>
    <cellStyle name="Normal 14 5 2 3 4 4" xfId="11181"/>
    <cellStyle name="Normal 14 5 2 3 4 5" xfId="35257"/>
    <cellStyle name="Normal 14 5 2 3 5" xfId="1956"/>
    <cellStyle name="Normal 14 5 2 3 5 2" xfId="24765"/>
    <cellStyle name="Normal 14 5 2 3 5 2 2" xfId="48808"/>
    <cellStyle name="Normal 14 5 2 3 5 3" xfId="12277"/>
    <cellStyle name="Normal 14 5 2 3 5 4" xfId="36353"/>
    <cellStyle name="Normal 14 5 2 3 6" xfId="23778"/>
    <cellStyle name="Normal 14 5 2 3 6 2" xfId="47830"/>
    <cellStyle name="Normal 14 5 2 3 7" xfId="8278"/>
    <cellStyle name="Normal 14 5 2 3 8" xfId="32354"/>
    <cellStyle name="Normal 14 5 2 4" xfId="1150"/>
    <cellStyle name="Normal 14 5 2 4 2" xfId="3168"/>
    <cellStyle name="Normal 14 5 2 4 2 2" xfId="6367"/>
    <cellStyle name="Normal 14 5 2 4 2 2 2" xfId="29198"/>
    <cellStyle name="Normal 14 5 2 4 2 2 2 2" xfId="53229"/>
    <cellStyle name="Normal 14 5 2 4 2 2 3" xfId="17534"/>
    <cellStyle name="Normal 14 5 2 4 2 2 4" xfId="41608"/>
    <cellStyle name="Normal 14 5 2 4 2 3" xfId="14349"/>
    <cellStyle name="Normal 14 5 2 4 2 3 2" xfId="38425"/>
    <cellStyle name="Normal 14 5 2 4 2 4" xfId="25976"/>
    <cellStyle name="Normal 14 5 2 4 2 4 2" xfId="50017"/>
    <cellStyle name="Normal 14 5 2 4 2 5" xfId="9480"/>
    <cellStyle name="Normal 14 5 2 4 2 6" xfId="33556"/>
    <cellStyle name="Normal 14 5 2 4 3" xfId="4162"/>
    <cellStyle name="Normal 14 5 2 4 3 2" xfId="7375"/>
    <cellStyle name="Normal 14 5 2 4 3 2 2" xfId="30206"/>
    <cellStyle name="Normal 14 5 2 4 3 2 2 2" xfId="54237"/>
    <cellStyle name="Normal 14 5 2 4 3 2 3" xfId="18542"/>
    <cellStyle name="Normal 14 5 2 4 3 2 4" xfId="42616"/>
    <cellStyle name="Normal 14 5 2 4 3 3" xfId="15359"/>
    <cellStyle name="Normal 14 5 2 4 3 3 2" xfId="39433"/>
    <cellStyle name="Normal 14 5 2 4 3 4" xfId="26994"/>
    <cellStyle name="Normal 14 5 2 4 3 4 2" xfId="51025"/>
    <cellStyle name="Normal 14 5 2 4 3 5" xfId="10458"/>
    <cellStyle name="Normal 14 5 2 4 3 6" xfId="34534"/>
    <cellStyle name="Normal 14 5 2 4 4" xfId="5201"/>
    <cellStyle name="Normal 14 5 2 4 4 2" xfId="16398"/>
    <cellStyle name="Normal 14 5 2 4 4 2 2" xfId="40472"/>
    <cellStyle name="Normal 14 5 2 4 4 3" xfId="28033"/>
    <cellStyle name="Normal 14 5 2 4 4 3 2" xfId="52064"/>
    <cellStyle name="Normal 14 5 2 4 4 4" xfId="11421"/>
    <cellStyle name="Normal 14 5 2 4 4 5" xfId="35497"/>
    <cellStyle name="Normal 14 5 2 4 5" xfId="2196"/>
    <cellStyle name="Normal 14 5 2 4 5 2" xfId="25007"/>
    <cellStyle name="Normal 14 5 2 4 5 2 2" xfId="49048"/>
    <cellStyle name="Normal 14 5 2 4 5 3" xfId="12524"/>
    <cellStyle name="Normal 14 5 2 4 5 4" xfId="36600"/>
    <cellStyle name="Normal 14 5 2 4 6" xfId="24019"/>
    <cellStyle name="Normal 14 5 2 4 6 2" xfId="48070"/>
    <cellStyle name="Normal 14 5 2 4 7" xfId="8518"/>
    <cellStyle name="Normal 14 5 2 4 8" xfId="32594"/>
    <cellStyle name="Normal 14 5 2 5" xfId="2446"/>
    <cellStyle name="Normal 14 5 2 5 2" xfId="5647"/>
    <cellStyle name="Normal 14 5 2 5 2 2" xfId="28478"/>
    <cellStyle name="Normal 14 5 2 5 2 2 2" xfId="52509"/>
    <cellStyle name="Normal 14 5 2 5 2 3" xfId="16814"/>
    <cellStyle name="Normal 14 5 2 5 2 4" xfId="40888"/>
    <cellStyle name="Normal 14 5 2 5 3" xfId="13629"/>
    <cellStyle name="Normal 14 5 2 5 3 2" xfId="37705"/>
    <cellStyle name="Normal 14 5 2 5 4" xfId="25256"/>
    <cellStyle name="Normal 14 5 2 5 4 2" xfId="49297"/>
    <cellStyle name="Normal 14 5 2 5 5" xfId="8760"/>
    <cellStyle name="Normal 14 5 2 5 6" xfId="32836"/>
    <cellStyle name="Normal 14 5 2 6" xfId="3418"/>
    <cellStyle name="Normal 14 5 2 6 2" xfId="6631"/>
    <cellStyle name="Normal 14 5 2 6 2 2" xfId="29462"/>
    <cellStyle name="Normal 14 5 2 6 2 2 2" xfId="53493"/>
    <cellStyle name="Normal 14 5 2 6 2 3" xfId="17798"/>
    <cellStyle name="Normal 14 5 2 6 2 4" xfId="41872"/>
    <cellStyle name="Normal 14 5 2 6 3" xfId="14615"/>
    <cellStyle name="Normal 14 5 2 6 3 2" xfId="38689"/>
    <cellStyle name="Normal 14 5 2 6 4" xfId="26250"/>
    <cellStyle name="Normal 14 5 2 6 4 2" xfId="50281"/>
    <cellStyle name="Normal 14 5 2 6 5" xfId="9738"/>
    <cellStyle name="Normal 14 5 2 6 6" xfId="33814"/>
    <cellStyle name="Normal 14 5 2 7" xfId="4476"/>
    <cellStyle name="Normal 14 5 2 7 2" xfId="15673"/>
    <cellStyle name="Normal 14 5 2 7 2 2" xfId="39747"/>
    <cellStyle name="Normal 14 5 2 7 3" xfId="27308"/>
    <cellStyle name="Normal 14 5 2 7 3 2" xfId="51339"/>
    <cellStyle name="Normal 14 5 2 7 4" xfId="10701"/>
    <cellStyle name="Normal 14 5 2 7 5" xfId="34777"/>
    <cellStyle name="Normal 14 5 2 8" xfId="1473"/>
    <cellStyle name="Normal 14 5 2 8 2" xfId="24282"/>
    <cellStyle name="Normal 14 5 2 8 2 2" xfId="48325"/>
    <cellStyle name="Normal 14 5 2 8 3" xfId="11717"/>
    <cellStyle name="Normal 14 5 2 8 4" xfId="35793"/>
    <cellStyle name="Normal 14 5 2 9" xfId="23284"/>
    <cellStyle name="Normal 14 5 2 9 2" xfId="47350"/>
    <cellStyle name="Normal 14 5 3" xfId="639"/>
    <cellStyle name="Normal 14 5 3 2" xfId="2687"/>
    <cellStyle name="Normal 14 5 3 2 2" xfId="5886"/>
    <cellStyle name="Normal 14 5 3 2 2 2" xfId="28717"/>
    <cellStyle name="Normal 14 5 3 2 2 2 2" xfId="52748"/>
    <cellStyle name="Normal 14 5 3 2 2 3" xfId="17053"/>
    <cellStyle name="Normal 14 5 3 2 2 4" xfId="41127"/>
    <cellStyle name="Normal 14 5 3 2 3" xfId="13868"/>
    <cellStyle name="Normal 14 5 3 2 3 2" xfId="37944"/>
    <cellStyle name="Normal 14 5 3 2 4" xfId="25495"/>
    <cellStyle name="Normal 14 5 3 2 4 2" xfId="49536"/>
    <cellStyle name="Normal 14 5 3 2 5" xfId="8999"/>
    <cellStyle name="Normal 14 5 3 2 6" xfId="33075"/>
    <cellStyle name="Normal 14 5 3 3" xfId="3666"/>
    <cellStyle name="Normal 14 5 3 3 2" xfId="6879"/>
    <cellStyle name="Normal 14 5 3 3 2 2" xfId="29710"/>
    <cellStyle name="Normal 14 5 3 3 2 2 2" xfId="53741"/>
    <cellStyle name="Normal 14 5 3 3 2 3" xfId="18046"/>
    <cellStyle name="Normal 14 5 3 3 2 4" xfId="42120"/>
    <cellStyle name="Normal 14 5 3 3 3" xfId="14863"/>
    <cellStyle name="Normal 14 5 3 3 3 2" xfId="38937"/>
    <cellStyle name="Normal 14 5 3 3 4" xfId="26498"/>
    <cellStyle name="Normal 14 5 3 3 4 2" xfId="50529"/>
    <cellStyle name="Normal 14 5 3 3 5" xfId="9977"/>
    <cellStyle name="Normal 14 5 3 3 6" xfId="34053"/>
    <cellStyle name="Normal 14 5 3 4" xfId="4719"/>
    <cellStyle name="Normal 14 5 3 4 2" xfId="15916"/>
    <cellStyle name="Normal 14 5 3 4 2 2" xfId="39990"/>
    <cellStyle name="Normal 14 5 3 4 3" xfId="27551"/>
    <cellStyle name="Normal 14 5 3 4 3 2" xfId="51582"/>
    <cellStyle name="Normal 14 5 3 4 4" xfId="10940"/>
    <cellStyle name="Normal 14 5 3 4 5" xfId="35016"/>
    <cellStyle name="Normal 14 5 3 5" xfId="1715"/>
    <cellStyle name="Normal 14 5 3 5 2" xfId="24524"/>
    <cellStyle name="Normal 14 5 3 5 2 2" xfId="48567"/>
    <cellStyle name="Normal 14 5 3 5 3" xfId="12026"/>
    <cellStyle name="Normal 14 5 3 5 4" xfId="36102"/>
    <cellStyle name="Normal 14 5 3 6" xfId="23535"/>
    <cellStyle name="Normal 14 5 3 6 2" xfId="47589"/>
    <cellStyle name="Normal 14 5 3 7" xfId="8037"/>
    <cellStyle name="Normal 14 5 3 8" xfId="32113"/>
    <cellStyle name="Normal 14 5 4" xfId="909"/>
    <cellStyle name="Normal 14 5 4 2" xfId="2927"/>
    <cellStyle name="Normal 14 5 4 2 2" xfId="6126"/>
    <cellStyle name="Normal 14 5 4 2 2 2" xfId="28957"/>
    <cellStyle name="Normal 14 5 4 2 2 2 2" xfId="52988"/>
    <cellStyle name="Normal 14 5 4 2 2 3" xfId="17293"/>
    <cellStyle name="Normal 14 5 4 2 2 4" xfId="41367"/>
    <cellStyle name="Normal 14 5 4 2 3" xfId="14108"/>
    <cellStyle name="Normal 14 5 4 2 3 2" xfId="38184"/>
    <cellStyle name="Normal 14 5 4 2 4" xfId="25735"/>
    <cellStyle name="Normal 14 5 4 2 4 2" xfId="49776"/>
    <cellStyle name="Normal 14 5 4 2 5" xfId="9239"/>
    <cellStyle name="Normal 14 5 4 2 6" xfId="33315"/>
    <cellStyle name="Normal 14 5 4 3" xfId="3910"/>
    <cellStyle name="Normal 14 5 4 3 2" xfId="7123"/>
    <cellStyle name="Normal 14 5 4 3 2 2" xfId="29954"/>
    <cellStyle name="Normal 14 5 4 3 2 2 2" xfId="53985"/>
    <cellStyle name="Normal 14 5 4 3 2 3" xfId="18290"/>
    <cellStyle name="Normal 14 5 4 3 2 4" xfId="42364"/>
    <cellStyle name="Normal 14 5 4 3 3" xfId="15107"/>
    <cellStyle name="Normal 14 5 4 3 3 2" xfId="39181"/>
    <cellStyle name="Normal 14 5 4 3 4" xfId="26742"/>
    <cellStyle name="Normal 14 5 4 3 4 2" xfId="50773"/>
    <cellStyle name="Normal 14 5 4 3 5" xfId="10217"/>
    <cellStyle name="Normal 14 5 4 3 6" xfId="34293"/>
    <cellStyle name="Normal 14 5 4 4" xfId="4959"/>
    <cellStyle name="Normal 14 5 4 4 2" xfId="16156"/>
    <cellStyle name="Normal 14 5 4 4 2 2" xfId="40230"/>
    <cellStyle name="Normal 14 5 4 4 3" xfId="27791"/>
    <cellStyle name="Normal 14 5 4 4 3 2" xfId="51822"/>
    <cellStyle name="Normal 14 5 4 4 4" xfId="11180"/>
    <cellStyle name="Normal 14 5 4 4 5" xfId="35256"/>
    <cellStyle name="Normal 14 5 4 5" xfId="1955"/>
    <cellStyle name="Normal 14 5 4 5 2" xfId="24764"/>
    <cellStyle name="Normal 14 5 4 5 2 2" xfId="48807"/>
    <cellStyle name="Normal 14 5 4 5 3" xfId="12276"/>
    <cellStyle name="Normal 14 5 4 5 4" xfId="36352"/>
    <cellStyle name="Normal 14 5 4 6" xfId="23777"/>
    <cellStyle name="Normal 14 5 4 6 2" xfId="47829"/>
    <cellStyle name="Normal 14 5 4 7" xfId="8277"/>
    <cellStyle name="Normal 14 5 4 8" xfId="32353"/>
    <cellStyle name="Normal 14 5 5" xfId="1149"/>
    <cellStyle name="Normal 14 5 5 2" xfId="3167"/>
    <cellStyle name="Normal 14 5 5 2 2" xfId="6366"/>
    <cellStyle name="Normal 14 5 5 2 2 2" xfId="29197"/>
    <cellStyle name="Normal 14 5 5 2 2 2 2" xfId="53228"/>
    <cellStyle name="Normal 14 5 5 2 2 3" xfId="17533"/>
    <cellStyle name="Normal 14 5 5 2 2 4" xfId="41607"/>
    <cellStyle name="Normal 14 5 5 2 3" xfId="14348"/>
    <cellStyle name="Normal 14 5 5 2 3 2" xfId="38424"/>
    <cellStyle name="Normal 14 5 5 2 4" xfId="25975"/>
    <cellStyle name="Normal 14 5 5 2 4 2" xfId="50016"/>
    <cellStyle name="Normal 14 5 5 2 5" xfId="9479"/>
    <cellStyle name="Normal 14 5 5 2 6" xfId="33555"/>
    <cellStyle name="Normal 14 5 5 3" xfId="4161"/>
    <cellStyle name="Normal 14 5 5 3 2" xfId="7374"/>
    <cellStyle name="Normal 14 5 5 3 2 2" xfId="30205"/>
    <cellStyle name="Normal 14 5 5 3 2 2 2" xfId="54236"/>
    <cellStyle name="Normal 14 5 5 3 2 3" xfId="18541"/>
    <cellStyle name="Normal 14 5 5 3 2 4" xfId="42615"/>
    <cellStyle name="Normal 14 5 5 3 3" xfId="15358"/>
    <cellStyle name="Normal 14 5 5 3 3 2" xfId="39432"/>
    <cellStyle name="Normal 14 5 5 3 4" xfId="26993"/>
    <cellStyle name="Normal 14 5 5 3 4 2" xfId="51024"/>
    <cellStyle name="Normal 14 5 5 3 5" xfId="10457"/>
    <cellStyle name="Normal 14 5 5 3 6" xfId="34533"/>
    <cellStyle name="Normal 14 5 5 4" xfId="5200"/>
    <cellStyle name="Normal 14 5 5 4 2" xfId="16397"/>
    <cellStyle name="Normal 14 5 5 4 2 2" xfId="40471"/>
    <cellStyle name="Normal 14 5 5 4 3" xfId="28032"/>
    <cellStyle name="Normal 14 5 5 4 3 2" xfId="52063"/>
    <cellStyle name="Normal 14 5 5 4 4" xfId="11420"/>
    <cellStyle name="Normal 14 5 5 4 5" xfId="35496"/>
    <cellStyle name="Normal 14 5 5 5" xfId="2195"/>
    <cellStyle name="Normal 14 5 5 5 2" xfId="25006"/>
    <cellStyle name="Normal 14 5 5 5 2 2" xfId="49047"/>
    <cellStyle name="Normal 14 5 5 5 3" xfId="12523"/>
    <cellStyle name="Normal 14 5 5 5 4" xfId="36599"/>
    <cellStyle name="Normal 14 5 5 6" xfId="24018"/>
    <cellStyle name="Normal 14 5 5 6 2" xfId="48069"/>
    <cellStyle name="Normal 14 5 5 7" xfId="8517"/>
    <cellStyle name="Normal 14 5 5 8" xfId="32593"/>
    <cellStyle name="Normal 14 5 6" xfId="2445"/>
    <cellStyle name="Normal 14 5 6 2" xfId="5646"/>
    <cellStyle name="Normal 14 5 6 2 2" xfId="28477"/>
    <cellStyle name="Normal 14 5 6 2 2 2" xfId="52508"/>
    <cellStyle name="Normal 14 5 6 2 3" xfId="16813"/>
    <cellStyle name="Normal 14 5 6 2 4" xfId="40887"/>
    <cellStyle name="Normal 14 5 6 3" xfId="13628"/>
    <cellStyle name="Normal 14 5 6 3 2" xfId="37704"/>
    <cellStyle name="Normal 14 5 6 4" xfId="25255"/>
    <cellStyle name="Normal 14 5 6 4 2" xfId="49296"/>
    <cellStyle name="Normal 14 5 6 5" xfId="8759"/>
    <cellStyle name="Normal 14 5 6 6" xfId="32835"/>
    <cellStyle name="Normal 14 5 7" xfId="3417"/>
    <cellStyle name="Normal 14 5 7 2" xfId="6630"/>
    <cellStyle name="Normal 14 5 7 2 2" xfId="29461"/>
    <cellStyle name="Normal 14 5 7 2 2 2" xfId="53492"/>
    <cellStyle name="Normal 14 5 7 2 3" xfId="17797"/>
    <cellStyle name="Normal 14 5 7 2 4" xfId="41871"/>
    <cellStyle name="Normal 14 5 7 3" xfId="14614"/>
    <cellStyle name="Normal 14 5 7 3 2" xfId="38688"/>
    <cellStyle name="Normal 14 5 7 4" xfId="26249"/>
    <cellStyle name="Normal 14 5 7 4 2" xfId="50280"/>
    <cellStyle name="Normal 14 5 7 5" xfId="9737"/>
    <cellStyle name="Normal 14 5 7 6" xfId="33813"/>
    <cellStyle name="Normal 14 5 8" xfId="4475"/>
    <cellStyle name="Normal 14 5 8 2" xfId="15672"/>
    <cellStyle name="Normal 14 5 8 2 2" xfId="39746"/>
    <cellStyle name="Normal 14 5 8 3" xfId="27307"/>
    <cellStyle name="Normal 14 5 8 3 2" xfId="51338"/>
    <cellStyle name="Normal 14 5 8 4" xfId="10700"/>
    <cellStyle name="Normal 14 5 8 5" xfId="34776"/>
    <cellStyle name="Normal 14 5 9" xfId="1472"/>
    <cellStyle name="Normal 14 5 9 2" xfId="24281"/>
    <cellStyle name="Normal 14 5 9 2 2" xfId="48324"/>
    <cellStyle name="Normal 14 5 9 3" xfId="11716"/>
    <cellStyle name="Normal 14 5 9 4" xfId="35792"/>
    <cellStyle name="Normal 14 6" xfId="222"/>
    <cellStyle name="Normal 14 6 10" xfId="7798"/>
    <cellStyle name="Normal 14 6 11" xfId="31875"/>
    <cellStyle name="Normal 14 6 2" xfId="641"/>
    <cellStyle name="Normal 14 6 2 2" xfId="2689"/>
    <cellStyle name="Normal 14 6 2 2 2" xfId="5888"/>
    <cellStyle name="Normal 14 6 2 2 2 2" xfId="28719"/>
    <cellStyle name="Normal 14 6 2 2 2 2 2" xfId="52750"/>
    <cellStyle name="Normal 14 6 2 2 2 3" xfId="17055"/>
    <cellStyle name="Normal 14 6 2 2 2 4" xfId="41129"/>
    <cellStyle name="Normal 14 6 2 2 3" xfId="13870"/>
    <cellStyle name="Normal 14 6 2 2 3 2" xfId="37946"/>
    <cellStyle name="Normal 14 6 2 2 4" xfId="25497"/>
    <cellStyle name="Normal 14 6 2 2 4 2" xfId="49538"/>
    <cellStyle name="Normal 14 6 2 2 5" xfId="9001"/>
    <cellStyle name="Normal 14 6 2 2 6" xfId="33077"/>
    <cellStyle name="Normal 14 6 2 3" xfId="3668"/>
    <cellStyle name="Normal 14 6 2 3 2" xfId="6881"/>
    <cellStyle name="Normal 14 6 2 3 2 2" xfId="29712"/>
    <cellStyle name="Normal 14 6 2 3 2 2 2" xfId="53743"/>
    <cellStyle name="Normal 14 6 2 3 2 3" xfId="18048"/>
    <cellStyle name="Normal 14 6 2 3 2 4" xfId="42122"/>
    <cellStyle name="Normal 14 6 2 3 3" xfId="14865"/>
    <cellStyle name="Normal 14 6 2 3 3 2" xfId="38939"/>
    <cellStyle name="Normal 14 6 2 3 4" xfId="26500"/>
    <cellStyle name="Normal 14 6 2 3 4 2" xfId="50531"/>
    <cellStyle name="Normal 14 6 2 3 5" xfId="9979"/>
    <cellStyle name="Normal 14 6 2 3 6" xfId="34055"/>
    <cellStyle name="Normal 14 6 2 4" xfId="4721"/>
    <cellStyle name="Normal 14 6 2 4 2" xfId="15918"/>
    <cellStyle name="Normal 14 6 2 4 2 2" xfId="39992"/>
    <cellStyle name="Normal 14 6 2 4 3" xfId="27553"/>
    <cellStyle name="Normal 14 6 2 4 3 2" xfId="51584"/>
    <cellStyle name="Normal 14 6 2 4 4" xfId="10942"/>
    <cellStyle name="Normal 14 6 2 4 5" xfId="35018"/>
    <cellStyle name="Normal 14 6 2 5" xfId="1717"/>
    <cellStyle name="Normal 14 6 2 5 2" xfId="24526"/>
    <cellStyle name="Normal 14 6 2 5 2 2" xfId="48569"/>
    <cellStyle name="Normal 14 6 2 5 3" xfId="12028"/>
    <cellStyle name="Normal 14 6 2 5 4" xfId="36104"/>
    <cellStyle name="Normal 14 6 2 6" xfId="23537"/>
    <cellStyle name="Normal 14 6 2 6 2" xfId="47591"/>
    <cellStyle name="Normal 14 6 2 7" xfId="8039"/>
    <cellStyle name="Normal 14 6 2 8" xfId="32115"/>
    <cellStyle name="Normal 14 6 3" xfId="911"/>
    <cellStyle name="Normal 14 6 3 2" xfId="2929"/>
    <cellStyle name="Normal 14 6 3 2 2" xfId="6128"/>
    <cellStyle name="Normal 14 6 3 2 2 2" xfId="28959"/>
    <cellStyle name="Normal 14 6 3 2 2 2 2" xfId="52990"/>
    <cellStyle name="Normal 14 6 3 2 2 3" xfId="17295"/>
    <cellStyle name="Normal 14 6 3 2 2 4" xfId="41369"/>
    <cellStyle name="Normal 14 6 3 2 3" xfId="14110"/>
    <cellStyle name="Normal 14 6 3 2 3 2" xfId="38186"/>
    <cellStyle name="Normal 14 6 3 2 4" xfId="25737"/>
    <cellStyle name="Normal 14 6 3 2 4 2" xfId="49778"/>
    <cellStyle name="Normal 14 6 3 2 5" xfId="9241"/>
    <cellStyle name="Normal 14 6 3 2 6" xfId="33317"/>
    <cellStyle name="Normal 14 6 3 3" xfId="3912"/>
    <cellStyle name="Normal 14 6 3 3 2" xfId="7125"/>
    <cellStyle name="Normal 14 6 3 3 2 2" xfId="29956"/>
    <cellStyle name="Normal 14 6 3 3 2 2 2" xfId="53987"/>
    <cellStyle name="Normal 14 6 3 3 2 3" xfId="18292"/>
    <cellStyle name="Normal 14 6 3 3 2 4" xfId="42366"/>
    <cellStyle name="Normal 14 6 3 3 3" xfId="15109"/>
    <cellStyle name="Normal 14 6 3 3 3 2" xfId="39183"/>
    <cellStyle name="Normal 14 6 3 3 4" xfId="26744"/>
    <cellStyle name="Normal 14 6 3 3 4 2" xfId="50775"/>
    <cellStyle name="Normal 14 6 3 3 5" xfId="10219"/>
    <cellStyle name="Normal 14 6 3 3 6" xfId="34295"/>
    <cellStyle name="Normal 14 6 3 4" xfId="4961"/>
    <cellStyle name="Normal 14 6 3 4 2" xfId="16158"/>
    <cellStyle name="Normal 14 6 3 4 2 2" xfId="40232"/>
    <cellStyle name="Normal 14 6 3 4 3" xfId="27793"/>
    <cellStyle name="Normal 14 6 3 4 3 2" xfId="51824"/>
    <cellStyle name="Normal 14 6 3 4 4" xfId="11182"/>
    <cellStyle name="Normal 14 6 3 4 5" xfId="35258"/>
    <cellStyle name="Normal 14 6 3 5" xfId="1957"/>
    <cellStyle name="Normal 14 6 3 5 2" xfId="24766"/>
    <cellStyle name="Normal 14 6 3 5 2 2" xfId="48809"/>
    <cellStyle name="Normal 14 6 3 5 3" xfId="12278"/>
    <cellStyle name="Normal 14 6 3 5 4" xfId="36354"/>
    <cellStyle name="Normal 14 6 3 6" xfId="23779"/>
    <cellStyle name="Normal 14 6 3 6 2" xfId="47831"/>
    <cellStyle name="Normal 14 6 3 7" xfId="8279"/>
    <cellStyle name="Normal 14 6 3 8" xfId="32355"/>
    <cellStyle name="Normal 14 6 4" xfId="1151"/>
    <cellStyle name="Normal 14 6 4 2" xfId="3169"/>
    <cellStyle name="Normal 14 6 4 2 2" xfId="6368"/>
    <cellStyle name="Normal 14 6 4 2 2 2" xfId="29199"/>
    <cellStyle name="Normal 14 6 4 2 2 2 2" xfId="53230"/>
    <cellStyle name="Normal 14 6 4 2 2 3" xfId="17535"/>
    <cellStyle name="Normal 14 6 4 2 2 4" xfId="41609"/>
    <cellStyle name="Normal 14 6 4 2 3" xfId="14350"/>
    <cellStyle name="Normal 14 6 4 2 3 2" xfId="38426"/>
    <cellStyle name="Normal 14 6 4 2 4" xfId="25977"/>
    <cellStyle name="Normal 14 6 4 2 4 2" xfId="50018"/>
    <cellStyle name="Normal 14 6 4 2 5" xfId="9481"/>
    <cellStyle name="Normal 14 6 4 2 6" xfId="33557"/>
    <cellStyle name="Normal 14 6 4 3" xfId="4163"/>
    <cellStyle name="Normal 14 6 4 3 2" xfId="7376"/>
    <cellStyle name="Normal 14 6 4 3 2 2" xfId="30207"/>
    <cellStyle name="Normal 14 6 4 3 2 2 2" xfId="54238"/>
    <cellStyle name="Normal 14 6 4 3 2 3" xfId="18543"/>
    <cellStyle name="Normal 14 6 4 3 2 4" xfId="42617"/>
    <cellStyle name="Normal 14 6 4 3 3" xfId="15360"/>
    <cellStyle name="Normal 14 6 4 3 3 2" xfId="39434"/>
    <cellStyle name="Normal 14 6 4 3 4" xfId="26995"/>
    <cellStyle name="Normal 14 6 4 3 4 2" xfId="51026"/>
    <cellStyle name="Normal 14 6 4 3 5" xfId="10459"/>
    <cellStyle name="Normal 14 6 4 3 6" xfId="34535"/>
    <cellStyle name="Normal 14 6 4 4" xfId="5202"/>
    <cellStyle name="Normal 14 6 4 4 2" xfId="16399"/>
    <cellStyle name="Normal 14 6 4 4 2 2" xfId="40473"/>
    <cellStyle name="Normal 14 6 4 4 3" xfId="28034"/>
    <cellStyle name="Normal 14 6 4 4 3 2" xfId="52065"/>
    <cellStyle name="Normal 14 6 4 4 4" xfId="11422"/>
    <cellStyle name="Normal 14 6 4 4 5" xfId="35498"/>
    <cellStyle name="Normal 14 6 4 5" xfId="2197"/>
    <cellStyle name="Normal 14 6 4 5 2" xfId="25008"/>
    <cellStyle name="Normal 14 6 4 5 2 2" xfId="49049"/>
    <cellStyle name="Normal 14 6 4 5 3" xfId="12525"/>
    <cellStyle name="Normal 14 6 4 5 4" xfId="36601"/>
    <cellStyle name="Normal 14 6 4 6" xfId="24020"/>
    <cellStyle name="Normal 14 6 4 6 2" xfId="48071"/>
    <cellStyle name="Normal 14 6 4 7" xfId="8519"/>
    <cellStyle name="Normal 14 6 4 8" xfId="32595"/>
    <cellStyle name="Normal 14 6 5" xfId="2447"/>
    <cellStyle name="Normal 14 6 5 2" xfId="5648"/>
    <cellStyle name="Normal 14 6 5 2 2" xfId="28479"/>
    <cellStyle name="Normal 14 6 5 2 2 2" xfId="52510"/>
    <cellStyle name="Normal 14 6 5 2 3" xfId="16815"/>
    <cellStyle name="Normal 14 6 5 2 4" xfId="40889"/>
    <cellStyle name="Normal 14 6 5 3" xfId="13630"/>
    <cellStyle name="Normal 14 6 5 3 2" xfId="37706"/>
    <cellStyle name="Normal 14 6 5 4" xfId="25257"/>
    <cellStyle name="Normal 14 6 5 4 2" xfId="49298"/>
    <cellStyle name="Normal 14 6 5 5" xfId="8761"/>
    <cellStyle name="Normal 14 6 5 6" xfId="32837"/>
    <cellStyle name="Normal 14 6 6" xfId="3419"/>
    <cellStyle name="Normal 14 6 6 2" xfId="6632"/>
    <cellStyle name="Normal 14 6 6 2 2" xfId="29463"/>
    <cellStyle name="Normal 14 6 6 2 2 2" xfId="53494"/>
    <cellStyle name="Normal 14 6 6 2 3" xfId="17799"/>
    <cellStyle name="Normal 14 6 6 2 4" xfId="41873"/>
    <cellStyle name="Normal 14 6 6 3" xfId="14616"/>
    <cellStyle name="Normal 14 6 6 3 2" xfId="38690"/>
    <cellStyle name="Normal 14 6 6 4" xfId="26251"/>
    <cellStyle name="Normal 14 6 6 4 2" xfId="50282"/>
    <cellStyle name="Normal 14 6 6 5" xfId="9739"/>
    <cellStyle name="Normal 14 6 6 6" xfId="33815"/>
    <cellStyle name="Normal 14 6 7" xfId="4477"/>
    <cellStyle name="Normal 14 6 7 2" xfId="15674"/>
    <cellStyle name="Normal 14 6 7 2 2" xfId="39748"/>
    <cellStyle name="Normal 14 6 7 3" xfId="27309"/>
    <cellStyle name="Normal 14 6 7 3 2" xfId="51340"/>
    <cellStyle name="Normal 14 6 7 4" xfId="10702"/>
    <cellStyle name="Normal 14 6 7 5" xfId="34778"/>
    <cellStyle name="Normal 14 6 8" xfId="1474"/>
    <cellStyle name="Normal 14 6 8 2" xfId="24283"/>
    <cellStyle name="Normal 14 6 8 2 2" xfId="48326"/>
    <cellStyle name="Normal 14 6 8 3" xfId="11718"/>
    <cellStyle name="Normal 14 6 8 4" xfId="35794"/>
    <cellStyle name="Normal 14 6 9" xfId="23285"/>
    <cellStyle name="Normal 14 6 9 2" xfId="47351"/>
    <cellStyle name="Normal 14 7" xfId="627"/>
    <cellStyle name="Normal 14 7 2" xfId="2675"/>
    <cellStyle name="Normal 14 7 2 2" xfId="5874"/>
    <cellStyle name="Normal 14 7 2 2 2" xfId="28705"/>
    <cellStyle name="Normal 14 7 2 2 2 2" xfId="52736"/>
    <cellStyle name="Normal 14 7 2 2 3" xfId="17041"/>
    <cellStyle name="Normal 14 7 2 2 4" xfId="41115"/>
    <cellStyle name="Normal 14 7 2 3" xfId="13856"/>
    <cellStyle name="Normal 14 7 2 3 2" xfId="37932"/>
    <cellStyle name="Normal 14 7 2 4" xfId="25483"/>
    <cellStyle name="Normal 14 7 2 4 2" xfId="49524"/>
    <cellStyle name="Normal 14 7 2 5" xfId="8987"/>
    <cellStyle name="Normal 14 7 2 6" xfId="33063"/>
    <cellStyle name="Normal 14 7 3" xfId="3654"/>
    <cellStyle name="Normal 14 7 3 2" xfId="6867"/>
    <cellStyle name="Normal 14 7 3 2 2" xfId="29698"/>
    <cellStyle name="Normal 14 7 3 2 2 2" xfId="53729"/>
    <cellStyle name="Normal 14 7 3 2 3" xfId="18034"/>
    <cellStyle name="Normal 14 7 3 2 4" xfId="42108"/>
    <cellStyle name="Normal 14 7 3 3" xfId="14851"/>
    <cellStyle name="Normal 14 7 3 3 2" xfId="38925"/>
    <cellStyle name="Normal 14 7 3 4" xfId="26486"/>
    <cellStyle name="Normal 14 7 3 4 2" xfId="50517"/>
    <cellStyle name="Normal 14 7 3 5" xfId="9965"/>
    <cellStyle name="Normal 14 7 3 6" xfId="34041"/>
    <cellStyle name="Normal 14 7 4" xfId="4707"/>
    <cellStyle name="Normal 14 7 4 2" xfId="15904"/>
    <cellStyle name="Normal 14 7 4 2 2" xfId="39978"/>
    <cellStyle name="Normal 14 7 4 3" xfId="27539"/>
    <cellStyle name="Normal 14 7 4 3 2" xfId="51570"/>
    <cellStyle name="Normal 14 7 4 4" xfId="10928"/>
    <cellStyle name="Normal 14 7 4 5" xfId="35004"/>
    <cellStyle name="Normal 14 7 5" xfId="1703"/>
    <cellStyle name="Normal 14 7 5 2" xfId="24512"/>
    <cellStyle name="Normal 14 7 5 2 2" xfId="48555"/>
    <cellStyle name="Normal 14 7 5 3" xfId="12014"/>
    <cellStyle name="Normal 14 7 5 4" xfId="36090"/>
    <cellStyle name="Normal 14 7 6" xfId="23523"/>
    <cellStyle name="Normal 14 7 6 2" xfId="47577"/>
    <cellStyle name="Normal 14 7 7" xfId="8025"/>
    <cellStyle name="Normal 14 7 8" xfId="32101"/>
    <cellStyle name="Normal 14 8" xfId="897"/>
    <cellStyle name="Normal 14 8 2" xfId="2915"/>
    <cellStyle name="Normal 14 8 2 2" xfId="6114"/>
    <cellStyle name="Normal 14 8 2 2 2" xfId="28945"/>
    <cellStyle name="Normal 14 8 2 2 2 2" xfId="52976"/>
    <cellStyle name="Normal 14 8 2 2 3" xfId="17281"/>
    <cellStyle name="Normal 14 8 2 2 4" xfId="41355"/>
    <cellStyle name="Normal 14 8 2 3" xfId="14096"/>
    <cellStyle name="Normal 14 8 2 3 2" xfId="38172"/>
    <cellStyle name="Normal 14 8 2 4" xfId="25723"/>
    <cellStyle name="Normal 14 8 2 4 2" xfId="49764"/>
    <cellStyle name="Normal 14 8 2 5" xfId="9227"/>
    <cellStyle name="Normal 14 8 2 6" xfId="33303"/>
    <cellStyle name="Normal 14 8 3" xfId="3898"/>
    <cellStyle name="Normal 14 8 3 2" xfId="7111"/>
    <cellStyle name="Normal 14 8 3 2 2" xfId="29942"/>
    <cellStyle name="Normal 14 8 3 2 2 2" xfId="53973"/>
    <cellStyle name="Normal 14 8 3 2 3" xfId="18278"/>
    <cellStyle name="Normal 14 8 3 2 4" xfId="42352"/>
    <cellStyle name="Normal 14 8 3 3" xfId="15095"/>
    <cellStyle name="Normal 14 8 3 3 2" xfId="39169"/>
    <cellStyle name="Normal 14 8 3 4" xfId="26730"/>
    <cellStyle name="Normal 14 8 3 4 2" xfId="50761"/>
    <cellStyle name="Normal 14 8 3 5" xfId="10205"/>
    <cellStyle name="Normal 14 8 3 6" xfId="34281"/>
    <cellStyle name="Normal 14 8 4" xfId="4947"/>
    <cellStyle name="Normal 14 8 4 2" xfId="16144"/>
    <cellStyle name="Normal 14 8 4 2 2" xfId="40218"/>
    <cellStyle name="Normal 14 8 4 3" xfId="27779"/>
    <cellStyle name="Normal 14 8 4 3 2" xfId="51810"/>
    <cellStyle name="Normal 14 8 4 4" xfId="11168"/>
    <cellStyle name="Normal 14 8 4 5" xfId="35244"/>
    <cellStyle name="Normal 14 8 5" xfId="1943"/>
    <cellStyle name="Normal 14 8 5 2" xfId="24752"/>
    <cellStyle name="Normal 14 8 5 2 2" xfId="48795"/>
    <cellStyle name="Normal 14 8 5 3" xfId="12264"/>
    <cellStyle name="Normal 14 8 5 4" xfId="36340"/>
    <cellStyle name="Normal 14 8 6" xfId="23765"/>
    <cellStyle name="Normal 14 8 6 2" xfId="47817"/>
    <cellStyle name="Normal 14 8 7" xfId="8265"/>
    <cellStyle name="Normal 14 8 8" xfId="32341"/>
    <cellStyle name="Normal 14 9" xfId="1137"/>
    <cellStyle name="Normal 14 9 2" xfId="3155"/>
    <cellStyle name="Normal 14 9 2 2" xfId="6354"/>
    <cellStyle name="Normal 14 9 2 2 2" xfId="29185"/>
    <cellStyle name="Normal 14 9 2 2 2 2" xfId="53216"/>
    <cellStyle name="Normal 14 9 2 2 3" xfId="17521"/>
    <cellStyle name="Normal 14 9 2 2 4" xfId="41595"/>
    <cellStyle name="Normal 14 9 2 3" xfId="14336"/>
    <cellStyle name="Normal 14 9 2 3 2" xfId="38412"/>
    <cellStyle name="Normal 14 9 2 4" xfId="25963"/>
    <cellStyle name="Normal 14 9 2 4 2" xfId="50004"/>
    <cellStyle name="Normal 14 9 2 5" xfId="9467"/>
    <cellStyle name="Normal 14 9 2 6" xfId="33543"/>
    <cellStyle name="Normal 14 9 3" xfId="4149"/>
    <cellStyle name="Normal 14 9 3 2" xfId="7362"/>
    <cellStyle name="Normal 14 9 3 2 2" xfId="30193"/>
    <cellStyle name="Normal 14 9 3 2 2 2" xfId="54224"/>
    <cellStyle name="Normal 14 9 3 2 3" xfId="18529"/>
    <cellStyle name="Normal 14 9 3 2 4" xfId="42603"/>
    <cellStyle name="Normal 14 9 3 3" xfId="15346"/>
    <cellStyle name="Normal 14 9 3 3 2" xfId="39420"/>
    <cellStyle name="Normal 14 9 3 4" xfId="26981"/>
    <cellStyle name="Normal 14 9 3 4 2" xfId="51012"/>
    <cellStyle name="Normal 14 9 3 5" xfId="10445"/>
    <cellStyle name="Normal 14 9 3 6" xfId="34521"/>
    <cellStyle name="Normal 14 9 4" xfId="5188"/>
    <cellStyle name="Normal 14 9 4 2" xfId="16385"/>
    <cellStyle name="Normal 14 9 4 2 2" xfId="40459"/>
    <cellStyle name="Normal 14 9 4 3" xfId="28020"/>
    <cellStyle name="Normal 14 9 4 3 2" xfId="52051"/>
    <cellStyle name="Normal 14 9 4 4" xfId="11408"/>
    <cellStyle name="Normal 14 9 4 5" xfId="35484"/>
    <cellStyle name="Normal 14 9 5" xfId="2183"/>
    <cellStyle name="Normal 14 9 5 2" xfId="24994"/>
    <cellStyle name="Normal 14 9 5 2 2" xfId="49035"/>
    <cellStyle name="Normal 14 9 5 3" xfId="12511"/>
    <cellStyle name="Normal 14 9 5 4" xfId="36587"/>
    <cellStyle name="Normal 14 9 6" xfId="24006"/>
    <cellStyle name="Normal 14 9 6 2" xfId="48057"/>
    <cellStyle name="Normal 14 9 7" xfId="8505"/>
    <cellStyle name="Normal 14 9 8" xfId="32581"/>
    <cellStyle name="Normal 15" xfId="223"/>
    <cellStyle name="Normal 15 10" xfId="2448"/>
    <cellStyle name="Normal 15 10 2" xfId="5649"/>
    <cellStyle name="Normal 15 10 2 2" xfId="28480"/>
    <cellStyle name="Normal 15 10 2 2 2" xfId="52511"/>
    <cellStyle name="Normal 15 10 2 3" xfId="16816"/>
    <cellStyle name="Normal 15 10 2 4" xfId="40890"/>
    <cellStyle name="Normal 15 10 3" xfId="13631"/>
    <cellStyle name="Normal 15 10 3 2" xfId="37707"/>
    <cellStyle name="Normal 15 10 4" xfId="25258"/>
    <cellStyle name="Normal 15 10 4 2" xfId="49299"/>
    <cellStyle name="Normal 15 10 5" xfId="8762"/>
    <cellStyle name="Normal 15 10 6" xfId="32838"/>
    <cellStyle name="Normal 15 11" xfId="3420"/>
    <cellStyle name="Normal 15 11 2" xfId="6633"/>
    <cellStyle name="Normal 15 11 2 2" xfId="29464"/>
    <cellStyle name="Normal 15 11 2 2 2" xfId="53495"/>
    <cellStyle name="Normal 15 11 2 3" xfId="17800"/>
    <cellStyle name="Normal 15 11 2 4" xfId="41874"/>
    <cellStyle name="Normal 15 11 3" xfId="14617"/>
    <cellStyle name="Normal 15 11 3 2" xfId="38691"/>
    <cellStyle name="Normal 15 11 4" xfId="26252"/>
    <cellStyle name="Normal 15 11 4 2" xfId="50283"/>
    <cellStyle name="Normal 15 11 5" xfId="9740"/>
    <cellStyle name="Normal 15 11 6" xfId="33816"/>
    <cellStyle name="Normal 15 12" xfId="4478"/>
    <cellStyle name="Normal 15 12 2" xfId="15675"/>
    <cellStyle name="Normal 15 12 2 2" xfId="39749"/>
    <cellStyle name="Normal 15 12 3" xfId="27310"/>
    <cellStyle name="Normal 15 12 3 2" xfId="51341"/>
    <cellStyle name="Normal 15 12 4" xfId="10703"/>
    <cellStyle name="Normal 15 12 5" xfId="34779"/>
    <cellStyle name="Normal 15 13" xfId="1475"/>
    <cellStyle name="Normal 15 13 2" xfId="24284"/>
    <cellStyle name="Normal 15 13 2 2" xfId="48327"/>
    <cellStyle name="Normal 15 13 3" xfId="11719"/>
    <cellStyle name="Normal 15 13 4" xfId="35795"/>
    <cellStyle name="Normal 15 14" xfId="23286"/>
    <cellStyle name="Normal 15 14 2" xfId="47352"/>
    <cellStyle name="Normal 15 15" xfId="7799"/>
    <cellStyle name="Normal 15 16" xfId="31876"/>
    <cellStyle name="Normal 15 2" xfId="224"/>
    <cellStyle name="Normal 15 2 10" xfId="4479"/>
    <cellStyle name="Normal 15 2 10 2" xfId="15676"/>
    <cellStyle name="Normal 15 2 10 2 2" xfId="39750"/>
    <cellStyle name="Normal 15 2 10 3" xfId="27311"/>
    <cellStyle name="Normal 15 2 10 3 2" xfId="51342"/>
    <cellStyle name="Normal 15 2 10 4" xfId="10704"/>
    <cellStyle name="Normal 15 2 10 5" xfId="34780"/>
    <cellStyle name="Normal 15 2 11" xfId="1476"/>
    <cellStyle name="Normal 15 2 11 2" xfId="24285"/>
    <cellStyle name="Normal 15 2 11 2 2" xfId="48328"/>
    <cellStyle name="Normal 15 2 11 3" xfId="11720"/>
    <cellStyle name="Normal 15 2 11 4" xfId="35796"/>
    <cellStyle name="Normal 15 2 12" xfId="23287"/>
    <cellStyle name="Normal 15 2 12 2" xfId="47353"/>
    <cellStyle name="Normal 15 2 13" xfId="7800"/>
    <cellStyle name="Normal 15 2 14" xfId="31877"/>
    <cellStyle name="Normal 15 2 2" xfId="225"/>
    <cellStyle name="Normal 15 2 2 10" xfId="23288"/>
    <cellStyle name="Normal 15 2 2 10 2" xfId="47354"/>
    <cellStyle name="Normal 15 2 2 11" xfId="7801"/>
    <cellStyle name="Normal 15 2 2 12" xfId="31878"/>
    <cellStyle name="Normal 15 2 2 2" xfId="226"/>
    <cellStyle name="Normal 15 2 2 2 10" xfId="7802"/>
    <cellStyle name="Normal 15 2 2 2 11" xfId="31879"/>
    <cellStyle name="Normal 15 2 2 2 2" xfId="645"/>
    <cellStyle name="Normal 15 2 2 2 2 2" xfId="2693"/>
    <cellStyle name="Normal 15 2 2 2 2 2 2" xfId="5892"/>
    <cellStyle name="Normal 15 2 2 2 2 2 2 2" xfId="28723"/>
    <cellStyle name="Normal 15 2 2 2 2 2 2 2 2" xfId="52754"/>
    <cellStyle name="Normal 15 2 2 2 2 2 2 3" xfId="17059"/>
    <cellStyle name="Normal 15 2 2 2 2 2 2 4" xfId="41133"/>
    <cellStyle name="Normal 15 2 2 2 2 2 3" xfId="13874"/>
    <cellStyle name="Normal 15 2 2 2 2 2 3 2" xfId="37950"/>
    <cellStyle name="Normal 15 2 2 2 2 2 4" xfId="25501"/>
    <cellStyle name="Normal 15 2 2 2 2 2 4 2" xfId="49542"/>
    <cellStyle name="Normal 15 2 2 2 2 2 5" xfId="9005"/>
    <cellStyle name="Normal 15 2 2 2 2 2 6" xfId="33081"/>
    <cellStyle name="Normal 15 2 2 2 2 3" xfId="3672"/>
    <cellStyle name="Normal 15 2 2 2 2 3 2" xfId="6885"/>
    <cellStyle name="Normal 15 2 2 2 2 3 2 2" xfId="29716"/>
    <cellStyle name="Normal 15 2 2 2 2 3 2 2 2" xfId="53747"/>
    <cellStyle name="Normal 15 2 2 2 2 3 2 3" xfId="18052"/>
    <cellStyle name="Normal 15 2 2 2 2 3 2 4" xfId="42126"/>
    <cellStyle name="Normal 15 2 2 2 2 3 3" xfId="14869"/>
    <cellStyle name="Normal 15 2 2 2 2 3 3 2" xfId="38943"/>
    <cellStyle name="Normal 15 2 2 2 2 3 4" xfId="26504"/>
    <cellStyle name="Normal 15 2 2 2 2 3 4 2" xfId="50535"/>
    <cellStyle name="Normal 15 2 2 2 2 3 5" xfId="9983"/>
    <cellStyle name="Normal 15 2 2 2 2 3 6" xfId="34059"/>
    <cellStyle name="Normal 15 2 2 2 2 4" xfId="4725"/>
    <cellStyle name="Normal 15 2 2 2 2 4 2" xfId="15922"/>
    <cellStyle name="Normal 15 2 2 2 2 4 2 2" xfId="39996"/>
    <cellStyle name="Normal 15 2 2 2 2 4 3" xfId="27557"/>
    <cellStyle name="Normal 15 2 2 2 2 4 3 2" xfId="51588"/>
    <cellStyle name="Normal 15 2 2 2 2 4 4" xfId="10946"/>
    <cellStyle name="Normal 15 2 2 2 2 4 5" xfId="35022"/>
    <cellStyle name="Normal 15 2 2 2 2 5" xfId="1721"/>
    <cellStyle name="Normal 15 2 2 2 2 5 2" xfId="24530"/>
    <cellStyle name="Normal 15 2 2 2 2 5 2 2" xfId="48573"/>
    <cellStyle name="Normal 15 2 2 2 2 5 3" xfId="12032"/>
    <cellStyle name="Normal 15 2 2 2 2 5 4" xfId="36108"/>
    <cellStyle name="Normal 15 2 2 2 2 6" xfId="23541"/>
    <cellStyle name="Normal 15 2 2 2 2 6 2" xfId="47595"/>
    <cellStyle name="Normal 15 2 2 2 2 7" xfId="8043"/>
    <cellStyle name="Normal 15 2 2 2 2 8" xfId="32119"/>
    <cellStyle name="Normal 15 2 2 2 3" xfId="915"/>
    <cellStyle name="Normal 15 2 2 2 3 2" xfId="2933"/>
    <cellStyle name="Normal 15 2 2 2 3 2 2" xfId="6132"/>
    <cellStyle name="Normal 15 2 2 2 3 2 2 2" xfId="28963"/>
    <cellStyle name="Normal 15 2 2 2 3 2 2 2 2" xfId="52994"/>
    <cellStyle name="Normal 15 2 2 2 3 2 2 3" xfId="17299"/>
    <cellStyle name="Normal 15 2 2 2 3 2 2 4" xfId="41373"/>
    <cellStyle name="Normal 15 2 2 2 3 2 3" xfId="14114"/>
    <cellStyle name="Normal 15 2 2 2 3 2 3 2" xfId="38190"/>
    <cellStyle name="Normal 15 2 2 2 3 2 4" xfId="25741"/>
    <cellStyle name="Normal 15 2 2 2 3 2 4 2" xfId="49782"/>
    <cellStyle name="Normal 15 2 2 2 3 2 5" xfId="9245"/>
    <cellStyle name="Normal 15 2 2 2 3 2 6" xfId="33321"/>
    <cellStyle name="Normal 15 2 2 2 3 3" xfId="3916"/>
    <cellStyle name="Normal 15 2 2 2 3 3 2" xfId="7129"/>
    <cellStyle name="Normal 15 2 2 2 3 3 2 2" xfId="29960"/>
    <cellStyle name="Normal 15 2 2 2 3 3 2 2 2" xfId="53991"/>
    <cellStyle name="Normal 15 2 2 2 3 3 2 3" xfId="18296"/>
    <cellStyle name="Normal 15 2 2 2 3 3 2 4" xfId="42370"/>
    <cellStyle name="Normal 15 2 2 2 3 3 3" xfId="15113"/>
    <cellStyle name="Normal 15 2 2 2 3 3 3 2" xfId="39187"/>
    <cellStyle name="Normal 15 2 2 2 3 3 4" xfId="26748"/>
    <cellStyle name="Normal 15 2 2 2 3 3 4 2" xfId="50779"/>
    <cellStyle name="Normal 15 2 2 2 3 3 5" xfId="10223"/>
    <cellStyle name="Normal 15 2 2 2 3 3 6" xfId="34299"/>
    <cellStyle name="Normal 15 2 2 2 3 4" xfId="4965"/>
    <cellStyle name="Normal 15 2 2 2 3 4 2" xfId="16162"/>
    <cellStyle name="Normal 15 2 2 2 3 4 2 2" xfId="40236"/>
    <cellStyle name="Normal 15 2 2 2 3 4 3" xfId="27797"/>
    <cellStyle name="Normal 15 2 2 2 3 4 3 2" xfId="51828"/>
    <cellStyle name="Normal 15 2 2 2 3 4 4" xfId="11186"/>
    <cellStyle name="Normal 15 2 2 2 3 4 5" xfId="35262"/>
    <cellStyle name="Normal 15 2 2 2 3 5" xfId="1961"/>
    <cellStyle name="Normal 15 2 2 2 3 5 2" xfId="24770"/>
    <cellStyle name="Normal 15 2 2 2 3 5 2 2" xfId="48813"/>
    <cellStyle name="Normal 15 2 2 2 3 5 3" xfId="12282"/>
    <cellStyle name="Normal 15 2 2 2 3 5 4" xfId="36358"/>
    <cellStyle name="Normal 15 2 2 2 3 6" xfId="23783"/>
    <cellStyle name="Normal 15 2 2 2 3 6 2" xfId="47835"/>
    <cellStyle name="Normal 15 2 2 2 3 7" xfId="8283"/>
    <cellStyle name="Normal 15 2 2 2 3 8" xfId="32359"/>
    <cellStyle name="Normal 15 2 2 2 4" xfId="1155"/>
    <cellStyle name="Normal 15 2 2 2 4 2" xfId="3173"/>
    <cellStyle name="Normal 15 2 2 2 4 2 2" xfId="6372"/>
    <cellStyle name="Normal 15 2 2 2 4 2 2 2" xfId="29203"/>
    <cellStyle name="Normal 15 2 2 2 4 2 2 2 2" xfId="53234"/>
    <cellStyle name="Normal 15 2 2 2 4 2 2 3" xfId="17539"/>
    <cellStyle name="Normal 15 2 2 2 4 2 2 4" xfId="41613"/>
    <cellStyle name="Normal 15 2 2 2 4 2 3" xfId="14354"/>
    <cellStyle name="Normal 15 2 2 2 4 2 3 2" xfId="38430"/>
    <cellStyle name="Normal 15 2 2 2 4 2 4" xfId="25981"/>
    <cellStyle name="Normal 15 2 2 2 4 2 4 2" xfId="50022"/>
    <cellStyle name="Normal 15 2 2 2 4 2 5" xfId="9485"/>
    <cellStyle name="Normal 15 2 2 2 4 2 6" xfId="33561"/>
    <cellStyle name="Normal 15 2 2 2 4 3" xfId="4167"/>
    <cellStyle name="Normal 15 2 2 2 4 3 2" xfId="7380"/>
    <cellStyle name="Normal 15 2 2 2 4 3 2 2" xfId="30211"/>
    <cellStyle name="Normal 15 2 2 2 4 3 2 2 2" xfId="54242"/>
    <cellStyle name="Normal 15 2 2 2 4 3 2 3" xfId="18547"/>
    <cellStyle name="Normal 15 2 2 2 4 3 2 4" xfId="42621"/>
    <cellStyle name="Normal 15 2 2 2 4 3 3" xfId="15364"/>
    <cellStyle name="Normal 15 2 2 2 4 3 3 2" xfId="39438"/>
    <cellStyle name="Normal 15 2 2 2 4 3 4" xfId="26999"/>
    <cellStyle name="Normal 15 2 2 2 4 3 4 2" xfId="51030"/>
    <cellStyle name="Normal 15 2 2 2 4 3 5" xfId="10463"/>
    <cellStyle name="Normal 15 2 2 2 4 3 6" xfId="34539"/>
    <cellStyle name="Normal 15 2 2 2 4 4" xfId="5206"/>
    <cellStyle name="Normal 15 2 2 2 4 4 2" xfId="16403"/>
    <cellStyle name="Normal 15 2 2 2 4 4 2 2" xfId="40477"/>
    <cellStyle name="Normal 15 2 2 2 4 4 3" xfId="28038"/>
    <cellStyle name="Normal 15 2 2 2 4 4 3 2" xfId="52069"/>
    <cellStyle name="Normal 15 2 2 2 4 4 4" xfId="11426"/>
    <cellStyle name="Normal 15 2 2 2 4 4 5" xfId="35502"/>
    <cellStyle name="Normal 15 2 2 2 4 5" xfId="2201"/>
    <cellStyle name="Normal 15 2 2 2 4 5 2" xfId="25012"/>
    <cellStyle name="Normal 15 2 2 2 4 5 2 2" xfId="49053"/>
    <cellStyle name="Normal 15 2 2 2 4 5 3" xfId="12529"/>
    <cellStyle name="Normal 15 2 2 2 4 5 4" xfId="36605"/>
    <cellStyle name="Normal 15 2 2 2 4 6" xfId="24024"/>
    <cellStyle name="Normal 15 2 2 2 4 6 2" xfId="48075"/>
    <cellStyle name="Normal 15 2 2 2 4 7" xfId="8523"/>
    <cellStyle name="Normal 15 2 2 2 4 8" xfId="32599"/>
    <cellStyle name="Normal 15 2 2 2 5" xfId="2451"/>
    <cellStyle name="Normal 15 2 2 2 5 2" xfId="5652"/>
    <cellStyle name="Normal 15 2 2 2 5 2 2" xfId="28483"/>
    <cellStyle name="Normal 15 2 2 2 5 2 2 2" xfId="52514"/>
    <cellStyle name="Normal 15 2 2 2 5 2 3" xfId="16819"/>
    <cellStyle name="Normal 15 2 2 2 5 2 4" xfId="40893"/>
    <cellStyle name="Normal 15 2 2 2 5 3" xfId="13634"/>
    <cellStyle name="Normal 15 2 2 2 5 3 2" xfId="37710"/>
    <cellStyle name="Normal 15 2 2 2 5 4" xfId="25261"/>
    <cellStyle name="Normal 15 2 2 2 5 4 2" xfId="49302"/>
    <cellStyle name="Normal 15 2 2 2 5 5" xfId="8765"/>
    <cellStyle name="Normal 15 2 2 2 5 6" xfId="32841"/>
    <cellStyle name="Normal 15 2 2 2 6" xfId="3423"/>
    <cellStyle name="Normal 15 2 2 2 6 2" xfId="6636"/>
    <cellStyle name="Normal 15 2 2 2 6 2 2" xfId="29467"/>
    <cellStyle name="Normal 15 2 2 2 6 2 2 2" xfId="53498"/>
    <cellStyle name="Normal 15 2 2 2 6 2 3" xfId="17803"/>
    <cellStyle name="Normal 15 2 2 2 6 2 4" xfId="41877"/>
    <cellStyle name="Normal 15 2 2 2 6 3" xfId="14620"/>
    <cellStyle name="Normal 15 2 2 2 6 3 2" xfId="38694"/>
    <cellStyle name="Normal 15 2 2 2 6 4" xfId="26255"/>
    <cellStyle name="Normal 15 2 2 2 6 4 2" xfId="50286"/>
    <cellStyle name="Normal 15 2 2 2 6 5" xfId="9743"/>
    <cellStyle name="Normal 15 2 2 2 6 6" xfId="33819"/>
    <cellStyle name="Normal 15 2 2 2 7" xfId="4481"/>
    <cellStyle name="Normal 15 2 2 2 7 2" xfId="15678"/>
    <cellStyle name="Normal 15 2 2 2 7 2 2" xfId="39752"/>
    <cellStyle name="Normal 15 2 2 2 7 3" xfId="27313"/>
    <cellStyle name="Normal 15 2 2 2 7 3 2" xfId="51344"/>
    <cellStyle name="Normal 15 2 2 2 7 4" xfId="10706"/>
    <cellStyle name="Normal 15 2 2 2 7 5" xfId="34782"/>
    <cellStyle name="Normal 15 2 2 2 8" xfId="1478"/>
    <cellStyle name="Normal 15 2 2 2 8 2" xfId="24287"/>
    <cellStyle name="Normal 15 2 2 2 8 2 2" xfId="48330"/>
    <cellStyle name="Normal 15 2 2 2 8 3" xfId="11722"/>
    <cellStyle name="Normal 15 2 2 2 8 4" xfId="35798"/>
    <cellStyle name="Normal 15 2 2 2 9" xfId="23289"/>
    <cellStyle name="Normal 15 2 2 2 9 2" xfId="47355"/>
    <cellStyle name="Normal 15 2 2 3" xfId="644"/>
    <cellStyle name="Normal 15 2 2 3 2" xfId="2692"/>
    <cellStyle name="Normal 15 2 2 3 2 2" xfId="5891"/>
    <cellStyle name="Normal 15 2 2 3 2 2 2" xfId="28722"/>
    <cellStyle name="Normal 15 2 2 3 2 2 2 2" xfId="52753"/>
    <cellStyle name="Normal 15 2 2 3 2 2 3" xfId="17058"/>
    <cellStyle name="Normal 15 2 2 3 2 2 4" xfId="41132"/>
    <cellStyle name="Normal 15 2 2 3 2 3" xfId="13873"/>
    <cellStyle name="Normal 15 2 2 3 2 3 2" xfId="37949"/>
    <cellStyle name="Normal 15 2 2 3 2 4" xfId="25500"/>
    <cellStyle name="Normal 15 2 2 3 2 4 2" xfId="49541"/>
    <cellStyle name="Normal 15 2 2 3 2 5" xfId="9004"/>
    <cellStyle name="Normal 15 2 2 3 2 6" xfId="33080"/>
    <cellStyle name="Normal 15 2 2 3 3" xfId="3671"/>
    <cellStyle name="Normal 15 2 2 3 3 2" xfId="6884"/>
    <cellStyle name="Normal 15 2 2 3 3 2 2" xfId="29715"/>
    <cellStyle name="Normal 15 2 2 3 3 2 2 2" xfId="53746"/>
    <cellStyle name="Normal 15 2 2 3 3 2 3" xfId="18051"/>
    <cellStyle name="Normal 15 2 2 3 3 2 4" xfId="42125"/>
    <cellStyle name="Normal 15 2 2 3 3 3" xfId="14868"/>
    <cellStyle name="Normal 15 2 2 3 3 3 2" xfId="38942"/>
    <cellStyle name="Normal 15 2 2 3 3 4" xfId="26503"/>
    <cellStyle name="Normal 15 2 2 3 3 4 2" xfId="50534"/>
    <cellStyle name="Normal 15 2 2 3 3 5" xfId="9982"/>
    <cellStyle name="Normal 15 2 2 3 3 6" xfId="34058"/>
    <cellStyle name="Normal 15 2 2 3 4" xfId="4724"/>
    <cellStyle name="Normal 15 2 2 3 4 2" xfId="15921"/>
    <cellStyle name="Normal 15 2 2 3 4 2 2" xfId="39995"/>
    <cellStyle name="Normal 15 2 2 3 4 3" xfId="27556"/>
    <cellStyle name="Normal 15 2 2 3 4 3 2" xfId="51587"/>
    <cellStyle name="Normal 15 2 2 3 4 4" xfId="10945"/>
    <cellStyle name="Normal 15 2 2 3 4 5" xfId="35021"/>
    <cellStyle name="Normal 15 2 2 3 5" xfId="1720"/>
    <cellStyle name="Normal 15 2 2 3 5 2" xfId="24529"/>
    <cellStyle name="Normal 15 2 2 3 5 2 2" xfId="48572"/>
    <cellStyle name="Normal 15 2 2 3 5 3" xfId="12031"/>
    <cellStyle name="Normal 15 2 2 3 5 4" xfId="36107"/>
    <cellStyle name="Normal 15 2 2 3 6" xfId="23540"/>
    <cellStyle name="Normal 15 2 2 3 6 2" xfId="47594"/>
    <cellStyle name="Normal 15 2 2 3 7" xfId="8042"/>
    <cellStyle name="Normal 15 2 2 3 8" xfId="32118"/>
    <cellStyle name="Normal 15 2 2 4" xfId="914"/>
    <cellStyle name="Normal 15 2 2 4 2" xfId="2932"/>
    <cellStyle name="Normal 15 2 2 4 2 2" xfId="6131"/>
    <cellStyle name="Normal 15 2 2 4 2 2 2" xfId="28962"/>
    <cellStyle name="Normal 15 2 2 4 2 2 2 2" xfId="52993"/>
    <cellStyle name="Normal 15 2 2 4 2 2 3" xfId="17298"/>
    <cellStyle name="Normal 15 2 2 4 2 2 4" xfId="41372"/>
    <cellStyle name="Normal 15 2 2 4 2 3" xfId="14113"/>
    <cellStyle name="Normal 15 2 2 4 2 3 2" xfId="38189"/>
    <cellStyle name="Normal 15 2 2 4 2 4" xfId="25740"/>
    <cellStyle name="Normal 15 2 2 4 2 4 2" xfId="49781"/>
    <cellStyle name="Normal 15 2 2 4 2 5" xfId="9244"/>
    <cellStyle name="Normal 15 2 2 4 2 6" xfId="33320"/>
    <cellStyle name="Normal 15 2 2 4 3" xfId="3915"/>
    <cellStyle name="Normal 15 2 2 4 3 2" xfId="7128"/>
    <cellStyle name="Normal 15 2 2 4 3 2 2" xfId="29959"/>
    <cellStyle name="Normal 15 2 2 4 3 2 2 2" xfId="53990"/>
    <cellStyle name="Normal 15 2 2 4 3 2 3" xfId="18295"/>
    <cellStyle name="Normal 15 2 2 4 3 2 4" xfId="42369"/>
    <cellStyle name="Normal 15 2 2 4 3 3" xfId="15112"/>
    <cellStyle name="Normal 15 2 2 4 3 3 2" xfId="39186"/>
    <cellStyle name="Normal 15 2 2 4 3 4" xfId="26747"/>
    <cellStyle name="Normal 15 2 2 4 3 4 2" xfId="50778"/>
    <cellStyle name="Normal 15 2 2 4 3 5" xfId="10222"/>
    <cellStyle name="Normal 15 2 2 4 3 6" xfId="34298"/>
    <cellStyle name="Normal 15 2 2 4 4" xfId="4964"/>
    <cellStyle name="Normal 15 2 2 4 4 2" xfId="16161"/>
    <cellStyle name="Normal 15 2 2 4 4 2 2" xfId="40235"/>
    <cellStyle name="Normal 15 2 2 4 4 3" xfId="27796"/>
    <cellStyle name="Normal 15 2 2 4 4 3 2" xfId="51827"/>
    <cellStyle name="Normal 15 2 2 4 4 4" xfId="11185"/>
    <cellStyle name="Normal 15 2 2 4 4 5" xfId="35261"/>
    <cellStyle name="Normal 15 2 2 4 5" xfId="1960"/>
    <cellStyle name="Normal 15 2 2 4 5 2" xfId="24769"/>
    <cellStyle name="Normal 15 2 2 4 5 2 2" xfId="48812"/>
    <cellStyle name="Normal 15 2 2 4 5 3" xfId="12281"/>
    <cellStyle name="Normal 15 2 2 4 5 4" xfId="36357"/>
    <cellStyle name="Normal 15 2 2 4 6" xfId="23782"/>
    <cellStyle name="Normal 15 2 2 4 6 2" xfId="47834"/>
    <cellStyle name="Normal 15 2 2 4 7" xfId="8282"/>
    <cellStyle name="Normal 15 2 2 4 8" xfId="32358"/>
    <cellStyle name="Normal 15 2 2 5" xfId="1154"/>
    <cellStyle name="Normal 15 2 2 5 2" xfId="3172"/>
    <cellStyle name="Normal 15 2 2 5 2 2" xfId="6371"/>
    <cellStyle name="Normal 15 2 2 5 2 2 2" xfId="29202"/>
    <cellStyle name="Normal 15 2 2 5 2 2 2 2" xfId="53233"/>
    <cellStyle name="Normal 15 2 2 5 2 2 3" xfId="17538"/>
    <cellStyle name="Normal 15 2 2 5 2 2 4" xfId="41612"/>
    <cellStyle name="Normal 15 2 2 5 2 3" xfId="14353"/>
    <cellStyle name="Normal 15 2 2 5 2 3 2" xfId="38429"/>
    <cellStyle name="Normal 15 2 2 5 2 4" xfId="25980"/>
    <cellStyle name="Normal 15 2 2 5 2 4 2" xfId="50021"/>
    <cellStyle name="Normal 15 2 2 5 2 5" xfId="9484"/>
    <cellStyle name="Normal 15 2 2 5 2 6" xfId="33560"/>
    <cellStyle name="Normal 15 2 2 5 3" xfId="4166"/>
    <cellStyle name="Normal 15 2 2 5 3 2" xfId="7379"/>
    <cellStyle name="Normal 15 2 2 5 3 2 2" xfId="30210"/>
    <cellStyle name="Normal 15 2 2 5 3 2 2 2" xfId="54241"/>
    <cellStyle name="Normal 15 2 2 5 3 2 3" xfId="18546"/>
    <cellStyle name="Normal 15 2 2 5 3 2 4" xfId="42620"/>
    <cellStyle name="Normal 15 2 2 5 3 3" xfId="15363"/>
    <cellStyle name="Normal 15 2 2 5 3 3 2" xfId="39437"/>
    <cellStyle name="Normal 15 2 2 5 3 4" xfId="26998"/>
    <cellStyle name="Normal 15 2 2 5 3 4 2" xfId="51029"/>
    <cellStyle name="Normal 15 2 2 5 3 5" xfId="10462"/>
    <cellStyle name="Normal 15 2 2 5 3 6" xfId="34538"/>
    <cellStyle name="Normal 15 2 2 5 4" xfId="5205"/>
    <cellStyle name="Normal 15 2 2 5 4 2" xfId="16402"/>
    <cellStyle name="Normal 15 2 2 5 4 2 2" xfId="40476"/>
    <cellStyle name="Normal 15 2 2 5 4 3" xfId="28037"/>
    <cellStyle name="Normal 15 2 2 5 4 3 2" xfId="52068"/>
    <cellStyle name="Normal 15 2 2 5 4 4" xfId="11425"/>
    <cellStyle name="Normal 15 2 2 5 4 5" xfId="35501"/>
    <cellStyle name="Normal 15 2 2 5 5" xfId="2200"/>
    <cellStyle name="Normal 15 2 2 5 5 2" xfId="25011"/>
    <cellStyle name="Normal 15 2 2 5 5 2 2" xfId="49052"/>
    <cellStyle name="Normal 15 2 2 5 5 3" xfId="12528"/>
    <cellStyle name="Normal 15 2 2 5 5 4" xfId="36604"/>
    <cellStyle name="Normal 15 2 2 5 6" xfId="24023"/>
    <cellStyle name="Normal 15 2 2 5 6 2" xfId="48074"/>
    <cellStyle name="Normal 15 2 2 5 7" xfId="8522"/>
    <cellStyle name="Normal 15 2 2 5 8" xfId="32598"/>
    <cellStyle name="Normal 15 2 2 6" xfId="2450"/>
    <cellStyle name="Normal 15 2 2 6 2" xfId="5651"/>
    <cellStyle name="Normal 15 2 2 6 2 2" xfId="28482"/>
    <cellStyle name="Normal 15 2 2 6 2 2 2" xfId="52513"/>
    <cellStyle name="Normal 15 2 2 6 2 3" xfId="16818"/>
    <cellStyle name="Normal 15 2 2 6 2 4" xfId="40892"/>
    <cellStyle name="Normal 15 2 2 6 3" xfId="13633"/>
    <cellStyle name="Normal 15 2 2 6 3 2" xfId="37709"/>
    <cellStyle name="Normal 15 2 2 6 4" xfId="25260"/>
    <cellStyle name="Normal 15 2 2 6 4 2" xfId="49301"/>
    <cellStyle name="Normal 15 2 2 6 5" xfId="8764"/>
    <cellStyle name="Normal 15 2 2 6 6" xfId="32840"/>
    <cellStyle name="Normal 15 2 2 7" xfId="3422"/>
    <cellStyle name="Normal 15 2 2 7 2" xfId="6635"/>
    <cellStyle name="Normal 15 2 2 7 2 2" xfId="29466"/>
    <cellStyle name="Normal 15 2 2 7 2 2 2" xfId="53497"/>
    <cellStyle name="Normal 15 2 2 7 2 3" xfId="17802"/>
    <cellStyle name="Normal 15 2 2 7 2 4" xfId="41876"/>
    <cellStyle name="Normal 15 2 2 7 3" xfId="14619"/>
    <cellStyle name="Normal 15 2 2 7 3 2" xfId="38693"/>
    <cellStyle name="Normal 15 2 2 7 4" xfId="26254"/>
    <cellStyle name="Normal 15 2 2 7 4 2" xfId="50285"/>
    <cellStyle name="Normal 15 2 2 7 5" xfId="9742"/>
    <cellStyle name="Normal 15 2 2 7 6" xfId="33818"/>
    <cellStyle name="Normal 15 2 2 8" xfId="4480"/>
    <cellStyle name="Normal 15 2 2 8 2" xfId="15677"/>
    <cellStyle name="Normal 15 2 2 8 2 2" xfId="39751"/>
    <cellStyle name="Normal 15 2 2 8 3" xfId="27312"/>
    <cellStyle name="Normal 15 2 2 8 3 2" xfId="51343"/>
    <cellStyle name="Normal 15 2 2 8 4" xfId="10705"/>
    <cellStyle name="Normal 15 2 2 8 5" xfId="34781"/>
    <cellStyle name="Normal 15 2 2 9" xfId="1477"/>
    <cellStyle name="Normal 15 2 2 9 2" xfId="24286"/>
    <cellStyle name="Normal 15 2 2 9 2 2" xfId="48329"/>
    <cellStyle name="Normal 15 2 2 9 3" xfId="11721"/>
    <cellStyle name="Normal 15 2 2 9 4" xfId="35797"/>
    <cellStyle name="Normal 15 2 3" xfId="227"/>
    <cellStyle name="Normal 15 2 3 10" xfId="23290"/>
    <cellStyle name="Normal 15 2 3 10 2" xfId="47356"/>
    <cellStyle name="Normal 15 2 3 11" xfId="7803"/>
    <cellStyle name="Normal 15 2 3 12" xfId="31880"/>
    <cellStyle name="Normal 15 2 3 2" xfId="228"/>
    <cellStyle name="Normal 15 2 3 2 10" xfId="7804"/>
    <cellStyle name="Normal 15 2 3 2 11" xfId="31881"/>
    <cellStyle name="Normal 15 2 3 2 2" xfId="647"/>
    <cellStyle name="Normal 15 2 3 2 2 2" xfId="2695"/>
    <cellStyle name="Normal 15 2 3 2 2 2 2" xfId="5894"/>
    <cellStyle name="Normal 15 2 3 2 2 2 2 2" xfId="28725"/>
    <cellStyle name="Normal 15 2 3 2 2 2 2 2 2" xfId="52756"/>
    <cellStyle name="Normal 15 2 3 2 2 2 2 3" xfId="17061"/>
    <cellStyle name="Normal 15 2 3 2 2 2 2 4" xfId="41135"/>
    <cellStyle name="Normal 15 2 3 2 2 2 3" xfId="13876"/>
    <cellStyle name="Normal 15 2 3 2 2 2 3 2" xfId="37952"/>
    <cellStyle name="Normal 15 2 3 2 2 2 4" xfId="25503"/>
    <cellStyle name="Normal 15 2 3 2 2 2 4 2" xfId="49544"/>
    <cellStyle name="Normal 15 2 3 2 2 2 5" xfId="9007"/>
    <cellStyle name="Normal 15 2 3 2 2 2 6" xfId="33083"/>
    <cellStyle name="Normal 15 2 3 2 2 3" xfId="3674"/>
    <cellStyle name="Normal 15 2 3 2 2 3 2" xfId="6887"/>
    <cellStyle name="Normal 15 2 3 2 2 3 2 2" xfId="29718"/>
    <cellStyle name="Normal 15 2 3 2 2 3 2 2 2" xfId="53749"/>
    <cellStyle name="Normal 15 2 3 2 2 3 2 3" xfId="18054"/>
    <cellStyle name="Normal 15 2 3 2 2 3 2 4" xfId="42128"/>
    <cellStyle name="Normal 15 2 3 2 2 3 3" xfId="14871"/>
    <cellStyle name="Normal 15 2 3 2 2 3 3 2" xfId="38945"/>
    <cellStyle name="Normal 15 2 3 2 2 3 4" xfId="26506"/>
    <cellStyle name="Normal 15 2 3 2 2 3 4 2" xfId="50537"/>
    <cellStyle name="Normal 15 2 3 2 2 3 5" xfId="9985"/>
    <cellStyle name="Normal 15 2 3 2 2 3 6" xfId="34061"/>
    <cellStyle name="Normal 15 2 3 2 2 4" xfId="4727"/>
    <cellStyle name="Normal 15 2 3 2 2 4 2" xfId="15924"/>
    <cellStyle name="Normal 15 2 3 2 2 4 2 2" xfId="39998"/>
    <cellStyle name="Normal 15 2 3 2 2 4 3" xfId="27559"/>
    <cellStyle name="Normal 15 2 3 2 2 4 3 2" xfId="51590"/>
    <cellStyle name="Normal 15 2 3 2 2 4 4" xfId="10948"/>
    <cellStyle name="Normal 15 2 3 2 2 4 5" xfId="35024"/>
    <cellStyle name="Normal 15 2 3 2 2 5" xfId="1723"/>
    <cellStyle name="Normal 15 2 3 2 2 5 2" xfId="24532"/>
    <cellStyle name="Normal 15 2 3 2 2 5 2 2" xfId="48575"/>
    <cellStyle name="Normal 15 2 3 2 2 5 3" xfId="12034"/>
    <cellStyle name="Normal 15 2 3 2 2 5 4" xfId="36110"/>
    <cellStyle name="Normal 15 2 3 2 2 6" xfId="23543"/>
    <cellStyle name="Normal 15 2 3 2 2 6 2" xfId="47597"/>
    <cellStyle name="Normal 15 2 3 2 2 7" xfId="8045"/>
    <cellStyle name="Normal 15 2 3 2 2 8" xfId="32121"/>
    <cellStyle name="Normal 15 2 3 2 3" xfId="917"/>
    <cellStyle name="Normal 15 2 3 2 3 2" xfId="2935"/>
    <cellStyle name="Normal 15 2 3 2 3 2 2" xfId="6134"/>
    <cellStyle name="Normal 15 2 3 2 3 2 2 2" xfId="28965"/>
    <cellStyle name="Normal 15 2 3 2 3 2 2 2 2" xfId="52996"/>
    <cellStyle name="Normal 15 2 3 2 3 2 2 3" xfId="17301"/>
    <cellStyle name="Normal 15 2 3 2 3 2 2 4" xfId="41375"/>
    <cellStyle name="Normal 15 2 3 2 3 2 3" xfId="14116"/>
    <cellStyle name="Normal 15 2 3 2 3 2 3 2" xfId="38192"/>
    <cellStyle name="Normal 15 2 3 2 3 2 4" xfId="25743"/>
    <cellStyle name="Normal 15 2 3 2 3 2 4 2" xfId="49784"/>
    <cellStyle name="Normal 15 2 3 2 3 2 5" xfId="9247"/>
    <cellStyle name="Normal 15 2 3 2 3 2 6" xfId="33323"/>
    <cellStyle name="Normal 15 2 3 2 3 3" xfId="3918"/>
    <cellStyle name="Normal 15 2 3 2 3 3 2" xfId="7131"/>
    <cellStyle name="Normal 15 2 3 2 3 3 2 2" xfId="29962"/>
    <cellStyle name="Normal 15 2 3 2 3 3 2 2 2" xfId="53993"/>
    <cellStyle name="Normal 15 2 3 2 3 3 2 3" xfId="18298"/>
    <cellStyle name="Normal 15 2 3 2 3 3 2 4" xfId="42372"/>
    <cellStyle name="Normal 15 2 3 2 3 3 3" xfId="15115"/>
    <cellStyle name="Normal 15 2 3 2 3 3 3 2" xfId="39189"/>
    <cellStyle name="Normal 15 2 3 2 3 3 4" xfId="26750"/>
    <cellStyle name="Normal 15 2 3 2 3 3 4 2" xfId="50781"/>
    <cellStyle name="Normal 15 2 3 2 3 3 5" xfId="10225"/>
    <cellStyle name="Normal 15 2 3 2 3 3 6" xfId="34301"/>
    <cellStyle name="Normal 15 2 3 2 3 4" xfId="4967"/>
    <cellStyle name="Normal 15 2 3 2 3 4 2" xfId="16164"/>
    <cellStyle name="Normal 15 2 3 2 3 4 2 2" xfId="40238"/>
    <cellStyle name="Normal 15 2 3 2 3 4 3" xfId="27799"/>
    <cellStyle name="Normal 15 2 3 2 3 4 3 2" xfId="51830"/>
    <cellStyle name="Normal 15 2 3 2 3 4 4" xfId="11188"/>
    <cellStyle name="Normal 15 2 3 2 3 4 5" xfId="35264"/>
    <cellStyle name="Normal 15 2 3 2 3 5" xfId="1963"/>
    <cellStyle name="Normal 15 2 3 2 3 5 2" xfId="24772"/>
    <cellStyle name="Normal 15 2 3 2 3 5 2 2" xfId="48815"/>
    <cellStyle name="Normal 15 2 3 2 3 5 3" xfId="12284"/>
    <cellStyle name="Normal 15 2 3 2 3 5 4" xfId="36360"/>
    <cellStyle name="Normal 15 2 3 2 3 6" xfId="23785"/>
    <cellStyle name="Normal 15 2 3 2 3 6 2" xfId="47837"/>
    <cellStyle name="Normal 15 2 3 2 3 7" xfId="8285"/>
    <cellStyle name="Normal 15 2 3 2 3 8" xfId="32361"/>
    <cellStyle name="Normal 15 2 3 2 4" xfId="1157"/>
    <cellStyle name="Normal 15 2 3 2 4 2" xfId="3175"/>
    <cellStyle name="Normal 15 2 3 2 4 2 2" xfId="6374"/>
    <cellStyle name="Normal 15 2 3 2 4 2 2 2" xfId="29205"/>
    <cellStyle name="Normal 15 2 3 2 4 2 2 2 2" xfId="53236"/>
    <cellStyle name="Normal 15 2 3 2 4 2 2 3" xfId="17541"/>
    <cellStyle name="Normal 15 2 3 2 4 2 2 4" xfId="41615"/>
    <cellStyle name="Normal 15 2 3 2 4 2 3" xfId="14356"/>
    <cellStyle name="Normal 15 2 3 2 4 2 3 2" xfId="38432"/>
    <cellStyle name="Normal 15 2 3 2 4 2 4" xfId="25983"/>
    <cellStyle name="Normal 15 2 3 2 4 2 4 2" xfId="50024"/>
    <cellStyle name="Normal 15 2 3 2 4 2 5" xfId="9487"/>
    <cellStyle name="Normal 15 2 3 2 4 2 6" xfId="33563"/>
    <cellStyle name="Normal 15 2 3 2 4 3" xfId="4169"/>
    <cellStyle name="Normal 15 2 3 2 4 3 2" xfId="7382"/>
    <cellStyle name="Normal 15 2 3 2 4 3 2 2" xfId="30213"/>
    <cellStyle name="Normal 15 2 3 2 4 3 2 2 2" xfId="54244"/>
    <cellStyle name="Normal 15 2 3 2 4 3 2 3" xfId="18549"/>
    <cellStyle name="Normal 15 2 3 2 4 3 2 4" xfId="42623"/>
    <cellStyle name="Normal 15 2 3 2 4 3 3" xfId="15366"/>
    <cellStyle name="Normal 15 2 3 2 4 3 3 2" xfId="39440"/>
    <cellStyle name="Normal 15 2 3 2 4 3 4" xfId="27001"/>
    <cellStyle name="Normal 15 2 3 2 4 3 4 2" xfId="51032"/>
    <cellStyle name="Normal 15 2 3 2 4 3 5" xfId="10465"/>
    <cellStyle name="Normal 15 2 3 2 4 3 6" xfId="34541"/>
    <cellStyle name="Normal 15 2 3 2 4 4" xfId="5208"/>
    <cellStyle name="Normal 15 2 3 2 4 4 2" xfId="16405"/>
    <cellStyle name="Normal 15 2 3 2 4 4 2 2" xfId="40479"/>
    <cellStyle name="Normal 15 2 3 2 4 4 3" xfId="28040"/>
    <cellStyle name="Normal 15 2 3 2 4 4 3 2" xfId="52071"/>
    <cellStyle name="Normal 15 2 3 2 4 4 4" xfId="11428"/>
    <cellStyle name="Normal 15 2 3 2 4 4 5" xfId="35504"/>
    <cellStyle name="Normal 15 2 3 2 4 5" xfId="2203"/>
    <cellStyle name="Normal 15 2 3 2 4 5 2" xfId="25014"/>
    <cellStyle name="Normal 15 2 3 2 4 5 2 2" xfId="49055"/>
    <cellStyle name="Normal 15 2 3 2 4 5 3" xfId="12531"/>
    <cellStyle name="Normal 15 2 3 2 4 5 4" xfId="36607"/>
    <cellStyle name="Normal 15 2 3 2 4 6" xfId="24026"/>
    <cellStyle name="Normal 15 2 3 2 4 6 2" xfId="48077"/>
    <cellStyle name="Normal 15 2 3 2 4 7" xfId="8525"/>
    <cellStyle name="Normal 15 2 3 2 4 8" xfId="32601"/>
    <cellStyle name="Normal 15 2 3 2 5" xfId="2453"/>
    <cellStyle name="Normal 15 2 3 2 5 2" xfId="5654"/>
    <cellStyle name="Normal 15 2 3 2 5 2 2" xfId="28485"/>
    <cellStyle name="Normal 15 2 3 2 5 2 2 2" xfId="52516"/>
    <cellStyle name="Normal 15 2 3 2 5 2 3" xfId="16821"/>
    <cellStyle name="Normal 15 2 3 2 5 2 4" xfId="40895"/>
    <cellStyle name="Normal 15 2 3 2 5 3" xfId="13636"/>
    <cellStyle name="Normal 15 2 3 2 5 3 2" xfId="37712"/>
    <cellStyle name="Normal 15 2 3 2 5 4" xfId="25263"/>
    <cellStyle name="Normal 15 2 3 2 5 4 2" xfId="49304"/>
    <cellStyle name="Normal 15 2 3 2 5 5" xfId="8767"/>
    <cellStyle name="Normal 15 2 3 2 5 6" xfId="32843"/>
    <cellStyle name="Normal 15 2 3 2 6" xfId="3425"/>
    <cellStyle name="Normal 15 2 3 2 6 2" xfId="6638"/>
    <cellStyle name="Normal 15 2 3 2 6 2 2" xfId="29469"/>
    <cellStyle name="Normal 15 2 3 2 6 2 2 2" xfId="53500"/>
    <cellStyle name="Normal 15 2 3 2 6 2 3" xfId="17805"/>
    <cellStyle name="Normal 15 2 3 2 6 2 4" xfId="41879"/>
    <cellStyle name="Normal 15 2 3 2 6 3" xfId="14622"/>
    <cellStyle name="Normal 15 2 3 2 6 3 2" xfId="38696"/>
    <cellStyle name="Normal 15 2 3 2 6 4" xfId="26257"/>
    <cellStyle name="Normal 15 2 3 2 6 4 2" xfId="50288"/>
    <cellStyle name="Normal 15 2 3 2 6 5" xfId="9745"/>
    <cellStyle name="Normal 15 2 3 2 6 6" xfId="33821"/>
    <cellStyle name="Normal 15 2 3 2 7" xfId="4483"/>
    <cellStyle name="Normal 15 2 3 2 7 2" xfId="15680"/>
    <cellStyle name="Normal 15 2 3 2 7 2 2" xfId="39754"/>
    <cellStyle name="Normal 15 2 3 2 7 3" xfId="27315"/>
    <cellStyle name="Normal 15 2 3 2 7 3 2" xfId="51346"/>
    <cellStyle name="Normal 15 2 3 2 7 4" xfId="10708"/>
    <cellStyle name="Normal 15 2 3 2 7 5" xfId="34784"/>
    <cellStyle name="Normal 15 2 3 2 8" xfId="1480"/>
    <cellStyle name="Normal 15 2 3 2 8 2" xfId="24289"/>
    <cellStyle name="Normal 15 2 3 2 8 2 2" xfId="48332"/>
    <cellStyle name="Normal 15 2 3 2 8 3" xfId="11724"/>
    <cellStyle name="Normal 15 2 3 2 8 4" xfId="35800"/>
    <cellStyle name="Normal 15 2 3 2 9" xfId="23291"/>
    <cellStyle name="Normal 15 2 3 2 9 2" xfId="47357"/>
    <cellStyle name="Normal 15 2 3 3" xfId="646"/>
    <cellStyle name="Normal 15 2 3 3 2" xfId="2694"/>
    <cellStyle name="Normal 15 2 3 3 2 2" xfId="5893"/>
    <cellStyle name="Normal 15 2 3 3 2 2 2" xfId="28724"/>
    <cellStyle name="Normal 15 2 3 3 2 2 2 2" xfId="52755"/>
    <cellStyle name="Normal 15 2 3 3 2 2 3" xfId="17060"/>
    <cellStyle name="Normal 15 2 3 3 2 2 4" xfId="41134"/>
    <cellStyle name="Normal 15 2 3 3 2 3" xfId="13875"/>
    <cellStyle name="Normal 15 2 3 3 2 3 2" xfId="37951"/>
    <cellStyle name="Normal 15 2 3 3 2 4" xfId="25502"/>
    <cellStyle name="Normal 15 2 3 3 2 4 2" xfId="49543"/>
    <cellStyle name="Normal 15 2 3 3 2 5" xfId="9006"/>
    <cellStyle name="Normal 15 2 3 3 2 6" xfId="33082"/>
    <cellStyle name="Normal 15 2 3 3 3" xfId="3673"/>
    <cellStyle name="Normal 15 2 3 3 3 2" xfId="6886"/>
    <cellStyle name="Normal 15 2 3 3 3 2 2" xfId="29717"/>
    <cellStyle name="Normal 15 2 3 3 3 2 2 2" xfId="53748"/>
    <cellStyle name="Normal 15 2 3 3 3 2 3" xfId="18053"/>
    <cellStyle name="Normal 15 2 3 3 3 2 4" xfId="42127"/>
    <cellStyle name="Normal 15 2 3 3 3 3" xfId="14870"/>
    <cellStyle name="Normal 15 2 3 3 3 3 2" xfId="38944"/>
    <cellStyle name="Normal 15 2 3 3 3 4" xfId="26505"/>
    <cellStyle name="Normal 15 2 3 3 3 4 2" xfId="50536"/>
    <cellStyle name="Normal 15 2 3 3 3 5" xfId="9984"/>
    <cellStyle name="Normal 15 2 3 3 3 6" xfId="34060"/>
    <cellStyle name="Normal 15 2 3 3 4" xfId="4726"/>
    <cellStyle name="Normal 15 2 3 3 4 2" xfId="15923"/>
    <cellStyle name="Normal 15 2 3 3 4 2 2" xfId="39997"/>
    <cellStyle name="Normal 15 2 3 3 4 3" xfId="27558"/>
    <cellStyle name="Normal 15 2 3 3 4 3 2" xfId="51589"/>
    <cellStyle name="Normal 15 2 3 3 4 4" xfId="10947"/>
    <cellStyle name="Normal 15 2 3 3 4 5" xfId="35023"/>
    <cellStyle name="Normal 15 2 3 3 5" xfId="1722"/>
    <cellStyle name="Normal 15 2 3 3 5 2" xfId="24531"/>
    <cellStyle name="Normal 15 2 3 3 5 2 2" xfId="48574"/>
    <cellStyle name="Normal 15 2 3 3 5 3" xfId="12033"/>
    <cellStyle name="Normal 15 2 3 3 5 4" xfId="36109"/>
    <cellStyle name="Normal 15 2 3 3 6" xfId="23542"/>
    <cellStyle name="Normal 15 2 3 3 6 2" xfId="47596"/>
    <cellStyle name="Normal 15 2 3 3 7" xfId="8044"/>
    <cellStyle name="Normal 15 2 3 3 8" xfId="32120"/>
    <cellStyle name="Normal 15 2 3 4" xfId="916"/>
    <cellStyle name="Normal 15 2 3 4 2" xfId="2934"/>
    <cellStyle name="Normal 15 2 3 4 2 2" xfId="6133"/>
    <cellStyle name="Normal 15 2 3 4 2 2 2" xfId="28964"/>
    <cellStyle name="Normal 15 2 3 4 2 2 2 2" xfId="52995"/>
    <cellStyle name="Normal 15 2 3 4 2 2 3" xfId="17300"/>
    <cellStyle name="Normal 15 2 3 4 2 2 4" xfId="41374"/>
    <cellStyle name="Normal 15 2 3 4 2 3" xfId="14115"/>
    <cellStyle name="Normal 15 2 3 4 2 3 2" xfId="38191"/>
    <cellStyle name="Normal 15 2 3 4 2 4" xfId="25742"/>
    <cellStyle name="Normal 15 2 3 4 2 4 2" xfId="49783"/>
    <cellStyle name="Normal 15 2 3 4 2 5" xfId="9246"/>
    <cellStyle name="Normal 15 2 3 4 2 6" xfId="33322"/>
    <cellStyle name="Normal 15 2 3 4 3" xfId="3917"/>
    <cellStyle name="Normal 15 2 3 4 3 2" xfId="7130"/>
    <cellStyle name="Normal 15 2 3 4 3 2 2" xfId="29961"/>
    <cellStyle name="Normal 15 2 3 4 3 2 2 2" xfId="53992"/>
    <cellStyle name="Normal 15 2 3 4 3 2 3" xfId="18297"/>
    <cellStyle name="Normal 15 2 3 4 3 2 4" xfId="42371"/>
    <cellStyle name="Normal 15 2 3 4 3 3" xfId="15114"/>
    <cellStyle name="Normal 15 2 3 4 3 3 2" xfId="39188"/>
    <cellStyle name="Normal 15 2 3 4 3 4" xfId="26749"/>
    <cellStyle name="Normal 15 2 3 4 3 4 2" xfId="50780"/>
    <cellStyle name="Normal 15 2 3 4 3 5" xfId="10224"/>
    <cellStyle name="Normal 15 2 3 4 3 6" xfId="34300"/>
    <cellStyle name="Normal 15 2 3 4 4" xfId="4966"/>
    <cellStyle name="Normal 15 2 3 4 4 2" xfId="16163"/>
    <cellStyle name="Normal 15 2 3 4 4 2 2" xfId="40237"/>
    <cellStyle name="Normal 15 2 3 4 4 3" xfId="27798"/>
    <cellStyle name="Normal 15 2 3 4 4 3 2" xfId="51829"/>
    <cellStyle name="Normal 15 2 3 4 4 4" xfId="11187"/>
    <cellStyle name="Normal 15 2 3 4 4 5" xfId="35263"/>
    <cellStyle name="Normal 15 2 3 4 5" xfId="1962"/>
    <cellStyle name="Normal 15 2 3 4 5 2" xfId="24771"/>
    <cellStyle name="Normal 15 2 3 4 5 2 2" xfId="48814"/>
    <cellStyle name="Normal 15 2 3 4 5 3" xfId="12283"/>
    <cellStyle name="Normal 15 2 3 4 5 4" xfId="36359"/>
    <cellStyle name="Normal 15 2 3 4 6" xfId="23784"/>
    <cellStyle name="Normal 15 2 3 4 6 2" xfId="47836"/>
    <cellStyle name="Normal 15 2 3 4 7" xfId="8284"/>
    <cellStyle name="Normal 15 2 3 4 8" xfId="32360"/>
    <cellStyle name="Normal 15 2 3 5" xfId="1156"/>
    <cellStyle name="Normal 15 2 3 5 2" xfId="3174"/>
    <cellStyle name="Normal 15 2 3 5 2 2" xfId="6373"/>
    <cellStyle name="Normal 15 2 3 5 2 2 2" xfId="29204"/>
    <cellStyle name="Normal 15 2 3 5 2 2 2 2" xfId="53235"/>
    <cellStyle name="Normal 15 2 3 5 2 2 3" xfId="17540"/>
    <cellStyle name="Normal 15 2 3 5 2 2 4" xfId="41614"/>
    <cellStyle name="Normal 15 2 3 5 2 3" xfId="14355"/>
    <cellStyle name="Normal 15 2 3 5 2 3 2" xfId="38431"/>
    <cellStyle name="Normal 15 2 3 5 2 4" xfId="25982"/>
    <cellStyle name="Normal 15 2 3 5 2 4 2" xfId="50023"/>
    <cellStyle name="Normal 15 2 3 5 2 5" xfId="9486"/>
    <cellStyle name="Normal 15 2 3 5 2 6" xfId="33562"/>
    <cellStyle name="Normal 15 2 3 5 3" xfId="4168"/>
    <cellStyle name="Normal 15 2 3 5 3 2" xfId="7381"/>
    <cellStyle name="Normal 15 2 3 5 3 2 2" xfId="30212"/>
    <cellStyle name="Normal 15 2 3 5 3 2 2 2" xfId="54243"/>
    <cellStyle name="Normal 15 2 3 5 3 2 3" xfId="18548"/>
    <cellStyle name="Normal 15 2 3 5 3 2 4" xfId="42622"/>
    <cellStyle name="Normal 15 2 3 5 3 3" xfId="15365"/>
    <cellStyle name="Normal 15 2 3 5 3 3 2" xfId="39439"/>
    <cellStyle name="Normal 15 2 3 5 3 4" xfId="27000"/>
    <cellStyle name="Normal 15 2 3 5 3 4 2" xfId="51031"/>
    <cellStyle name="Normal 15 2 3 5 3 5" xfId="10464"/>
    <cellStyle name="Normal 15 2 3 5 3 6" xfId="34540"/>
    <cellStyle name="Normal 15 2 3 5 4" xfId="5207"/>
    <cellStyle name="Normal 15 2 3 5 4 2" xfId="16404"/>
    <cellStyle name="Normal 15 2 3 5 4 2 2" xfId="40478"/>
    <cellStyle name="Normal 15 2 3 5 4 3" xfId="28039"/>
    <cellStyle name="Normal 15 2 3 5 4 3 2" xfId="52070"/>
    <cellStyle name="Normal 15 2 3 5 4 4" xfId="11427"/>
    <cellStyle name="Normal 15 2 3 5 4 5" xfId="35503"/>
    <cellStyle name="Normal 15 2 3 5 5" xfId="2202"/>
    <cellStyle name="Normal 15 2 3 5 5 2" xfId="25013"/>
    <cellStyle name="Normal 15 2 3 5 5 2 2" xfId="49054"/>
    <cellStyle name="Normal 15 2 3 5 5 3" xfId="12530"/>
    <cellStyle name="Normal 15 2 3 5 5 4" xfId="36606"/>
    <cellStyle name="Normal 15 2 3 5 6" xfId="24025"/>
    <cellStyle name="Normal 15 2 3 5 6 2" xfId="48076"/>
    <cellStyle name="Normal 15 2 3 5 7" xfId="8524"/>
    <cellStyle name="Normal 15 2 3 5 8" xfId="32600"/>
    <cellStyle name="Normal 15 2 3 6" xfId="2452"/>
    <cellStyle name="Normal 15 2 3 6 2" xfId="5653"/>
    <cellStyle name="Normal 15 2 3 6 2 2" xfId="28484"/>
    <cellStyle name="Normal 15 2 3 6 2 2 2" xfId="52515"/>
    <cellStyle name="Normal 15 2 3 6 2 3" xfId="16820"/>
    <cellStyle name="Normal 15 2 3 6 2 4" xfId="40894"/>
    <cellStyle name="Normal 15 2 3 6 3" xfId="13635"/>
    <cellStyle name="Normal 15 2 3 6 3 2" xfId="37711"/>
    <cellStyle name="Normal 15 2 3 6 4" xfId="25262"/>
    <cellStyle name="Normal 15 2 3 6 4 2" xfId="49303"/>
    <cellStyle name="Normal 15 2 3 6 5" xfId="8766"/>
    <cellStyle name="Normal 15 2 3 6 6" xfId="32842"/>
    <cellStyle name="Normal 15 2 3 7" xfId="3424"/>
    <cellStyle name="Normal 15 2 3 7 2" xfId="6637"/>
    <cellStyle name="Normal 15 2 3 7 2 2" xfId="29468"/>
    <cellStyle name="Normal 15 2 3 7 2 2 2" xfId="53499"/>
    <cellStyle name="Normal 15 2 3 7 2 3" xfId="17804"/>
    <cellStyle name="Normal 15 2 3 7 2 4" xfId="41878"/>
    <cellStyle name="Normal 15 2 3 7 3" xfId="14621"/>
    <cellStyle name="Normal 15 2 3 7 3 2" xfId="38695"/>
    <cellStyle name="Normal 15 2 3 7 4" xfId="26256"/>
    <cellStyle name="Normal 15 2 3 7 4 2" xfId="50287"/>
    <cellStyle name="Normal 15 2 3 7 5" xfId="9744"/>
    <cellStyle name="Normal 15 2 3 7 6" xfId="33820"/>
    <cellStyle name="Normal 15 2 3 8" xfId="4482"/>
    <cellStyle name="Normal 15 2 3 8 2" xfId="15679"/>
    <cellStyle name="Normal 15 2 3 8 2 2" xfId="39753"/>
    <cellStyle name="Normal 15 2 3 8 3" xfId="27314"/>
    <cellStyle name="Normal 15 2 3 8 3 2" xfId="51345"/>
    <cellStyle name="Normal 15 2 3 8 4" xfId="10707"/>
    <cellStyle name="Normal 15 2 3 8 5" xfId="34783"/>
    <cellStyle name="Normal 15 2 3 9" xfId="1479"/>
    <cellStyle name="Normal 15 2 3 9 2" xfId="24288"/>
    <cellStyle name="Normal 15 2 3 9 2 2" xfId="48331"/>
    <cellStyle name="Normal 15 2 3 9 3" xfId="11723"/>
    <cellStyle name="Normal 15 2 3 9 4" xfId="35799"/>
    <cellStyle name="Normal 15 2 4" xfId="229"/>
    <cellStyle name="Normal 15 2 4 10" xfId="7805"/>
    <cellStyle name="Normal 15 2 4 11" xfId="31882"/>
    <cellStyle name="Normal 15 2 4 2" xfId="648"/>
    <cellStyle name="Normal 15 2 4 2 2" xfId="2696"/>
    <cellStyle name="Normal 15 2 4 2 2 2" xfId="5895"/>
    <cellStyle name="Normal 15 2 4 2 2 2 2" xfId="28726"/>
    <cellStyle name="Normal 15 2 4 2 2 2 2 2" xfId="52757"/>
    <cellStyle name="Normal 15 2 4 2 2 2 3" xfId="17062"/>
    <cellStyle name="Normal 15 2 4 2 2 2 4" xfId="41136"/>
    <cellStyle name="Normal 15 2 4 2 2 3" xfId="13877"/>
    <cellStyle name="Normal 15 2 4 2 2 3 2" xfId="37953"/>
    <cellStyle name="Normal 15 2 4 2 2 4" xfId="25504"/>
    <cellStyle name="Normal 15 2 4 2 2 4 2" xfId="49545"/>
    <cellStyle name="Normal 15 2 4 2 2 5" xfId="9008"/>
    <cellStyle name="Normal 15 2 4 2 2 6" xfId="33084"/>
    <cellStyle name="Normal 15 2 4 2 3" xfId="3675"/>
    <cellStyle name="Normal 15 2 4 2 3 2" xfId="6888"/>
    <cellStyle name="Normal 15 2 4 2 3 2 2" xfId="29719"/>
    <cellStyle name="Normal 15 2 4 2 3 2 2 2" xfId="53750"/>
    <cellStyle name="Normal 15 2 4 2 3 2 3" xfId="18055"/>
    <cellStyle name="Normal 15 2 4 2 3 2 4" xfId="42129"/>
    <cellStyle name="Normal 15 2 4 2 3 3" xfId="14872"/>
    <cellStyle name="Normal 15 2 4 2 3 3 2" xfId="38946"/>
    <cellStyle name="Normal 15 2 4 2 3 4" xfId="26507"/>
    <cellStyle name="Normal 15 2 4 2 3 4 2" xfId="50538"/>
    <cellStyle name="Normal 15 2 4 2 3 5" xfId="9986"/>
    <cellStyle name="Normal 15 2 4 2 3 6" xfId="34062"/>
    <cellStyle name="Normal 15 2 4 2 4" xfId="4728"/>
    <cellStyle name="Normal 15 2 4 2 4 2" xfId="15925"/>
    <cellStyle name="Normal 15 2 4 2 4 2 2" xfId="39999"/>
    <cellStyle name="Normal 15 2 4 2 4 3" xfId="27560"/>
    <cellStyle name="Normal 15 2 4 2 4 3 2" xfId="51591"/>
    <cellStyle name="Normal 15 2 4 2 4 4" xfId="10949"/>
    <cellStyle name="Normal 15 2 4 2 4 5" xfId="35025"/>
    <cellStyle name="Normal 15 2 4 2 5" xfId="1724"/>
    <cellStyle name="Normal 15 2 4 2 5 2" xfId="24533"/>
    <cellStyle name="Normal 15 2 4 2 5 2 2" xfId="48576"/>
    <cellStyle name="Normal 15 2 4 2 5 3" xfId="12035"/>
    <cellStyle name="Normal 15 2 4 2 5 4" xfId="36111"/>
    <cellStyle name="Normal 15 2 4 2 6" xfId="23544"/>
    <cellStyle name="Normal 15 2 4 2 6 2" xfId="47598"/>
    <cellStyle name="Normal 15 2 4 2 7" xfId="8046"/>
    <cellStyle name="Normal 15 2 4 2 8" xfId="32122"/>
    <cellStyle name="Normal 15 2 4 3" xfId="918"/>
    <cellStyle name="Normal 15 2 4 3 2" xfId="2936"/>
    <cellStyle name="Normal 15 2 4 3 2 2" xfId="6135"/>
    <cellStyle name="Normal 15 2 4 3 2 2 2" xfId="28966"/>
    <cellStyle name="Normal 15 2 4 3 2 2 2 2" xfId="52997"/>
    <cellStyle name="Normal 15 2 4 3 2 2 3" xfId="17302"/>
    <cellStyle name="Normal 15 2 4 3 2 2 4" xfId="41376"/>
    <cellStyle name="Normal 15 2 4 3 2 3" xfId="14117"/>
    <cellStyle name="Normal 15 2 4 3 2 3 2" xfId="38193"/>
    <cellStyle name="Normal 15 2 4 3 2 4" xfId="25744"/>
    <cellStyle name="Normal 15 2 4 3 2 4 2" xfId="49785"/>
    <cellStyle name="Normal 15 2 4 3 2 5" xfId="9248"/>
    <cellStyle name="Normal 15 2 4 3 2 6" xfId="33324"/>
    <cellStyle name="Normal 15 2 4 3 3" xfId="3919"/>
    <cellStyle name="Normal 15 2 4 3 3 2" xfId="7132"/>
    <cellStyle name="Normal 15 2 4 3 3 2 2" xfId="29963"/>
    <cellStyle name="Normal 15 2 4 3 3 2 2 2" xfId="53994"/>
    <cellStyle name="Normal 15 2 4 3 3 2 3" xfId="18299"/>
    <cellStyle name="Normal 15 2 4 3 3 2 4" xfId="42373"/>
    <cellStyle name="Normal 15 2 4 3 3 3" xfId="15116"/>
    <cellStyle name="Normal 15 2 4 3 3 3 2" xfId="39190"/>
    <cellStyle name="Normal 15 2 4 3 3 4" xfId="26751"/>
    <cellStyle name="Normal 15 2 4 3 3 4 2" xfId="50782"/>
    <cellStyle name="Normal 15 2 4 3 3 5" xfId="10226"/>
    <cellStyle name="Normal 15 2 4 3 3 6" xfId="34302"/>
    <cellStyle name="Normal 15 2 4 3 4" xfId="4968"/>
    <cellStyle name="Normal 15 2 4 3 4 2" xfId="16165"/>
    <cellStyle name="Normal 15 2 4 3 4 2 2" xfId="40239"/>
    <cellStyle name="Normal 15 2 4 3 4 3" xfId="27800"/>
    <cellStyle name="Normal 15 2 4 3 4 3 2" xfId="51831"/>
    <cellStyle name="Normal 15 2 4 3 4 4" xfId="11189"/>
    <cellStyle name="Normal 15 2 4 3 4 5" xfId="35265"/>
    <cellStyle name="Normal 15 2 4 3 5" xfId="1964"/>
    <cellStyle name="Normal 15 2 4 3 5 2" xfId="24773"/>
    <cellStyle name="Normal 15 2 4 3 5 2 2" xfId="48816"/>
    <cellStyle name="Normal 15 2 4 3 5 3" xfId="12285"/>
    <cellStyle name="Normal 15 2 4 3 5 4" xfId="36361"/>
    <cellStyle name="Normal 15 2 4 3 6" xfId="23786"/>
    <cellStyle name="Normal 15 2 4 3 6 2" xfId="47838"/>
    <cellStyle name="Normal 15 2 4 3 7" xfId="8286"/>
    <cellStyle name="Normal 15 2 4 3 8" xfId="32362"/>
    <cellStyle name="Normal 15 2 4 4" xfId="1158"/>
    <cellStyle name="Normal 15 2 4 4 2" xfId="3176"/>
    <cellStyle name="Normal 15 2 4 4 2 2" xfId="6375"/>
    <cellStyle name="Normal 15 2 4 4 2 2 2" xfId="29206"/>
    <cellStyle name="Normal 15 2 4 4 2 2 2 2" xfId="53237"/>
    <cellStyle name="Normal 15 2 4 4 2 2 3" xfId="17542"/>
    <cellStyle name="Normal 15 2 4 4 2 2 4" xfId="41616"/>
    <cellStyle name="Normal 15 2 4 4 2 3" xfId="14357"/>
    <cellStyle name="Normal 15 2 4 4 2 3 2" xfId="38433"/>
    <cellStyle name="Normal 15 2 4 4 2 4" xfId="25984"/>
    <cellStyle name="Normal 15 2 4 4 2 4 2" xfId="50025"/>
    <cellStyle name="Normal 15 2 4 4 2 5" xfId="9488"/>
    <cellStyle name="Normal 15 2 4 4 2 6" xfId="33564"/>
    <cellStyle name="Normal 15 2 4 4 3" xfId="4170"/>
    <cellStyle name="Normal 15 2 4 4 3 2" xfId="7383"/>
    <cellStyle name="Normal 15 2 4 4 3 2 2" xfId="30214"/>
    <cellStyle name="Normal 15 2 4 4 3 2 2 2" xfId="54245"/>
    <cellStyle name="Normal 15 2 4 4 3 2 3" xfId="18550"/>
    <cellStyle name="Normal 15 2 4 4 3 2 4" xfId="42624"/>
    <cellStyle name="Normal 15 2 4 4 3 3" xfId="15367"/>
    <cellStyle name="Normal 15 2 4 4 3 3 2" xfId="39441"/>
    <cellStyle name="Normal 15 2 4 4 3 4" xfId="27002"/>
    <cellStyle name="Normal 15 2 4 4 3 4 2" xfId="51033"/>
    <cellStyle name="Normal 15 2 4 4 3 5" xfId="10466"/>
    <cellStyle name="Normal 15 2 4 4 3 6" xfId="34542"/>
    <cellStyle name="Normal 15 2 4 4 4" xfId="5209"/>
    <cellStyle name="Normal 15 2 4 4 4 2" xfId="16406"/>
    <cellStyle name="Normal 15 2 4 4 4 2 2" xfId="40480"/>
    <cellStyle name="Normal 15 2 4 4 4 3" xfId="28041"/>
    <cellStyle name="Normal 15 2 4 4 4 3 2" xfId="52072"/>
    <cellStyle name="Normal 15 2 4 4 4 4" xfId="11429"/>
    <cellStyle name="Normal 15 2 4 4 4 5" xfId="35505"/>
    <cellStyle name="Normal 15 2 4 4 5" xfId="2204"/>
    <cellStyle name="Normal 15 2 4 4 5 2" xfId="25015"/>
    <cellStyle name="Normal 15 2 4 4 5 2 2" xfId="49056"/>
    <cellStyle name="Normal 15 2 4 4 5 3" xfId="12532"/>
    <cellStyle name="Normal 15 2 4 4 5 4" xfId="36608"/>
    <cellStyle name="Normal 15 2 4 4 6" xfId="24027"/>
    <cellStyle name="Normal 15 2 4 4 6 2" xfId="48078"/>
    <cellStyle name="Normal 15 2 4 4 7" xfId="8526"/>
    <cellStyle name="Normal 15 2 4 4 8" xfId="32602"/>
    <cellStyle name="Normal 15 2 4 5" xfId="2454"/>
    <cellStyle name="Normal 15 2 4 5 2" xfId="5655"/>
    <cellStyle name="Normal 15 2 4 5 2 2" xfId="28486"/>
    <cellStyle name="Normal 15 2 4 5 2 2 2" xfId="52517"/>
    <cellStyle name="Normal 15 2 4 5 2 3" xfId="16822"/>
    <cellStyle name="Normal 15 2 4 5 2 4" xfId="40896"/>
    <cellStyle name="Normal 15 2 4 5 3" xfId="13637"/>
    <cellStyle name="Normal 15 2 4 5 3 2" xfId="37713"/>
    <cellStyle name="Normal 15 2 4 5 4" xfId="25264"/>
    <cellStyle name="Normal 15 2 4 5 4 2" xfId="49305"/>
    <cellStyle name="Normal 15 2 4 5 5" xfId="8768"/>
    <cellStyle name="Normal 15 2 4 5 6" xfId="32844"/>
    <cellStyle name="Normal 15 2 4 6" xfId="3426"/>
    <cellStyle name="Normal 15 2 4 6 2" xfId="6639"/>
    <cellStyle name="Normal 15 2 4 6 2 2" xfId="29470"/>
    <cellStyle name="Normal 15 2 4 6 2 2 2" xfId="53501"/>
    <cellStyle name="Normal 15 2 4 6 2 3" xfId="17806"/>
    <cellStyle name="Normal 15 2 4 6 2 4" xfId="41880"/>
    <cellStyle name="Normal 15 2 4 6 3" xfId="14623"/>
    <cellStyle name="Normal 15 2 4 6 3 2" xfId="38697"/>
    <cellStyle name="Normal 15 2 4 6 4" xfId="26258"/>
    <cellStyle name="Normal 15 2 4 6 4 2" xfId="50289"/>
    <cellStyle name="Normal 15 2 4 6 5" xfId="9746"/>
    <cellStyle name="Normal 15 2 4 6 6" xfId="33822"/>
    <cellStyle name="Normal 15 2 4 7" xfId="4484"/>
    <cellStyle name="Normal 15 2 4 7 2" xfId="15681"/>
    <cellStyle name="Normal 15 2 4 7 2 2" xfId="39755"/>
    <cellStyle name="Normal 15 2 4 7 3" xfId="27316"/>
    <cellStyle name="Normal 15 2 4 7 3 2" xfId="51347"/>
    <cellStyle name="Normal 15 2 4 7 4" xfId="10709"/>
    <cellStyle name="Normal 15 2 4 7 5" xfId="34785"/>
    <cellStyle name="Normal 15 2 4 8" xfId="1481"/>
    <cellStyle name="Normal 15 2 4 8 2" xfId="24290"/>
    <cellStyle name="Normal 15 2 4 8 2 2" xfId="48333"/>
    <cellStyle name="Normal 15 2 4 8 3" xfId="11725"/>
    <cellStyle name="Normal 15 2 4 8 4" xfId="35801"/>
    <cellStyle name="Normal 15 2 4 9" xfId="23292"/>
    <cellStyle name="Normal 15 2 4 9 2" xfId="47358"/>
    <cellStyle name="Normal 15 2 5" xfId="643"/>
    <cellStyle name="Normal 15 2 5 2" xfId="2691"/>
    <cellStyle name="Normal 15 2 5 2 2" xfId="5890"/>
    <cellStyle name="Normal 15 2 5 2 2 2" xfId="28721"/>
    <cellStyle name="Normal 15 2 5 2 2 2 2" xfId="52752"/>
    <cellStyle name="Normal 15 2 5 2 2 3" xfId="17057"/>
    <cellStyle name="Normal 15 2 5 2 2 4" xfId="41131"/>
    <cellStyle name="Normal 15 2 5 2 3" xfId="13872"/>
    <cellStyle name="Normal 15 2 5 2 3 2" xfId="37948"/>
    <cellStyle name="Normal 15 2 5 2 4" xfId="25499"/>
    <cellStyle name="Normal 15 2 5 2 4 2" xfId="49540"/>
    <cellStyle name="Normal 15 2 5 2 5" xfId="9003"/>
    <cellStyle name="Normal 15 2 5 2 6" xfId="33079"/>
    <cellStyle name="Normal 15 2 5 3" xfId="3670"/>
    <cellStyle name="Normal 15 2 5 3 2" xfId="6883"/>
    <cellStyle name="Normal 15 2 5 3 2 2" xfId="29714"/>
    <cellStyle name="Normal 15 2 5 3 2 2 2" xfId="53745"/>
    <cellStyle name="Normal 15 2 5 3 2 3" xfId="18050"/>
    <cellStyle name="Normal 15 2 5 3 2 4" xfId="42124"/>
    <cellStyle name="Normal 15 2 5 3 3" xfId="14867"/>
    <cellStyle name="Normal 15 2 5 3 3 2" xfId="38941"/>
    <cellStyle name="Normal 15 2 5 3 4" xfId="26502"/>
    <cellStyle name="Normal 15 2 5 3 4 2" xfId="50533"/>
    <cellStyle name="Normal 15 2 5 3 5" xfId="9981"/>
    <cellStyle name="Normal 15 2 5 3 6" xfId="34057"/>
    <cellStyle name="Normal 15 2 5 4" xfId="4723"/>
    <cellStyle name="Normal 15 2 5 4 2" xfId="15920"/>
    <cellStyle name="Normal 15 2 5 4 2 2" xfId="39994"/>
    <cellStyle name="Normal 15 2 5 4 3" xfId="27555"/>
    <cellStyle name="Normal 15 2 5 4 3 2" xfId="51586"/>
    <cellStyle name="Normal 15 2 5 4 4" xfId="10944"/>
    <cellStyle name="Normal 15 2 5 4 5" xfId="35020"/>
    <cellStyle name="Normal 15 2 5 5" xfId="1719"/>
    <cellStyle name="Normal 15 2 5 5 2" xfId="24528"/>
    <cellStyle name="Normal 15 2 5 5 2 2" xfId="48571"/>
    <cellStyle name="Normal 15 2 5 5 3" xfId="12030"/>
    <cellStyle name="Normal 15 2 5 5 4" xfId="36106"/>
    <cellStyle name="Normal 15 2 5 6" xfId="23539"/>
    <cellStyle name="Normal 15 2 5 6 2" xfId="47593"/>
    <cellStyle name="Normal 15 2 5 7" xfId="8041"/>
    <cellStyle name="Normal 15 2 5 8" xfId="32117"/>
    <cellStyle name="Normal 15 2 6" xfId="913"/>
    <cellStyle name="Normal 15 2 6 2" xfId="2931"/>
    <cellStyle name="Normal 15 2 6 2 2" xfId="6130"/>
    <cellStyle name="Normal 15 2 6 2 2 2" xfId="28961"/>
    <cellStyle name="Normal 15 2 6 2 2 2 2" xfId="52992"/>
    <cellStyle name="Normal 15 2 6 2 2 3" xfId="17297"/>
    <cellStyle name="Normal 15 2 6 2 2 4" xfId="41371"/>
    <cellStyle name="Normal 15 2 6 2 3" xfId="14112"/>
    <cellStyle name="Normal 15 2 6 2 3 2" xfId="38188"/>
    <cellStyle name="Normal 15 2 6 2 4" xfId="25739"/>
    <cellStyle name="Normal 15 2 6 2 4 2" xfId="49780"/>
    <cellStyle name="Normal 15 2 6 2 5" xfId="9243"/>
    <cellStyle name="Normal 15 2 6 2 6" xfId="33319"/>
    <cellStyle name="Normal 15 2 6 3" xfId="3914"/>
    <cellStyle name="Normal 15 2 6 3 2" xfId="7127"/>
    <cellStyle name="Normal 15 2 6 3 2 2" xfId="29958"/>
    <cellStyle name="Normal 15 2 6 3 2 2 2" xfId="53989"/>
    <cellStyle name="Normal 15 2 6 3 2 3" xfId="18294"/>
    <cellStyle name="Normal 15 2 6 3 2 4" xfId="42368"/>
    <cellStyle name="Normal 15 2 6 3 3" xfId="15111"/>
    <cellStyle name="Normal 15 2 6 3 3 2" xfId="39185"/>
    <cellStyle name="Normal 15 2 6 3 4" xfId="26746"/>
    <cellStyle name="Normal 15 2 6 3 4 2" xfId="50777"/>
    <cellStyle name="Normal 15 2 6 3 5" xfId="10221"/>
    <cellStyle name="Normal 15 2 6 3 6" xfId="34297"/>
    <cellStyle name="Normal 15 2 6 4" xfId="4963"/>
    <cellStyle name="Normal 15 2 6 4 2" xfId="16160"/>
    <cellStyle name="Normal 15 2 6 4 2 2" xfId="40234"/>
    <cellStyle name="Normal 15 2 6 4 3" xfId="27795"/>
    <cellStyle name="Normal 15 2 6 4 3 2" xfId="51826"/>
    <cellStyle name="Normal 15 2 6 4 4" xfId="11184"/>
    <cellStyle name="Normal 15 2 6 4 5" xfId="35260"/>
    <cellStyle name="Normal 15 2 6 5" xfId="1959"/>
    <cellStyle name="Normal 15 2 6 5 2" xfId="24768"/>
    <cellStyle name="Normal 15 2 6 5 2 2" xfId="48811"/>
    <cellStyle name="Normal 15 2 6 5 3" xfId="12280"/>
    <cellStyle name="Normal 15 2 6 5 4" xfId="36356"/>
    <cellStyle name="Normal 15 2 6 6" xfId="23781"/>
    <cellStyle name="Normal 15 2 6 6 2" xfId="47833"/>
    <cellStyle name="Normal 15 2 6 7" xfId="8281"/>
    <cellStyle name="Normal 15 2 6 8" xfId="32357"/>
    <cellStyle name="Normal 15 2 7" xfId="1153"/>
    <cellStyle name="Normal 15 2 7 2" xfId="3171"/>
    <cellStyle name="Normal 15 2 7 2 2" xfId="6370"/>
    <cellStyle name="Normal 15 2 7 2 2 2" xfId="29201"/>
    <cellStyle name="Normal 15 2 7 2 2 2 2" xfId="53232"/>
    <cellStyle name="Normal 15 2 7 2 2 3" xfId="17537"/>
    <cellStyle name="Normal 15 2 7 2 2 4" xfId="41611"/>
    <cellStyle name="Normal 15 2 7 2 3" xfId="14352"/>
    <cellStyle name="Normal 15 2 7 2 3 2" xfId="38428"/>
    <cellStyle name="Normal 15 2 7 2 4" xfId="25979"/>
    <cellStyle name="Normal 15 2 7 2 4 2" xfId="50020"/>
    <cellStyle name="Normal 15 2 7 2 5" xfId="9483"/>
    <cellStyle name="Normal 15 2 7 2 6" xfId="33559"/>
    <cellStyle name="Normal 15 2 7 3" xfId="4165"/>
    <cellStyle name="Normal 15 2 7 3 2" xfId="7378"/>
    <cellStyle name="Normal 15 2 7 3 2 2" xfId="30209"/>
    <cellStyle name="Normal 15 2 7 3 2 2 2" xfId="54240"/>
    <cellStyle name="Normal 15 2 7 3 2 3" xfId="18545"/>
    <cellStyle name="Normal 15 2 7 3 2 4" xfId="42619"/>
    <cellStyle name="Normal 15 2 7 3 3" xfId="15362"/>
    <cellStyle name="Normal 15 2 7 3 3 2" xfId="39436"/>
    <cellStyle name="Normal 15 2 7 3 4" xfId="26997"/>
    <cellStyle name="Normal 15 2 7 3 4 2" xfId="51028"/>
    <cellStyle name="Normal 15 2 7 3 5" xfId="10461"/>
    <cellStyle name="Normal 15 2 7 3 6" xfId="34537"/>
    <cellStyle name="Normal 15 2 7 4" xfId="5204"/>
    <cellStyle name="Normal 15 2 7 4 2" xfId="16401"/>
    <cellStyle name="Normal 15 2 7 4 2 2" xfId="40475"/>
    <cellStyle name="Normal 15 2 7 4 3" xfId="28036"/>
    <cellStyle name="Normal 15 2 7 4 3 2" xfId="52067"/>
    <cellStyle name="Normal 15 2 7 4 4" xfId="11424"/>
    <cellStyle name="Normal 15 2 7 4 5" xfId="35500"/>
    <cellStyle name="Normal 15 2 7 5" xfId="2199"/>
    <cellStyle name="Normal 15 2 7 5 2" xfId="25010"/>
    <cellStyle name="Normal 15 2 7 5 2 2" xfId="49051"/>
    <cellStyle name="Normal 15 2 7 5 3" xfId="12527"/>
    <cellStyle name="Normal 15 2 7 5 4" xfId="36603"/>
    <cellStyle name="Normal 15 2 7 6" xfId="24022"/>
    <cellStyle name="Normal 15 2 7 6 2" xfId="48073"/>
    <cellStyle name="Normal 15 2 7 7" xfId="8521"/>
    <cellStyle name="Normal 15 2 7 8" xfId="32597"/>
    <cellStyle name="Normal 15 2 8" xfId="2449"/>
    <cellStyle name="Normal 15 2 8 2" xfId="5650"/>
    <cellStyle name="Normal 15 2 8 2 2" xfId="28481"/>
    <cellStyle name="Normal 15 2 8 2 2 2" xfId="52512"/>
    <cellStyle name="Normal 15 2 8 2 3" xfId="16817"/>
    <cellStyle name="Normal 15 2 8 2 4" xfId="40891"/>
    <cellStyle name="Normal 15 2 8 3" xfId="13632"/>
    <cellStyle name="Normal 15 2 8 3 2" xfId="37708"/>
    <cellStyle name="Normal 15 2 8 4" xfId="25259"/>
    <cellStyle name="Normal 15 2 8 4 2" xfId="49300"/>
    <cellStyle name="Normal 15 2 8 5" xfId="8763"/>
    <cellStyle name="Normal 15 2 8 6" xfId="32839"/>
    <cellStyle name="Normal 15 2 9" xfId="3421"/>
    <cellStyle name="Normal 15 2 9 2" xfId="6634"/>
    <cellStyle name="Normal 15 2 9 2 2" xfId="29465"/>
    <cellStyle name="Normal 15 2 9 2 2 2" xfId="53496"/>
    <cellStyle name="Normal 15 2 9 2 3" xfId="17801"/>
    <cellStyle name="Normal 15 2 9 2 4" xfId="41875"/>
    <cellStyle name="Normal 15 2 9 3" xfId="14618"/>
    <cellStyle name="Normal 15 2 9 3 2" xfId="38692"/>
    <cellStyle name="Normal 15 2 9 4" xfId="26253"/>
    <cellStyle name="Normal 15 2 9 4 2" xfId="50284"/>
    <cellStyle name="Normal 15 2 9 5" xfId="9741"/>
    <cellStyle name="Normal 15 2 9 6" xfId="33817"/>
    <cellStyle name="Normal 15 3" xfId="230"/>
    <cellStyle name="Normal 15 3 10" xfId="1482"/>
    <cellStyle name="Normal 15 3 10 2" xfId="24291"/>
    <cellStyle name="Normal 15 3 10 2 2" xfId="48334"/>
    <cellStyle name="Normal 15 3 10 3" xfId="11726"/>
    <cellStyle name="Normal 15 3 10 4" xfId="35802"/>
    <cellStyle name="Normal 15 3 11" xfId="23293"/>
    <cellStyle name="Normal 15 3 11 2" xfId="47359"/>
    <cellStyle name="Normal 15 3 12" xfId="7806"/>
    <cellStyle name="Normal 15 3 13" xfId="31883"/>
    <cellStyle name="Normal 15 3 2" xfId="231"/>
    <cellStyle name="Normal 15 3 2 10" xfId="7807"/>
    <cellStyle name="Normal 15 3 2 11" xfId="31884"/>
    <cellStyle name="Normal 15 3 2 2" xfId="650"/>
    <cellStyle name="Normal 15 3 2 2 2" xfId="2698"/>
    <cellStyle name="Normal 15 3 2 2 2 2" xfId="5897"/>
    <cellStyle name="Normal 15 3 2 2 2 2 2" xfId="28728"/>
    <cellStyle name="Normal 15 3 2 2 2 2 2 2" xfId="52759"/>
    <cellStyle name="Normal 15 3 2 2 2 2 3" xfId="17064"/>
    <cellStyle name="Normal 15 3 2 2 2 2 4" xfId="41138"/>
    <cellStyle name="Normal 15 3 2 2 2 3" xfId="13879"/>
    <cellStyle name="Normal 15 3 2 2 2 3 2" xfId="37955"/>
    <cellStyle name="Normal 15 3 2 2 2 4" xfId="25506"/>
    <cellStyle name="Normal 15 3 2 2 2 4 2" xfId="49547"/>
    <cellStyle name="Normal 15 3 2 2 2 5" xfId="9010"/>
    <cellStyle name="Normal 15 3 2 2 2 6" xfId="33086"/>
    <cellStyle name="Normal 15 3 2 2 3" xfId="3677"/>
    <cellStyle name="Normal 15 3 2 2 3 2" xfId="6890"/>
    <cellStyle name="Normal 15 3 2 2 3 2 2" xfId="29721"/>
    <cellStyle name="Normal 15 3 2 2 3 2 2 2" xfId="53752"/>
    <cellStyle name="Normal 15 3 2 2 3 2 3" xfId="18057"/>
    <cellStyle name="Normal 15 3 2 2 3 2 4" xfId="42131"/>
    <cellStyle name="Normal 15 3 2 2 3 3" xfId="14874"/>
    <cellStyle name="Normal 15 3 2 2 3 3 2" xfId="38948"/>
    <cellStyle name="Normal 15 3 2 2 3 4" xfId="26509"/>
    <cellStyle name="Normal 15 3 2 2 3 4 2" xfId="50540"/>
    <cellStyle name="Normal 15 3 2 2 3 5" xfId="9988"/>
    <cellStyle name="Normal 15 3 2 2 3 6" xfId="34064"/>
    <cellStyle name="Normal 15 3 2 2 4" xfId="4730"/>
    <cellStyle name="Normal 15 3 2 2 4 2" xfId="15927"/>
    <cellStyle name="Normal 15 3 2 2 4 2 2" xfId="40001"/>
    <cellStyle name="Normal 15 3 2 2 4 3" xfId="27562"/>
    <cellStyle name="Normal 15 3 2 2 4 3 2" xfId="51593"/>
    <cellStyle name="Normal 15 3 2 2 4 4" xfId="10951"/>
    <cellStyle name="Normal 15 3 2 2 4 5" xfId="35027"/>
    <cellStyle name="Normal 15 3 2 2 5" xfId="1726"/>
    <cellStyle name="Normal 15 3 2 2 5 2" xfId="24535"/>
    <cellStyle name="Normal 15 3 2 2 5 2 2" xfId="48578"/>
    <cellStyle name="Normal 15 3 2 2 5 3" xfId="12037"/>
    <cellStyle name="Normal 15 3 2 2 5 4" xfId="36113"/>
    <cellStyle name="Normal 15 3 2 2 6" xfId="23546"/>
    <cellStyle name="Normal 15 3 2 2 6 2" xfId="47600"/>
    <cellStyle name="Normal 15 3 2 2 7" xfId="8048"/>
    <cellStyle name="Normal 15 3 2 2 8" xfId="32124"/>
    <cellStyle name="Normal 15 3 2 3" xfId="920"/>
    <cellStyle name="Normal 15 3 2 3 2" xfId="2938"/>
    <cellStyle name="Normal 15 3 2 3 2 2" xfId="6137"/>
    <cellStyle name="Normal 15 3 2 3 2 2 2" xfId="28968"/>
    <cellStyle name="Normal 15 3 2 3 2 2 2 2" xfId="52999"/>
    <cellStyle name="Normal 15 3 2 3 2 2 3" xfId="17304"/>
    <cellStyle name="Normal 15 3 2 3 2 2 4" xfId="41378"/>
    <cellStyle name="Normal 15 3 2 3 2 3" xfId="14119"/>
    <cellStyle name="Normal 15 3 2 3 2 3 2" xfId="38195"/>
    <cellStyle name="Normal 15 3 2 3 2 4" xfId="25746"/>
    <cellStyle name="Normal 15 3 2 3 2 4 2" xfId="49787"/>
    <cellStyle name="Normal 15 3 2 3 2 5" xfId="9250"/>
    <cellStyle name="Normal 15 3 2 3 2 6" xfId="33326"/>
    <cellStyle name="Normal 15 3 2 3 3" xfId="3921"/>
    <cellStyle name="Normal 15 3 2 3 3 2" xfId="7134"/>
    <cellStyle name="Normal 15 3 2 3 3 2 2" xfId="29965"/>
    <cellStyle name="Normal 15 3 2 3 3 2 2 2" xfId="53996"/>
    <cellStyle name="Normal 15 3 2 3 3 2 3" xfId="18301"/>
    <cellStyle name="Normal 15 3 2 3 3 2 4" xfId="42375"/>
    <cellStyle name="Normal 15 3 2 3 3 3" xfId="15118"/>
    <cellStyle name="Normal 15 3 2 3 3 3 2" xfId="39192"/>
    <cellStyle name="Normal 15 3 2 3 3 4" xfId="26753"/>
    <cellStyle name="Normal 15 3 2 3 3 4 2" xfId="50784"/>
    <cellStyle name="Normal 15 3 2 3 3 5" xfId="10228"/>
    <cellStyle name="Normal 15 3 2 3 3 6" xfId="34304"/>
    <cellStyle name="Normal 15 3 2 3 4" xfId="4970"/>
    <cellStyle name="Normal 15 3 2 3 4 2" xfId="16167"/>
    <cellStyle name="Normal 15 3 2 3 4 2 2" xfId="40241"/>
    <cellStyle name="Normal 15 3 2 3 4 3" xfId="27802"/>
    <cellStyle name="Normal 15 3 2 3 4 3 2" xfId="51833"/>
    <cellStyle name="Normal 15 3 2 3 4 4" xfId="11191"/>
    <cellStyle name="Normal 15 3 2 3 4 5" xfId="35267"/>
    <cellStyle name="Normal 15 3 2 3 5" xfId="1966"/>
    <cellStyle name="Normal 15 3 2 3 5 2" xfId="24775"/>
    <cellStyle name="Normal 15 3 2 3 5 2 2" xfId="48818"/>
    <cellStyle name="Normal 15 3 2 3 5 3" xfId="12287"/>
    <cellStyle name="Normal 15 3 2 3 5 4" xfId="36363"/>
    <cellStyle name="Normal 15 3 2 3 6" xfId="23788"/>
    <cellStyle name="Normal 15 3 2 3 6 2" xfId="47840"/>
    <cellStyle name="Normal 15 3 2 3 7" xfId="8288"/>
    <cellStyle name="Normal 15 3 2 3 8" xfId="32364"/>
    <cellStyle name="Normal 15 3 2 4" xfId="1160"/>
    <cellStyle name="Normal 15 3 2 4 2" xfId="3178"/>
    <cellStyle name="Normal 15 3 2 4 2 2" xfId="6377"/>
    <cellStyle name="Normal 15 3 2 4 2 2 2" xfId="29208"/>
    <cellStyle name="Normal 15 3 2 4 2 2 2 2" xfId="53239"/>
    <cellStyle name="Normal 15 3 2 4 2 2 3" xfId="17544"/>
    <cellStyle name="Normal 15 3 2 4 2 2 4" xfId="41618"/>
    <cellStyle name="Normal 15 3 2 4 2 3" xfId="14359"/>
    <cellStyle name="Normal 15 3 2 4 2 3 2" xfId="38435"/>
    <cellStyle name="Normal 15 3 2 4 2 4" xfId="25986"/>
    <cellStyle name="Normal 15 3 2 4 2 4 2" xfId="50027"/>
    <cellStyle name="Normal 15 3 2 4 2 5" xfId="9490"/>
    <cellStyle name="Normal 15 3 2 4 2 6" xfId="33566"/>
    <cellStyle name="Normal 15 3 2 4 3" xfId="4172"/>
    <cellStyle name="Normal 15 3 2 4 3 2" xfId="7385"/>
    <cellStyle name="Normal 15 3 2 4 3 2 2" xfId="30216"/>
    <cellStyle name="Normal 15 3 2 4 3 2 2 2" xfId="54247"/>
    <cellStyle name="Normal 15 3 2 4 3 2 3" xfId="18552"/>
    <cellStyle name="Normal 15 3 2 4 3 2 4" xfId="42626"/>
    <cellStyle name="Normal 15 3 2 4 3 3" xfId="15369"/>
    <cellStyle name="Normal 15 3 2 4 3 3 2" xfId="39443"/>
    <cellStyle name="Normal 15 3 2 4 3 4" xfId="27004"/>
    <cellStyle name="Normal 15 3 2 4 3 4 2" xfId="51035"/>
    <cellStyle name="Normal 15 3 2 4 3 5" xfId="10468"/>
    <cellStyle name="Normal 15 3 2 4 3 6" xfId="34544"/>
    <cellStyle name="Normal 15 3 2 4 4" xfId="5211"/>
    <cellStyle name="Normal 15 3 2 4 4 2" xfId="16408"/>
    <cellStyle name="Normal 15 3 2 4 4 2 2" xfId="40482"/>
    <cellStyle name="Normal 15 3 2 4 4 3" xfId="28043"/>
    <cellStyle name="Normal 15 3 2 4 4 3 2" xfId="52074"/>
    <cellStyle name="Normal 15 3 2 4 4 4" xfId="11431"/>
    <cellStyle name="Normal 15 3 2 4 4 5" xfId="35507"/>
    <cellStyle name="Normal 15 3 2 4 5" xfId="2206"/>
    <cellStyle name="Normal 15 3 2 4 5 2" xfId="25017"/>
    <cellStyle name="Normal 15 3 2 4 5 2 2" xfId="49058"/>
    <cellStyle name="Normal 15 3 2 4 5 3" xfId="12534"/>
    <cellStyle name="Normal 15 3 2 4 5 4" xfId="36610"/>
    <cellStyle name="Normal 15 3 2 4 6" xfId="24029"/>
    <cellStyle name="Normal 15 3 2 4 6 2" xfId="48080"/>
    <cellStyle name="Normal 15 3 2 4 7" xfId="8528"/>
    <cellStyle name="Normal 15 3 2 4 8" xfId="32604"/>
    <cellStyle name="Normal 15 3 2 5" xfId="2456"/>
    <cellStyle name="Normal 15 3 2 5 2" xfId="5657"/>
    <cellStyle name="Normal 15 3 2 5 2 2" xfId="28488"/>
    <cellStyle name="Normal 15 3 2 5 2 2 2" xfId="52519"/>
    <cellStyle name="Normal 15 3 2 5 2 3" xfId="16824"/>
    <cellStyle name="Normal 15 3 2 5 2 4" xfId="40898"/>
    <cellStyle name="Normal 15 3 2 5 3" xfId="13639"/>
    <cellStyle name="Normal 15 3 2 5 3 2" xfId="37715"/>
    <cellStyle name="Normal 15 3 2 5 4" xfId="25266"/>
    <cellStyle name="Normal 15 3 2 5 4 2" xfId="49307"/>
    <cellStyle name="Normal 15 3 2 5 5" xfId="8770"/>
    <cellStyle name="Normal 15 3 2 5 6" xfId="32846"/>
    <cellStyle name="Normal 15 3 2 6" xfId="3428"/>
    <cellStyle name="Normal 15 3 2 6 2" xfId="6641"/>
    <cellStyle name="Normal 15 3 2 6 2 2" xfId="29472"/>
    <cellStyle name="Normal 15 3 2 6 2 2 2" xfId="53503"/>
    <cellStyle name="Normal 15 3 2 6 2 3" xfId="17808"/>
    <cellStyle name="Normal 15 3 2 6 2 4" xfId="41882"/>
    <cellStyle name="Normal 15 3 2 6 3" xfId="14625"/>
    <cellStyle name="Normal 15 3 2 6 3 2" xfId="38699"/>
    <cellStyle name="Normal 15 3 2 6 4" xfId="26260"/>
    <cellStyle name="Normal 15 3 2 6 4 2" xfId="50291"/>
    <cellStyle name="Normal 15 3 2 6 5" xfId="9748"/>
    <cellStyle name="Normal 15 3 2 6 6" xfId="33824"/>
    <cellStyle name="Normal 15 3 2 7" xfId="4486"/>
    <cellStyle name="Normal 15 3 2 7 2" xfId="15683"/>
    <cellStyle name="Normal 15 3 2 7 2 2" xfId="39757"/>
    <cellStyle name="Normal 15 3 2 7 3" xfId="27318"/>
    <cellStyle name="Normal 15 3 2 7 3 2" xfId="51349"/>
    <cellStyle name="Normal 15 3 2 7 4" xfId="10711"/>
    <cellStyle name="Normal 15 3 2 7 5" xfId="34787"/>
    <cellStyle name="Normal 15 3 2 8" xfId="1483"/>
    <cellStyle name="Normal 15 3 2 8 2" xfId="24292"/>
    <cellStyle name="Normal 15 3 2 8 2 2" xfId="48335"/>
    <cellStyle name="Normal 15 3 2 8 3" xfId="11727"/>
    <cellStyle name="Normal 15 3 2 8 4" xfId="35803"/>
    <cellStyle name="Normal 15 3 2 9" xfId="23294"/>
    <cellStyle name="Normal 15 3 2 9 2" xfId="47360"/>
    <cellStyle name="Normal 15 3 3" xfId="232"/>
    <cellStyle name="Normal 15 3 3 10" xfId="7808"/>
    <cellStyle name="Normal 15 3 3 11" xfId="31885"/>
    <cellStyle name="Normal 15 3 3 2" xfId="651"/>
    <cellStyle name="Normal 15 3 3 2 2" xfId="2699"/>
    <cellStyle name="Normal 15 3 3 2 2 2" xfId="5898"/>
    <cellStyle name="Normal 15 3 3 2 2 2 2" xfId="28729"/>
    <cellStyle name="Normal 15 3 3 2 2 2 2 2" xfId="52760"/>
    <cellStyle name="Normal 15 3 3 2 2 2 3" xfId="17065"/>
    <cellStyle name="Normal 15 3 3 2 2 2 4" xfId="41139"/>
    <cellStyle name="Normal 15 3 3 2 2 3" xfId="13880"/>
    <cellStyle name="Normal 15 3 3 2 2 3 2" xfId="37956"/>
    <cellStyle name="Normal 15 3 3 2 2 4" xfId="25507"/>
    <cellStyle name="Normal 15 3 3 2 2 4 2" xfId="49548"/>
    <cellStyle name="Normal 15 3 3 2 2 5" xfId="9011"/>
    <cellStyle name="Normal 15 3 3 2 2 6" xfId="33087"/>
    <cellStyle name="Normal 15 3 3 2 3" xfId="3678"/>
    <cellStyle name="Normal 15 3 3 2 3 2" xfId="6891"/>
    <cellStyle name="Normal 15 3 3 2 3 2 2" xfId="29722"/>
    <cellStyle name="Normal 15 3 3 2 3 2 2 2" xfId="53753"/>
    <cellStyle name="Normal 15 3 3 2 3 2 3" xfId="18058"/>
    <cellStyle name="Normal 15 3 3 2 3 2 4" xfId="42132"/>
    <cellStyle name="Normal 15 3 3 2 3 3" xfId="14875"/>
    <cellStyle name="Normal 15 3 3 2 3 3 2" xfId="38949"/>
    <cellStyle name="Normal 15 3 3 2 3 4" xfId="26510"/>
    <cellStyle name="Normal 15 3 3 2 3 4 2" xfId="50541"/>
    <cellStyle name="Normal 15 3 3 2 3 5" xfId="9989"/>
    <cellStyle name="Normal 15 3 3 2 3 6" xfId="34065"/>
    <cellStyle name="Normal 15 3 3 2 4" xfId="4731"/>
    <cellStyle name="Normal 15 3 3 2 4 2" xfId="15928"/>
    <cellStyle name="Normal 15 3 3 2 4 2 2" xfId="40002"/>
    <cellStyle name="Normal 15 3 3 2 4 3" xfId="27563"/>
    <cellStyle name="Normal 15 3 3 2 4 3 2" xfId="51594"/>
    <cellStyle name="Normal 15 3 3 2 4 4" xfId="10952"/>
    <cellStyle name="Normal 15 3 3 2 4 5" xfId="35028"/>
    <cellStyle name="Normal 15 3 3 2 5" xfId="1727"/>
    <cellStyle name="Normal 15 3 3 2 5 2" xfId="24536"/>
    <cellStyle name="Normal 15 3 3 2 5 2 2" xfId="48579"/>
    <cellStyle name="Normal 15 3 3 2 5 3" xfId="12038"/>
    <cellStyle name="Normal 15 3 3 2 5 4" xfId="36114"/>
    <cellStyle name="Normal 15 3 3 2 6" xfId="23547"/>
    <cellStyle name="Normal 15 3 3 2 6 2" xfId="47601"/>
    <cellStyle name="Normal 15 3 3 2 7" xfId="8049"/>
    <cellStyle name="Normal 15 3 3 2 8" xfId="32125"/>
    <cellStyle name="Normal 15 3 3 3" xfId="921"/>
    <cellStyle name="Normal 15 3 3 3 2" xfId="2939"/>
    <cellStyle name="Normal 15 3 3 3 2 2" xfId="6138"/>
    <cellStyle name="Normal 15 3 3 3 2 2 2" xfId="28969"/>
    <cellStyle name="Normal 15 3 3 3 2 2 2 2" xfId="53000"/>
    <cellStyle name="Normal 15 3 3 3 2 2 3" xfId="17305"/>
    <cellStyle name="Normal 15 3 3 3 2 2 4" xfId="41379"/>
    <cellStyle name="Normal 15 3 3 3 2 3" xfId="14120"/>
    <cellStyle name="Normal 15 3 3 3 2 3 2" xfId="38196"/>
    <cellStyle name="Normal 15 3 3 3 2 4" xfId="25747"/>
    <cellStyle name="Normal 15 3 3 3 2 4 2" xfId="49788"/>
    <cellStyle name="Normal 15 3 3 3 2 5" xfId="9251"/>
    <cellStyle name="Normal 15 3 3 3 2 6" xfId="33327"/>
    <cellStyle name="Normal 15 3 3 3 3" xfId="3922"/>
    <cellStyle name="Normal 15 3 3 3 3 2" xfId="7135"/>
    <cellStyle name="Normal 15 3 3 3 3 2 2" xfId="29966"/>
    <cellStyle name="Normal 15 3 3 3 3 2 2 2" xfId="53997"/>
    <cellStyle name="Normal 15 3 3 3 3 2 3" xfId="18302"/>
    <cellStyle name="Normal 15 3 3 3 3 2 4" xfId="42376"/>
    <cellStyle name="Normal 15 3 3 3 3 3" xfId="15119"/>
    <cellStyle name="Normal 15 3 3 3 3 3 2" xfId="39193"/>
    <cellStyle name="Normal 15 3 3 3 3 4" xfId="26754"/>
    <cellStyle name="Normal 15 3 3 3 3 4 2" xfId="50785"/>
    <cellStyle name="Normal 15 3 3 3 3 5" xfId="10229"/>
    <cellStyle name="Normal 15 3 3 3 3 6" xfId="34305"/>
    <cellStyle name="Normal 15 3 3 3 4" xfId="4971"/>
    <cellStyle name="Normal 15 3 3 3 4 2" xfId="16168"/>
    <cellStyle name="Normal 15 3 3 3 4 2 2" xfId="40242"/>
    <cellStyle name="Normal 15 3 3 3 4 3" xfId="27803"/>
    <cellStyle name="Normal 15 3 3 3 4 3 2" xfId="51834"/>
    <cellStyle name="Normal 15 3 3 3 4 4" xfId="11192"/>
    <cellStyle name="Normal 15 3 3 3 4 5" xfId="35268"/>
    <cellStyle name="Normal 15 3 3 3 5" xfId="1967"/>
    <cellStyle name="Normal 15 3 3 3 5 2" xfId="24776"/>
    <cellStyle name="Normal 15 3 3 3 5 2 2" xfId="48819"/>
    <cellStyle name="Normal 15 3 3 3 5 3" xfId="12288"/>
    <cellStyle name="Normal 15 3 3 3 5 4" xfId="36364"/>
    <cellStyle name="Normal 15 3 3 3 6" xfId="23789"/>
    <cellStyle name="Normal 15 3 3 3 6 2" xfId="47841"/>
    <cellStyle name="Normal 15 3 3 3 7" xfId="8289"/>
    <cellStyle name="Normal 15 3 3 3 8" xfId="32365"/>
    <cellStyle name="Normal 15 3 3 4" xfId="1161"/>
    <cellStyle name="Normal 15 3 3 4 2" xfId="3179"/>
    <cellStyle name="Normal 15 3 3 4 2 2" xfId="6378"/>
    <cellStyle name="Normal 15 3 3 4 2 2 2" xfId="29209"/>
    <cellStyle name="Normal 15 3 3 4 2 2 2 2" xfId="53240"/>
    <cellStyle name="Normal 15 3 3 4 2 2 3" xfId="17545"/>
    <cellStyle name="Normal 15 3 3 4 2 2 4" xfId="41619"/>
    <cellStyle name="Normal 15 3 3 4 2 3" xfId="14360"/>
    <cellStyle name="Normal 15 3 3 4 2 3 2" xfId="38436"/>
    <cellStyle name="Normal 15 3 3 4 2 4" xfId="25987"/>
    <cellStyle name="Normal 15 3 3 4 2 4 2" xfId="50028"/>
    <cellStyle name="Normal 15 3 3 4 2 5" xfId="9491"/>
    <cellStyle name="Normal 15 3 3 4 2 6" xfId="33567"/>
    <cellStyle name="Normal 15 3 3 4 3" xfId="4173"/>
    <cellStyle name="Normal 15 3 3 4 3 2" xfId="7386"/>
    <cellStyle name="Normal 15 3 3 4 3 2 2" xfId="30217"/>
    <cellStyle name="Normal 15 3 3 4 3 2 2 2" xfId="54248"/>
    <cellStyle name="Normal 15 3 3 4 3 2 3" xfId="18553"/>
    <cellStyle name="Normal 15 3 3 4 3 2 4" xfId="42627"/>
    <cellStyle name="Normal 15 3 3 4 3 3" xfId="15370"/>
    <cellStyle name="Normal 15 3 3 4 3 3 2" xfId="39444"/>
    <cellStyle name="Normal 15 3 3 4 3 4" xfId="27005"/>
    <cellStyle name="Normal 15 3 3 4 3 4 2" xfId="51036"/>
    <cellStyle name="Normal 15 3 3 4 3 5" xfId="10469"/>
    <cellStyle name="Normal 15 3 3 4 3 6" xfId="34545"/>
    <cellStyle name="Normal 15 3 3 4 4" xfId="5212"/>
    <cellStyle name="Normal 15 3 3 4 4 2" xfId="16409"/>
    <cellStyle name="Normal 15 3 3 4 4 2 2" xfId="40483"/>
    <cellStyle name="Normal 15 3 3 4 4 3" xfId="28044"/>
    <cellStyle name="Normal 15 3 3 4 4 3 2" xfId="52075"/>
    <cellStyle name="Normal 15 3 3 4 4 4" xfId="11432"/>
    <cellStyle name="Normal 15 3 3 4 4 5" xfId="35508"/>
    <cellStyle name="Normal 15 3 3 4 5" xfId="2207"/>
    <cellStyle name="Normal 15 3 3 4 5 2" xfId="25018"/>
    <cellStyle name="Normal 15 3 3 4 5 2 2" xfId="49059"/>
    <cellStyle name="Normal 15 3 3 4 5 3" xfId="12535"/>
    <cellStyle name="Normal 15 3 3 4 5 4" xfId="36611"/>
    <cellStyle name="Normal 15 3 3 4 6" xfId="24030"/>
    <cellStyle name="Normal 15 3 3 4 6 2" xfId="48081"/>
    <cellStyle name="Normal 15 3 3 4 7" xfId="8529"/>
    <cellStyle name="Normal 15 3 3 4 8" xfId="32605"/>
    <cellStyle name="Normal 15 3 3 5" xfId="2457"/>
    <cellStyle name="Normal 15 3 3 5 2" xfId="5658"/>
    <cellStyle name="Normal 15 3 3 5 2 2" xfId="28489"/>
    <cellStyle name="Normal 15 3 3 5 2 2 2" xfId="52520"/>
    <cellStyle name="Normal 15 3 3 5 2 3" xfId="16825"/>
    <cellStyle name="Normal 15 3 3 5 2 4" xfId="40899"/>
    <cellStyle name="Normal 15 3 3 5 3" xfId="13640"/>
    <cellStyle name="Normal 15 3 3 5 3 2" xfId="37716"/>
    <cellStyle name="Normal 15 3 3 5 4" xfId="25267"/>
    <cellStyle name="Normal 15 3 3 5 4 2" xfId="49308"/>
    <cellStyle name="Normal 15 3 3 5 5" xfId="8771"/>
    <cellStyle name="Normal 15 3 3 5 6" xfId="32847"/>
    <cellStyle name="Normal 15 3 3 6" xfId="3429"/>
    <cellStyle name="Normal 15 3 3 6 2" xfId="6642"/>
    <cellStyle name="Normal 15 3 3 6 2 2" xfId="29473"/>
    <cellStyle name="Normal 15 3 3 6 2 2 2" xfId="53504"/>
    <cellStyle name="Normal 15 3 3 6 2 3" xfId="17809"/>
    <cellStyle name="Normal 15 3 3 6 2 4" xfId="41883"/>
    <cellStyle name="Normal 15 3 3 6 3" xfId="14626"/>
    <cellStyle name="Normal 15 3 3 6 3 2" xfId="38700"/>
    <cellStyle name="Normal 15 3 3 6 4" xfId="26261"/>
    <cellStyle name="Normal 15 3 3 6 4 2" xfId="50292"/>
    <cellStyle name="Normal 15 3 3 6 5" xfId="9749"/>
    <cellStyle name="Normal 15 3 3 6 6" xfId="33825"/>
    <cellStyle name="Normal 15 3 3 7" xfId="4487"/>
    <cellStyle name="Normal 15 3 3 7 2" xfId="15684"/>
    <cellStyle name="Normal 15 3 3 7 2 2" xfId="39758"/>
    <cellStyle name="Normal 15 3 3 7 3" xfId="27319"/>
    <cellStyle name="Normal 15 3 3 7 3 2" xfId="51350"/>
    <cellStyle name="Normal 15 3 3 7 4" xfId="10712"/>
    <cellStyle name="Normal 15 3 3 7 5" xfId="34788"/>
    <cellStyle name="Normal 15 3 3 8" xfId="1484"/>
    <cellStyle name="Normal 15 3 3 8 2" xfId="24293"/>
    <cellStyle name="Normal 15 3 3 8 2 2" xfId="48336"/>
    <cellStyle name="Normal 15 3 3 8 3" xfId="11728"/>
    <cellStyle name="Normal 15 3 3 8 4" xfId="35804"/>
    <cellStyle name="Normal 15 3 3 9" xfId="23295"/>
    <cellStyle name="Normal 15 3 3 9 2" xfId="47361"/>
    <cellStyle name="Normal 15 3 4" xfId="649"/>
    <cellStyle name="Normal 15 3 4 2" xfId="2697"/>
    <cellStyle name="Normal 15 3 4 2 2" xfId="5896"/>
    <cellStyle name="Normal 15 3 4 2 2 2" xfId="28727"/>
    <cellStyle name="Normal 15 3 4 2 2 2 2" xfId="52758"/>
    <cellStyle name="Normal 15 3 4 2 2 3" xfId="17063"/>
    <cellStyle name="Normal 15 3 4 2 2 4" xfId="41137"/>
    <cellStyle name="Normal 15 3 4 2 3" xfId="13878"/>
    <cellStyle name="Normal 15 3 4 2 3 2" xfId="37954"/>
    <cellStyle name="Normal 15 3 4 2 4" xfId="25505"/>
    <cellStyle name="Normal 15 3 4 2 4 2" xfId="49546"/>
    <cellStyle name="Normal 15 3 4 2 5" xfId="9009"/>
    <cellStyle name="Normal 15 3 4 2 6" xfId="33085"/>
    <cellStyle name="Normal 15 3 4 3" xfId="3676"/>
    <cellStyle name="Normal 15 3 4 3 2" xfId="6889"/>
    <cellStyle name="Normal 15 3 4 3 2 2" xfId="29720"/>
    <cellStyle name="Normal 15 3 4 3 2 2 2" xfId="53751"/>
    <cellStyle name="Normal 15 3 4 3 2 3" xfId="18056"/>
    <cellStyle name="Normal 15 3 4 3 2 4" xfId="42130"/>
    <cellStyle name="Normal 15 3 4 3 3" xfId="14873"/>
    <cellStyle name="Normal 15 3 4 3 3 2" xfId="38947"/>
    <cellStyle name="Normal 15 3 4 3 4" xfId="26508"/>
    <cellStyle name="Normal 15 3 4 3 4 2" xfId="50539"/>
    <cellStyle name="Normal 15 3 4 3 5" xfId="9987"/>
    <cellStyle name="Normal 15 3 4 3 6" xfId="34063"/>
    <cellStyle name="Normal 15 3 4 4" xfId="4729"/>
    <cellStyle name="Normal 15 3 4 4 2" xfId="15926"/>
    <cellStyle name="Normal 15 3 4 4 2 2" xfId="40000"/>
    <cellStyle name="Normal 15 3 4 4 3" xfId="27561"/>
    <cellStyle name="Normal 15 3 4 4 3 2" xfId="51592"/>
    <cellStyle name="Normal 15 3 4 4 4" xfId="10950"/>
    <cellStyle name="Normal 15 3 4 4 5" xfId="35026"/>
    <cellStyle name="Normal 15 3 4 5" xfId="1725"/>
    <cellStyle name="Normal 15 3 4 5 2" xfId="24534"/>
    <cellStyle name="Normal 15 3 4 5 2 2" xfId="48577"/>
    <cellStyle name="Normal 15 3 4 5 3" xfId="12036"/>
    <cellStyle name="Normal 15 3 4 5 4" xfId="36112"/>
    <cellStyle name="Normal 15 3 4 6" xfId="23545"/>
    <cellStyle name="Normal 15 3 4 6 2" xfId="47599"/>
    <cellStyle name="Normal 15 3 4 7" xfId="8047"/>
    <cellStyle name="Normal 15 3 4 8" xfId="32123"/>
    <cellStyle name="Normal 15 3 5" xfId="919"/>
    <cellStyle name="Normal 15 3 5 2" xfId="2937"/>
    <cellStyle name="Normal 15 3 5 2 2" xfId="6136"/>
    <cellStyle name="Normal 15 3 5 2 2 2" xfId="28967"/>
    <cellStyle name="Normal 15 3 5 2 2 2 2" xfId="52998"/>
    <cellStyle name="Normal 15 3 5 2 2 3" xfId="17303"/>
    <cellStyle name="Normal 15 3 5 2 2 4" xfId="41377"/>
    <cellStyle name="Normal 15 3 5 2 3" xfId="14118"/>
    <cellStyle name="Normal 15 3 5 2 3 2" xfId="38194"/>
    <cellStyle name="Normal 15 3 5 2 4" xfId="25745"/>
    <cellStyle name="Normal 15 3 5 2 4 2" xfId="49786"/>
    <cellStyle name="Normal 15 3 5 2 5" xfId="9249"/>
    <cellStyle name="Normal 15 3 5 2 6" xfId="33325"/>
    <cellStyle name="Normal 15 3 5 3" xfId="3920"/>
    <cellStyle name="Normal 15 3 5 3 2" xfId="7133"/>
    <cellStyle name="Normal 15 3 5 3 2 2" xfId="29964"/>
    <cellStyle name="Normal 15 3 5 3 2 2 2" xfId="53995"/>
    <cellStyle name="Normal 15 3 5 3 2 3" xfId="18300"/>
    <cellStyle name="Normal 15 3 5 3 2 4" xfId="42374"/>
    <cellStyle name="Normal 15 3 5 3 3" xfId="15117"/>
    <cellStyle name="Normal 15 3 5 3 3 2" xfId="39191"/>
    <cellStyle name="Normal 15 3 5 3 4" xfId="26752"/>
    <cellStyle name="Normal 15 3 5 3 4 2" xfId="50783"/>
    <cellStyle name="Normal 15 3 5 3 5" xfId="10227"/>
    <cellStyle name="Normal 15 3 5 3 6" xfId="34303"/>
    <cellStyle name="Normal 15 3 5 4" xfId="4969"/>
    <cellStyle name="Normal 15 3 5 4 2" xfId="16166"/>
    <cellStyle name="Normal 15 3 5 4 2 2" xfId="40240"/>
    <cellStyle name="Normal 15 3 5 4 3" xfId="27801"/>
    <cellStyle name="Normal 15 3 5 4 3 2" xfId="51832"/>
    <cellStyle name="Normal 15 3 5 4 4" xfId="11190"/>
    <cellStyle name="Normal 15 3 5 4 5" xfId="35266"/>
    <cellStyle name="Normal 15 3 5 5" xfId="1965"/>
    <cellStyle name="Normal 15 3 5 5 2" xfId="24774"/>
    <cellStyle name="Normal 15 3 5 5 2 2" xfId="48817"/>
    <cellStyle name="Normal 15 3 5 5 3" xfId="12286"/>
    <cellStyle name="Normal 15 3 5 5 4" xfId="36362"/>
    <cellStyle name="Normal 15 3 5 6" xfId="23787"/>
    <cellStyle name="Normal 15 3 5 6 2" xfId="47839"/>
    <cellStyle name="Normal 15 3 5 7" xfId="8287"/>
    <cellStyle name="Normal 15 3 5 8" xfId="32363"/>
    <cellStyle name="Normal 15 3 6" xfId="1159"/>
    <cellStyle name="Normal 15 3 6 2" xfId="3177"/>
    <cellStyle name="Normal 15 3 6 2 2" xfId="6376"/>
    <cellStyle name="Normal 15 3 6 2 2 2" xfId="29207"/>
    <cellStyle name="Normal 15 3 6 2 2 2 2" xfId="53238"/>
    <cellStyle name="Normal 15 3 6 2 2 3" xfId="17543"/>
    <cellStyle name="Normal 15 3 6 2 2 4" xfId="41617"/>
    <cellStyle name="Normal 15 3 6 2 3" xfId="14358"/>
    <cellStyle name="Normal 15 3 6 2 3 2" xfId="38434"/>
    <cellStyle name="Normal 15 3 6 2 4" xfId="25985"/>
    <cellStyle name="Normal 15 3 6 2 4 2" xfId="50026"/>
    <cellStyle name="Normal 15 3 6 2 5" xfId="9489"/>
    <cellStyle name="Normal 15 3 6 2 6" xfId="33565"/>
    <cellStyle name="Normal 15 3 6 3" xfId="4171"/>
    <cellStyle name="Normal 15 3 6 3 2" xfId="7384"/>
    <cellStyle name="Normal 15 3 6 3 2 2" xfId="30215"/>
    <cellStyle name="Normal 15 3 6 3 2 2 2" xfId="54246"/>
    <cellStyle name="Normal 15 3 6 3 2 3" xfId="18551"/>
    <cellStyle name="Normal 15 3 6 3 2 4" xfId="42625"/>
    <cellStyle name="Normal 15 3 6 3 3" xfId="15368"/>
    <cellStyle name="Normal 15 3 6 3 3 2" xfId="39442"/>
    <cellStyle name="Normal 15 3 6 3 4" xfId="27003"/>
    <cellStyle name="Normal 15 3 6 3 4 2" xfId="51034"/>
    <cellStyle name="Normal 15 3 6 3 5" xfId="10467"/>
    <cellStyle name="Normal 15 3 6 3 6" xfId="34543"/>
    <cellStyle name="Normal 15 3 6 4" xfId="5210"/>
    <cellStyle name="Normal 15 3 6 4 2" xfId="16407"/>
    <cellStyle name="Normal 15 3 6 4 2 2" xfId="40481"/>
    <cellStyle name="Normal 15 3 6 4 3" xfId="28042"/>
    <cellStyle name="Normal 15 3 6 4 3 2" xfId="52073"/>
    <cellStyle name="Normal 15 3 6 4 4" xfId="11430"/>
    <cellStyle name="Normal 15 3 6 4 5" xfId="35506"/>
    <cellStyle name="Normal 15 3 6 5" xfId="2205"/>
    <cellStyle name="Normal 15 3 6 5 2" xfId="25016"/>
    <cellStyle name="Normal 15 3 6 5 2 2" xfId="49057"/>
    <cellStyle name="Normal 15 3 6 5 3" xfId="12533"/>
    <cellStyle name="Normal 15 3 6 5 4" xfId="36609"/>
    <cellStyle name="Normal 15 3 6 6" xfId="24028"/>
    <cellStyle name="Normal 15 3 6 6 2" xfId="48079"/>
    <cellStyle name="Normal 15 3 6 7" xfId="8527"/>
    <cellStyle name="Normal 15 3 6 8" xfId="32603"/>
    <cellStyle name="Normal 15 3 7" xfId="2455"/>
    <cellStyle name="Normal 15 3 7 2" xfId="5656"/>
    <cellStyle name="Normal 15 3 7 2 2" xfId="28487"/>
    <cellStyle name="Normal 15 3 7 2 2 2" xfId="52518"/>
    <cellStyle name="Normal 15 3 7 2 3" xfId="16823"/>
    <cellStyle name="Normal 15 3 7 2 4" xfId="40897"/>
    <cellStyle name="Normal 15 3 7 3" xfId="13638"/>
    <cellStyle name="Normal 15 3 7 3 2" xfId="37714"/>
    <cellStyle name="Normal 15 3 7 4" xfId="25265"/>
    <cellStyle name="Normal 15 3 7 4 2" xfId="49306"/>
    <cellStyle name="Normal 15 3 7 5" xfId="8769"/>
    <cellStyle name="Normal 15 3 7 6" xfId="32845"/>
    <cellStyle name="Normal 15 3 8" xfId="3427"/>
    <cellStyle name="Normal 15 3 8 2" xfId="6640"/>
    <cellStyle name="Normal 15 3 8 2 2" xfId="29471"/>
    <cellStyle name="Normal 15 3 8 2 2 2" xfId="53502"/>
    <cellStyle name="Normal 15 3 8 2 3" xfId="17807"/>
    <cellStyle name="Normal 15 3 8 2 4" xfId="41881"/>
    <cellStyle name="Normal 15 3 8 3" xfId="14624"/>
    <cellStyle name="Normal 15 3 8 3 2" xfId="38698"/>
    <cellStyle name="Normal 15 3 8 4" xfId="26259"/>
    <cellStyle name="Normal 15 3 8 4 2" xfId="50290"/>
    <cellStyle name="Normal 15 3 8 5" xfId="9747"/>
    <cellStyle name="Normal 15 3 8 6" xfId="33823"/>
    <cellStyle name="Normal 15 3 9" xfId="4485"/>
    <cellStyle name="Normal 15 3 9 2" xfId="15682"/>
    <cellStyle name="Normal 15 3 9 2 2" xfId="39756"/>
    <cellStyle name="Normal 15 3 9 3" xfId="27317"/>
    <cellStyle name="Normal 15 3 9 3 2" xfId="51348"/>
    <cellStyle name="Normal 15 3 9 4" xfId="10710"/>
    <cellStyle name="Normal 15 3 9 5" xfId="34786"/>
    <cellStyle name="Normal 15 4" xfId="233"/>
    <cellStyle name="Normal 15 4 10" xfId="23296"/>
    <cellStyle name="Normal 15 4 10 2" xfId="47362"/>
    <cellStyle name="Normal 15 4 11" xfId="7809"/>
    <cellStyle name="Normal 15 4 12" xfId="31886"/>
    <cellStyle name="Normal 15 4 2" xfId="234"/>
    <cellStyle name="Normal 15 4 2 10" xfId="7810"/>
    <cellStyle name="Normal 15 4 2 11" xfId="31887"/>
    <cellStyle name="Normal 15 4 2 2" xfId="653"/>
    <cellStyle name="Normal 15 4 2 2 2" xfId="2701"/>
    <cellStyle name="Normal 15 4 2 2 2 2" xfId="5900"/>
    <cellStyle name="Normal 15 4 2 2 2 2 2" xfId="28731"/>
    <cellStyle name="Normal 15 4 2 2 2 2 2 2" xfId="52762"/>
    <cellStyle name="Normal 15 4 2 2 2 2 3" xfId="17067"/>
    <cellStyle name="Normal 15 4 2 2 2 2 4" xfId="41141"/>
    <cellStyle name="Normal 15 4 2 2 2 3" xfId="13882"/>
    <cellStyle name="Normal 15 4 2 2 2 3 2" xfId="37958"/>
    <cellStyle name="Normal 15 4 2 2 2 4" xfId="25509"/>
    <cellStyle name="Normal 15 4 2 2 2 4 2" xfId="49550"/>
    <cellStyle name="Normal 15 4 2 2 2 5" xfId="9013"/>
    <cellStyle name="Normal 15 4 2 2 2 6" xfId="33089"/>
    <cellStyle name="Normal 15 4 2 2 3" xfId="3680"/>
    <cellStyle name="Normal 15 4 2 2 3 2" xfId="6893"/>
    <cellStyle name="Normal 15 4 2 2 3 2 2" xfId="29724"/>
    <cellStyle name="Normal 15 4 2 2 3 2 2 2" xfId="53755"/>
    <cellStyle name="Normal 15 4 2 2 3 2 3" xfId="18060"/>
    <cellStyle name="Normal 15 4 2 2 3 2 4" xfId="42134"/>
    <cellStyle name="Normal 15 4 2 2 3 3" xfId="14877"/>
    <cellStyle name="Normal 15 4 2 2 3 3 2" xfId="38951"/>
    <cellStyle name="Normal 15 4 2 2 3 4" xfId="26512"/>
    <cellStyle name="Normal 15 4 2 2 3 4 2" xfId="50543"/>
    <cellStyle name="Normal 15 4 2 2 3 5" xfId="9991"/>
    <cellStyle name="Normal 15 4 2 2 3 6" xfId="34067"/>
    <cellStyle name="Normal 15 4 2 2 4" xfId="4733"/>
    <cellStyle name="Normal 15 4 2 2 4 2" xfId="15930"/>
    <cellStyle name="Normal 15 4 2 2 4 2 2" xfId="40004"/>
    <cellStyle name="Normal 15 4 2 2 4 3" xfId="27565"/>
    <cellStyle name="Normal 15 4 2 2 4 3 2" xfId="51596"/>
    <cellStyle name="Normal 15 4 2 2 4 4" xfId="10954"/>
    <cellStyle name="Normal 15 4 2 2 4 5" xfId="35030"/>
    <cellStyle name="Normal 15 4 2 2 5" xfId="1729"/>
    <cellStyle name="Normal 15 4 2 2 5 2" xfId="24538"/>
    <cellStyle name="Normal 15 4 2 2 5 2 2" xfId="48581"/>
    <cellStyle name="Normal 15 4 2 2 5 3" xfId="12040"/>
    <cellStyle name="Normal 15 4 2 2 5 4" xfId="36116"/>
    <cellStyle name="Normal 15 4 2 2 6" xfId="23549"/>
    <cellStyle name="Normal 15 4 2 2 6 2" xfId="47603"/>
    <cellStyle name="Normal 15 4 2 2 7" xfId="8051"/>
    <cellStyle name="Normal 15 4 2 2 8" xfId="32127"/>
    <cellStyle name="Normal 15 4 2 3" xfId="923"/>
    <cellStyle name="Normal 15 4 2 3 2" xfId="2941"/>
    <cellStyle name="Normal 15 4 2 3 2 2" xfId="6140"/>
    <cellStyle name="Normal 15 4 2 3 2 2 2" xfId="28971"/>
    <cellStyle name="Normal 15 4 2 3 2 2 2 2" xfId="53002"/>
    <cellStyle name="Normal 15 4 2 3 2 2 3" xfId="17307"/>
    <cellStyle name="Normal 15 4 2 3 2 2 4" xfId="41381"/>
    <cellStyle name="Normal 15 4 2 3 2 3" xfId="14122"/>
    <cellStyle name="Normal 15 4 2 3 2 3 2" xfId="38198"/>
    <cellStyle name="Normal 15 4 2 3 2 4" xfId="25749"/>
    <cellStyle name="Normal 15 4 2 3 2 4 2" xfId="49790"/>
    <cellStyle name="Normal 15 4 2 3 2 5" xfId="9253"/>
    <cellStyle name="Normal 15 4 2 3 2 6" xfId="33329"/>
    <cellStyle name="Normal 15 4 2 3 3" xfId="3924"/>
    <cellStyle name="Normal 15 4 2 3 3 2" xfId="7137"/>
    <cellStyle name="Normal 15 4 2 3 3 2 2" xfId="29968"/>
    <cellStyle name="Normal 15 4 2 3 3 2 2 2" xfId="53999"/>
    <cellStyle name="Normal 15 4 2 3 3 2 3" xfId="18304"/>
    <cellStyle name="Normal 15 4 2 3 3 2 4" xfId="42378"/>
    <cellStyle name="Normal 15 4 2 3 3 3" xfId="15121"/>
    <cellStyle name="Normal 15 4 2 3 3 3 2" xfId="39195"/>
    <cellStyle name="Normal 15 4 2 3 3 4" xfId="26756"/>
    <cellStyle name="Normal 15 4 2 3 3 4 2" xfId="50787"/>
    <cellStyle name="Normal 15 4 2 3 3 5" xfId="10231"/>
    <cellStyle name="Normal 15 4 2 3 3 6" xfId="34307"/>
    <cellStyle name="Normal 15 4 2 3 4" xfId="4973"/>
    <cellStyle name="Normal 15 4 2 3 4 2" xfId="16170"/>
    <cellStyle name="Normal 15 4 2 3 4 2 2" xfId="40244"/>
    <cellStyle name="Normal 15 4 2 3 4 3" xfId="27805"/>
    <cellStyle name="Normal 15 4 2 3 4 3 2" xfId="51836"/>
    <cellStyle name="Normal 15 4 2 3 4 4" xfId="11194"/>
    <cellStyle name="Normal 15 4 2 3 4 5" xfId="35270"/>
    <cellStyle name="Normal 15 4 2 3 5" xfId="1969"/>
    <cellStyle name="Normal 15 4 2 3 5 2" xfId="24778"/>
    <cellStyle name="Normal 15 4 2 3 5 2 2" xfId="48821"/>
    <cellStyle name="Normal 15 4 2 3 5 3" xfId="12290"/>
    <cellStyle name="Normal 15 4 2 3 5 4" xfId="36366"/>
    <cellStyle name="Normal 15 4 2 3 6" xfId="23791"/>
    <cellStyle name="Normal 15 4 2 3 6 2" xfId="47843"/>
    <cellStyle name="Normal 15 4 2 3 7" xfId="8291"/>
    <cellStyle name="Normal 15 4 2 3 8" xfId="32367"/>
    <cellStyle name="Normal 15 4 2 4" xfId="1163"/>
    <cellStyle name="Normal 15 4 2 4 2" xfId="3181"/>
    <cellStyle name="Normal 15 4 2 4 2 2" xfId="6380"/>
    <cellStyle name="Normal 15 4 2 4 2 2 2" xfId="29211"/>
    <cellStyle name="Normal 15 4 2 4 2 2 2 2" xfId="53242"/>
    <cellStyle name="Normal 15 4 2 4 2 2 3" xfId="17547"/>
    <cellStyle name="Normal 15 4 2 4 2 2 4" xfId="41621"/>
    <cellStyle name="Normal 15 4 2 4 2 3" xfId="14362"/>
    <cellStyle name="Normal 15 4 2 4 2 3 2" xfId="38438"/>
    <cellStyle name="Normal 15 4 2 4 2 4" xfId="25989"/>
    <cellStyle name="Normal 15 4 2 4 2 4 2" xfId="50030"/>
    <cellStyle name="Normal 15 4 2 4 2 5" xfId="9493"/>
    <cellStyle name="Normal 15 4 2 4 2 6" xfId="33569"/>
    <cellStyle name="Normal 15 4 2 4 3" xfId="4175"/>
    <cellStyle name="Normal 15 4 2 4 3 2" xfId="7388"/>
    <cellStyle name="Normal 15 4 2 4 3 2 2" xfId="30219"/>
    <cellStyle name="Normal 15 4 2 4 3 2 2 2" xfId="54250"/>
    <cellStyle name="Normal 15 4 2 4 3 2 3" xfId="18555"/>
    <cellStyle name="Normal 15 4 2 4 3 2 4" xfId="42629"/>
    <cellStyle name="Normal 15 4 2 4 3 3" xfId="15372"/>
    <cellStyle name="Normal 15 4 2 4 3 3 2" xfId="39446"/>
    <cellStyle name="Normal 15 4 2 4 3 4" xfId="27007"/>
    <cellStyle name="Normal 15 4 2 4 3 4 2" xfId="51038"/>
    <cellStyle name="Normal 15 4 2 4 3 5" xfId="10471"/>
    <cellStyle name="Normal 15 4 2 4 3 6" xfId="34547"/>
    <cellStyle name="Normal 15 4 2 4 4" xfId="5214"/>
    <cellStyle name="Normal 15 4 2 4 4 2" xfId="16411"/>
    <cellStyle name="Normal 15 4 2 4 4 2 2" xfId="40485"/>
    <cellStyle name="Normal 15 4 2 4 4 3" xfId="28046"/>
    <cellStyle name="Normal 15 4 2 4 4 3 2" xfId="52077"/>
    <cellStyle name="Normal 15 4 2 4 4 4" xfId="11434"/>
    <cellStyle name="Normal 15 4 2 4 4 5" xfId="35510"/>
    <cellStyle name="Normal 15 4 2 4 5" xfId="2209"/>
    <cellStyle name="Normal 15 4 2 4 5 2" xfId="25020"/>
    <cellStyle name="Normal 15 4 2 4 5 2 2" xfId="49061"/>
    <cellStyle name="Normal 15 4 2 4 5 3" xfId="12537"/>
    <cellStyle name="Normal 15 4 2 4 5 4" xfId="36613"/>
    <cellStyle name="Normal 15 4 2 4 6" xfId="24032"/>
    <cellStyle name="Normal 15 4 2 4 6 2" xfId="48083"/>
    <cellStyle name="Normal 15 4 2 4 7" xfId="8531"/>
    <cellStyle name="Normal 15 4 2 4 8" xfId="32607"/>
    <cellStyle name="Normal 15 4 2 5" xfId="2459"/>
    <cellStyle name="Normal 15 4 2 5 2" xfId="5660"/>
    <cellStyle name="Normal 15 4 2 5 2 2" xfId="28491"/>
    <cellStyle name="Normal 15 4 2 5 2 2 2" xfId="52522"/>
    <cellStyle name="Normal 15 4 2 5 2 3" xfId="16827"/>
    <cellStyle name="Normal 15 4 2 5 2 4" xfId="40901"/>
    <cellStyle name="Normal 15 4 2 5 3" xfId="13642"/>
    <cellStyle name="Normal 15 4 2 5 3 2" xfId="37718"/>
    <cellStyle name="Normal 15 4 2 5 4" xfId="25269"/>
    <cellStyle name="Normal 15 4 2 5 4 2" xfId="49310"/>
    <cellStyle name="Normal 15 4 2 5 5" xfId="8773"/>
    <cellStyle name="Normal 15 4 2 5 6" xfId="32849"/>
    <cellStyle name="Normal 15 4 2 6" xfId="3431"/>
    <cellStyle name="Normal 15 4 2 6 2" xfId="6644"/>
    <cellStyle name="Normal 15 4 2 6 2 2" xfId="29475"/>
    <cellStyle name="Normal 15 4 2 6 2 2 2" xfId="53506"/>
    <cellStyle name="Normal 15 4 2 6 2 3" xfId="17811"/>
    <cellStyle name="Normal 15 4 2 6 2 4" xfId="41885"/>
    <cellStyle name="Normal 15 4 2 6 3" xfId="14628"/>
    <cellStyle name="Normal 15 4 2 6 3 2" xfId="38702"/>
    <cellStyle name="Normal 15 4 2 6 4" xfId="26263"/>
    <cellStyle name="Normal 15 4 2 6 4 2" xfId="50294"/>
    <cellStyle name="Normal 15 4 2 6 5" xfId="9751"/>
    <cellStyle name="Normal 15 4 2 6 6" xfId="33827"/>
    <cellStyle name="Normal 15 4 2 7" xfId="4489"/>
    <cellStyle name="Normal 15 4 2 7 2" xfId="15686"/>
    <cellStyle name="Normal 15 4 2 7 2 2" xfId="39760"/>
    <cellStyle name="Normal 15 4 2 7 3" xfId="27321"/>
    <cellStyle name="Normal 15 4 2 7 3 2" xfId="51352"/>
    <cellStyle name="Normal 15 4 2 7 4" xfId="10714"/>
    <cellStyle name="Normal 15 4 2 7 5" xfId="34790"/>
    <cellStyle name="Normal 15 4 2 8" xfId="1486"/>
    <cellStyle name="Normal 15 4 2 8 2" xfId="24295"/>
    <cellStyle name="Normal 15 4 2 8 2 2" xfId="48338"/>
    <cellStyle name="Normal 15 4 2 8 3" xfId="11730"/>
    <cellStyle name="Normal 15 4 2 8 4" xfId="35806"/>
    <cellStyle name="Normal 15 4 2 9" xfId="23297"/>
    <cellStyle name="Normal 15 4 2 9 2" xfId="47363"/>
    <cellStyle name="Normal 15 4 3" xfId="652"/>
    <cellStyle name="Normal 15 4 3 2" xfId="2700"/>
    <cellStyle name="Normal 15 4 3 2 2" xfId="5899"/>
    <cellStyle name="Normal 15 4 3 2 2 2" xfId="28730"/>
    <cellStyle name="Normal 15 4 3 2 2 2 2" xfId="52761"/>
    <cellStyle name="Normal 15 4 3 2 2 3" xfId="17066"/>
    <cellStyle name="Normal 15 4 3 2 2 4" xfId="41140"/>
    <cellStyle name="Normal 15 4 3 2 3" xfId="13881"/>
    <cellStyle name="Normal 15 4 3 2 3 2" xfId="37957"/>
    <cellStyle name="Normal 15 4 3 2 4" xfId="25508"/>
    <cellStyle name="Normal 15 4 3 2 4 2" xfId="49549"/>
    <cellStyle name="Normal 15 4 3 2 5" xfId="9012"/>
    <cellStyle name="Normal 15 4 3 2 6" xfId="33088"/>
    <cellStyle name="Normal 15 4 3 3" xfId="3679"/>
    <cellStyle name="Normal 15 4 3 3 2" xfId="6892"/>
    <cellStyle name="Normal 15 4 3 3 2 2" xfId="29723"/>
    <cellStyle name="Normal 15 4 3 3 2 2 2" xfId="53754"/>
    <cellStyle name="Normal 15 4 3 3 2 3" xfId="18059"/>
    <cellStyle name="Normal 15 4 3 3 2 4" xfId="42133"/>
    <cellStyle name="Normal 15 4 3 3 3" xfId="14876"/>
    <cellStyle name="Normal 15 4 3 3 3 2" xfId="38950"/>
    <cellStyle name="Normal 15 4 3 3 4" xfId="26511"/>
    <cellStyle name="Normal 15 4 3 3 4 2" xfId="50542"/>
    <cellStyle name="Normal 15 4 3 3 5" xfId="9990"/>
    <cellStyle name="Normal 15 4 3 3 6" xfId="34066"/>
    <cellStyle name="Normal 15 4 3 4" xfId="4732"/>
    <cellStyle name="Normal 15 4 3 4 2" xfId="15929"/>
    <cellStyle name="Normal 15 4 3 4 2 2" xfId="40003"/>
    <cellStyle name="Normal 15 4 3 4 3" xfId="27564"/>
    <cellStyle name="Normal 15 4 3 4 3 2" xfId="51595"/>
    <cellStyle name="Normal 15 4 3 4 4" xfId="10953"/>
    <cellStyle name="Normal 15 4 3 4 5" xfId="35029"/>
    <cellStyle name="Normal 15 4 3 5" xfId="1728"/>
    <cellStyle name="Normal 15 4 3 5 2" xfId="24537"/>
    <cellStyle name="Normal 15 4 3 5 2 2" xfId="48580"/>
    <cellStyle name="Normal 15 4 3 5 3" xfId="12039"/>
    <cellStyle name="Normal 15 4 3 5 4" xfId="36115"/>
    <cellStyle name="Normal 15 4 3 6" xfId="23548"/>
    <cellStyle name="Normal 15 4 3 6 2" xfId="47602"/>
    <cellStyle name="Normal 15 4 3 7" xfId="8050"/>
    <cellStyle name="Normal 15 4 3 8" xfId="32126"/>
    <cellStyle name="Normal 15 4 4" xfId="922"/>
    <cellStyle name="Normal 15 4 4 2" xfId="2940"/>
    <cellStyle name="Normal 15 4 4 2 2" xfId="6139"/>
    <cellStyle name="Normal 15 4 4 2 2 2" xfId="28970"/>
    <cellStyle name="Normal 15 4 4 2 2 2 2" xfId="53001"/>
    <cellStyle name="Normal 15 4 4 2 2 3" xfId="17306"/>
    <cellStyle name="Normal 15 4 4 2 2 4" xfId="41380"/>
    <cellStyle name="Normal 15 4 4 2 3" xfId="14121"/>
    <cellStyle name="Normal 15 4 4 2 3 2" xfId="38197"/>
    <cellStyle name="Normal 15 4 4 2 4" xfId="25748"/>
    <cellStyle name="Normal 15 4 4 2 4 2" xfId="49789"/>
    <cellStyle name="Normal 15 4 4 2 5" xfId="9252"/>
    <cellStyle name="Normal 15 4 4 2 6" xfId="33328"/>
    <cellStyle name="Normal 15 4 4 3" xfId="3923"/>
    <cellStyle name="Normal 15 4 4 3 2" xfId="7136"/>
    <cellStyle name="Normal 15 4 4 3 2 2" xfId="29967"/>
    <cellStyle name="Normal 15 4 4 3 2 2 2" xfId="53998"/>
    <cellStyle name="Normal 15 4 4 3 2 3" xfId="18303"/>
    <cellStyle name="Normal 15 4 4 3 2 4" xfId="42377"/>
    <cellStyle name="Normal 15 4 4 3 3" xfId="15120"/>
    <cellStyle name="Normal 15 4 4 3 3 2" xfId="39194"/>
    <cellStyle name="Normal 15 4 4 3 4" xfId="26755"/>
    <cellStyle name="Normal 15 4 4 3 4 2" xfId="50786"/>
    <cellStyle name="Normal 15 4 4 3 5" xfId="10230"/>
    <cellStyle name="Normal 15 4 4 3 6" xfId="34306"/>
    <cellStyle name="Normal 15 4 4 4" xfId="4972"/>
    <cellStyle name="Normal 15 4 4 4 2" xfId="16169"/>
    <cellStyle name="Normal 15 4 4 4 2 2" xfId="40243"/>
    <cellStyle name="Normal 15 4 4 4 3" xfId="27804"/>
    <cellStyle name="Normal 15 4 4 4 3 2" xfId="51835"/>
    <cellStyle name="Normal 15 4 4 4 4" xfId="11193"/>
    <cellStyle name="Normal 15 4 4 4 5" xfId="35269"/>
    <cellStyle name="Normal 15 4 4 5" xfId="1968"/>
    <cellStyle name="Normal 15 4 4 5 2" xfId="24777"/>
    <cellStyle name="Normal 15 4 4 5 2 2" xfId="48820"/>
    <cellStyle name="Normal 15 4 4 5 3" xfId="12289"/>
    <cellStyle name="Normal 15 4 4 5 4" xfId="36365"/>
    <cellStyle name="Normal 15 4 4 6" xfId="23790"/>
    <cellStyle name="Normal 15 4 4 6 2" xfId="47842"/>
    <cellStyle name="Normal 15 4 4 7" xfId="8290"/>
    <cellStyle name="Normal 15 4 4 8" xfId="32366"/>
    <cellStyle name="Normal 15 4 5" xfId="1162"/>
    <cellStyle name="Normal 15 4 5 2" xfId="3180"/>
    <cellStyle name="Normal 15 4 5 2 2" xfId="6379"/>
    <cellStyle name="Normal 15 4 5 2 2 2" xfId="29210"/>
    <cellStyle name="Normal 15 4 5 2 2 2 2" xfId="53241"/>
    <cellStyle name="Normal 15 4 5 2 2 3" xfId="17546"/>
    <cellStyle name="Normal 15 4 5 2 2 4" xfId="41620"/>
    <cellStyle name="Normal 15 4 5 2 3" xfId="14361"/>
    <cellStyle name="Normal 15 4 5 2 3 2" xfId="38437"/>
    <cellStyle name="Normal 15 4 5 2 4" xfId="25988"/>
    <cellStyle name="Normal 15 4 5 2 4 2" xfId="50029"/>
    <cellStyle name="Normal 15 4 5 2 5" xfId="9492"/>
    <cellStyle name="Normal 15 4 5 2 6" xfId="33568"/>
    <cellStyle name="Normal 15 4 5 3" xfId="4174"/>
    <cellStyle name="Normal 15 4 5 3 2" xfId="7387"/>
    <cellStyle name="Normal 15 4 5 3 2 2" xfId="30218"/>
    <cellStyle name="Normal 15 4 5 3 2 2 2" xfId="54249"/>
    <cellStyle name="Normal 15 4 5 3 2 3" xfId="18554"/>
    <cellStyle name="Normal 15 4 5 3 2 4" xfId="42628"/>
    <cellStyle name="Normal 15 4 5 3 3" xfId="15371"/>
    <cellStyle name="Normal 15 4 5 3 3 2" xfId="39445"/>
    <cellStyle name="Normal 15 4 5 3 4" xfId="27006"/>
    <cellStyle name="Normal 15 4 5 3 4 2" xfId="51037"/>
    <cellStyle name="Normal 15 4 5 3 5" xfId="10470"/>
    <cellStyle name="Normal 15 4 5 3 6" xfId="34546"/>
    <cellStyle name="Normal 15 4 5 4" xfId="5213"/>
    <cellStyle name="Normal 15 4 5 4 2" xfId="16410"/>
    <cellStyle name="Normal 15 4 5 4 2 2" xfId="40484"/>
    <cellStyle name="Normal 15 4 5 4 3" xfId="28045"/>
    <cellStyle name="Normal 15 4 5 4 3 2" xfId="52076"/>
    <cellStyle name="Normal 15 4 5 4 4" xfId="11433"/>
    <cellStyle name="Normal 15 4 5 4 5" xfId="35509"/>
    <cellStyle name="Normal 15 4 5 5" xfId="2208"/>
    <cellStyle name="Normal 15 4 5 5 2" xfId="25019"/>
    <cellStyle name="Normal 15 4 5 5 2 2" xfId="49060"/>
    <cellStyle name="Normal 15 4 5 5 3" xfId="12536"/>
    <cellStyle name="Normal 15 4 5 5 4" xfId="36612"/>
    <cellStyle name="Normal 15 4 5 6" xfId="24031"/>
    <cellStyle name="Normal 15 4 5 6 2" xfId="48082"/>
    <cellStyle name="Normal 15 4 5 7" xfId="8530"/>
    <cellStyle name="Normal 15 4 5 8" xfId="32606"/>
    <cellStyle name="Normal 15 4 6" xfId="2458"/>
    <cellStyle name="Normal 15 4 6 2" xfId="5659"/>
    <cellStyle name="Normal 15 4 6 2 2" xfId="28490"/>
    <cellStyle name="Normal 15 4 6 2 2 2" xfId="52521"/>
    <cellStyle name="Normal 15 4 6 2 3" xfId="16826"/>
    <cellStyle name="Normal 15 4 6 2 4" xfId="40900"/>
    <cellStyle name="Normal 15 4 6 3" xfId="13641"/>
    <cellStyle name="Normal 15 4 6 3 2" xfId="37717"/>
    <cellStyle name="Normal 15 4 6 4" xfId="25268"/>
    <cellStyle name="Normal 15 4 6 4 2" xfId="49309"/>
    <cellStyle name="Normal 15 4 6 5" xfId="8772"/>
    <cellStyle name="Normal 15 4 6 6" xfId="32848"/>
    <cellStyle name="Normal 15 4 7" xfId="3430"/>
    <cellStyle name="Normal 15 4 7 2" xfId="6643"/>
    <cellStyle name="Normal 15 4 7 2 2" xfId="29474"/>
    <cellStyle name="Normal 15 4 7 2 2 2" xfId="53505"/>
    <cellStyle name="Normal 15 4 7 2 3" xfId="17810"/>
    <cellStyle name="Normal 15 4 7 2 4" xfId="41884"/>
    <cellStyle name="Normal 15 4 7 3" xfId="14627"/>
    <cellStyle name="Normal 15 4 7 3 2" xfId="38701"/>
    <cellStyle name="Normal 15 4 7 4" xfId="26262"/>
    <cellStyle name="Normal 15 4 7 4 2" xfId="50293"/>
    <cellStyle name="Normal 15 4 7 5" xfId="9750"/>
    <cellStyle name="Normal 15 4 7 6" xfId="33826"/>
    <cellStyle name="Normal 15 4 8" xfId="4488"/>
    <cellStyle name="Normal 15 4 8 2" xfId="15685"/>
    <cellStyle name="Normal 15 4 8 2 2" xfId="39759"/>
    <cellStyle name="Normal 15 4 8 3" xfId="27320"/>
    <cellStyle name="Normal 15 4 8 3 2" xfId="51351"/>
    <cellStyle name="Normal 15 4 8 4" xfId="10713"/>
    <cellStyle name="Normal 15 4 8 5" xfId="34789"/>
    <cellStyle name="Normal 15 4 9" xfId="1485"/>
    <cellStyle name="Normal 15 4 9 2" xfId="24294"/>
    <cellStyle name="Normal 15 4 9 2 2" xfId="48337"/>
    <cellStyle name="Normal 15 4 9 3" xfId="11729"/>
    <cellStyle name="Normal 15 4 9 4" xfId="35805"/>
    <cellStyle name="Normal 15 5" xfId="235"/>
    <cellStyle name="Normal 15 5 10" xfId="23298"/>
    <cellStyle name="Normal 15 5 10 2" xfId="47364"/>
    <cellStyle name="Normal 15 5 11" xfId="7811"/>
    <cellStyle name="Normal 15 5 12" xfId="31888"/>
    <cellStyle name="Normal 15 5 2" xfId="236"/>
    <cellStyle name="Normal 15 5 2 10" xfId="7812"/>
    <cellStyle name="Normal 15 5 2 11" xfId="31889"/>
    <cellStyle name="Normal 15 5 2 2" xfId="655"/>
    <cellStyle name="Normal 15 5 2 2 2" xfId="2703"/>
    <cellStyle name="Normal 15 5 2 2 2 2" xfId="5902"/>
    <cellStyle name="Normal 15 5 2 2 2 2 2" xfId="28733"/>
    <cellStyle name="Normal 15 5 2 2 2 2 2 2" xfId="52764"/>
    <cellStyle name="Normal 15 5 2 2 2 2 3" xfId="17069"/>
    <cellStyle name="Normal 15 5 2 2 2 2 4" xfId="41143"/>
    <cellStyle name="Normal 15 5 2 2 2 3" xfId="13884"/>
    <cellStyle name="Normal 15 5 2 2 2 3 2" xfId="37960"/>
    <cellStyle name="Normal 15 5 2 2 2 4" xfId="25511"/>
    <cellStyle name="Normal 15 5 2 2 2 4 2" xfId="49552"/>
    <cellStyle name="Normal 15 5 2 2 2 5" xfId="9015"/>
    <cellStyle name="Normal 15 5 2 2 2 6" xfId="33091"/>
    <cellStyle name="Normal 15 5 2 2 3" xfId="3682"/>
    <cellStyle name="Normal 15 5 2 2 3 2" xfId="6895"/>
    <cellStyle name="Normal 15 5 2 2 3 2 2" xfId="29726"/>
    <cellStyle name="Normal 15 5 2 2 3 2 2 2" xfId="53757"/>
    <cellStyle name="Normal 15 5 2 2 3 2 3" xfId="18062"/>
    <cellStyle name="Normal 15 5 2 2 3 2 4" xfId="42136"/>
    <cellStyle name="Normal 15 5 2 2 3 3" xfId="14879"/>
    <cellStyle name="Normal 15 5 2 2 3 3 2" xfId="38953"/>
    <cellStyle name="Normal 15 5 2 2 3 4" xfId="26514"/>
    <cellStyle name="Normal 15 5 2 2 3 4 2" xfId="50545"/>
    <cellStyle name="Normal 15 5 2 2 3 5" xfId="9993"/>
    <cellStyle name="Normal 15 5 2 2 3 6" xfId="34069"/>
    <cellStyle name="Normal 15 5 2 2 4" xfId="4735"/>
    <cellStyle name="Normal 15 5 2 2 4 2" xfId="15932"/>
    <cellStyle name="Normal 15 5 2 2 4 2 2" xfId="40006"/>
    <cellStyle name="Normal 15 5 2 2 4 3" xfId="27567"/>
    <cellStyle name="Normal 15 5 2 2 4 3 2" xfId="51598"/>
    <cellStyle name="Normal 15 5 2 2 4 4" xfId="10956"/>
    <cellStyle name="Normal 15 5 2 2 4 5" xfId="35032"/>
    <cellStyle name="Normal 15 5 2 2 5" xfId="1731"/>
    <cellStyle name="Normal 15 5 2 2 5 2" xfId="24540"/>
    <cellStyle name="Normal 15 5 2 2 5 2 2" xfId="48583"/>
    <cellStyle name="Normal 15 5 2 2 5 3" xfId="12042"/>
    <cellStyle name="Normal 15 5 2 2 5 4" xfId="36118"/>
    <cellStyle name="Normal 15 5 2 2 6" xfId="23551"/>
    <cellStyle name="Normal 15 5 2 2 6 2" xfId="47605"/>
    <cellStyle name="Normal 15 5 2 2 7" xfId="8053"/>
    <cellStyle name="Normal 15 5 2 2 8" xfId="32129"/>
    <cellStyle name="Normal 15 5 2 3" xfId="925"/>
    <cellStyle name="Normal 15 5 2 3 2" xfId="2943"/>
    <cellStyle name="Normal 15 5 2 3 2 2" xfId="6142"/>
    <cellStyle name="Normal 15 5 2 3 2 2 2" xfId="28973"/>
    <cellStyle name="Normal 15 5 2 3 2 2 2 2" xfId="53004"/>
    <cellStyle name="Normal 15 5 2 3 2 2 3" xfId="17309"/>
    <cellStyle name="Normal 15 5 2 3 2 2 4" xfId="41383"/>
    <cellStyle name="Normal 15 5 2 3 2 3" xfId="14124"/>
    <cellStyle name="Normal 15 5 2 3 2 3 2" xfId="38200"/>
    <cellStyle name="Normal 15 5 2 3 2 4" xfId="25751"/>
    <cellStyle name="Normal 15 5 2 3 2 4 2" xfId="49792"/>
    <cellStyle name="Normal 15 5 2 3 2 5" xfId="9255"/>
    <cellStyle name="Normal 15 5 2 3 2 6" xfId="33331"/>
    <cellStyle name="Normal 15 5 2 3 3" xfId="3926"/>
    <cellStyle name="Normal 15 5 2 3 3 2" xfId="7139"/>
    <cellStyle name="Normal 15 5 2 3 3 2 2" xfId="29970"/>
    <cellStyle name="Normal 15 5 2 3 3 2 2 2" xfId="54001"/>
    <cellStyle name="Normal 15 5 2 3 3 2 3" xfId="18306"/>
    <cellStyle name="Normal 15 5 2 3 3 2 4" xfId="42380"/>
    <cellStyle name="Normal 15 5 2 3 3 3" xfId="15123"/>
    <cellStyle name="Normal 15 5 2 3 3 3 2" xfId="39197"/>
    <cellStyle name="Normal 15 5 2 3 3 4" xfId="26758"/>
    <cellStyle name="Normal 15 5 2 3 3 4 2" xfId="50789"/>
    <cellStyle name="Normal 15 5 2 3 3 5" xfId="10233"/>
    <cellStyle name="Normal 15 5 2 3 3 6" xfId="34309"/>
    <cellStyle name="Normal 15 5 2 3 4" xfId="4975"/>
    <cellStyle name="Normal 15 5 2 3 4 2" xfId="16172"/>
    <cellStyle name="Normal 15 5 2 3 4 2 2" xfId="40246"/>
    <cellStyle name="Normal 15 5 2 3 4 3" xfId="27807"/>
    <cellStyle name="Normal 15 5 2 3 4 3 2" xfId="51838"/>
    <cellStyle name="Normal 15 5 2 3 4 4" xfId="11196"/>
    <cellStyle name="Normal 15 5 2 3 4 5" xfId="35272"/>
    <cellStyle name="Normal 15 5 2 3 5" xfId="1971"/>
    <cellStyle name="Normal 15 5 2 3 5 2" xfId="24780"/>
    <cellStyle name="Normal 15 5 2 3 5 2 2" xfId="48823"/>
    <cellStyle name="Normal 15 5 2 3 5 3" xfId="12292"/>
    <cellStyle name="Normal 15 5 2 3 5 4" xfId="36368"/>
    <cellStyle name="Normal 15 5 2 3 6" xfId="23793"/>
    <cellStyle name="Normal 15 5 2 3 6 2" xfId="47845"/>
    <cellStyle name="Normal 15 5 2 3 7" xfId="8293"/>
    <cellStyle name="Normal 15 5 2 3 8" xfId="32369"/>
    <cellStyle name="Normal 15 5 2 4" xfId="1165"/>
    <cellStyle name="Normal 15 5 2 4 2" xfId="3183"/>
    <cellStyle name="Normal 15 5 2 4 2 2" xfId="6382"/>
    <cellStyle name="Normal 15 5 2 4 2 2 2" xfId="29213"/>
    <cellStyle name="Normal 15 5 2 4 2 2 2 2" xfId="53244"/>
    <cellStyle name="Normal 15 5 2 4 2 2 3" xfId="17549"/>
    <cellStyle name="Normal 15 5 2 4 2 2 4" xfId="41623"/>
    <cellStyle name="Normal 15 5 2 4 2 3" xfId="14364"/>
    <cellStyle name="Normal 15 5 2 4 2 3 2" xfId="38440"/>
    <cellStyle name="Normal 15 5 2 4 2 4" xfId="25991"/>
    <cellStyle name="Normal 15 5 2 4 2 4 2" xfId="50032"/>
    <cellStyle name="Normal 15 5 2 4 2 5" xfId="9495"/>
    <cellStyle name="Normal 15 5 2 4 2 6" xfId="33571"/>
    <cellStyle name="Normal 15 5 2 4 3" xfId="4177"/>
    <cellStyle name="Normal 15 5 2 4 3 2" xfId="7390"/>
    <cellStyle name="Normal 15 5 2 4 3 2 2" xfId="30221"/>
    <cellStyle name="Normal 15 5 2 4 3 2 2 2" xfId="54252"/>
    <cellStyle name="Normal 15 5 2 4 3 2 3" xfId="18557"/>
    <cellStyle name="Normal 15 5 2 4 3 2 4" xfId="42631"/>
    <cellStyle name="Normal 15 5 2 4 3 3" xfId="15374"/>
    <cellStyle name="Normal 15 5 2 4 3 3 2" xfId="39448"/>
    <cellStyle name="Normal 15 5 2 4 3 4" xfId="27009"/>
    <cellStyle name="Normal 15 5 2 4 3 4 2" xfId="51040"/>
    <cellStyle name="Normal 15 5 2 4 3 5" xfId="10473"/>
    <cellStyle name="Normal 15 5 2 4 3 6" xfId="34549"/>
    <cellStyle name="Normal 15 5 2 4 4" xfId="5216"/>
    <cellStyle name="Normal 15 5 2 4 4 2" xfId="16413"/>
    <cellStyle name="Normal 15 5 2 4 4 2 2" xfId="40487"/>
    <cellStyle name="Normal 15 5 2 4 4 3" xfId="28048"/>
    <cellStyle name="Normal 15 5 2 4 4 3 2" xfId="52079"/>
    <cellStyle name="Normal 15 5 2 4 4 4" xfId="11436"/>
    <cellStyle name="Normal 15 5 2 4 4 5" xfId="35512"/>
    <cellStyle name="Normal 15 5 2 4 5" xfId="2211"/>
    <cellStyle name="Normal 15 5 2 4 5 2" xfId="25022"/>
    <cellStyle name="Normal 15 5 2 4 5 2 2" xfId="49063"/>
    <cellStyle name="Normal 15 5 2 4 5 3" xfId="12539"/>
    <cellStyle name="Normal 15 5 2 4 5 4" xfId="36615"/>
    <cellStyle name="Normal 15 5 2 4 6" xfId="24034"/>
    <cellStyle name="Normal 15 5 2 4 6 2" xfId="48085"/>
    <cellStyle name="Normal 15 5 2 4 7" xfId="8533"/>
    <cellStyle name="Normal 15 5 2 4 8" xfId="32609"/>
    <cellStyle name="Normal 15 5 2 5" xfId="2461"/>
    <cellStyle name="Normal 15 5 2 5 2" xfId="5662"/>
    <cellStyle name="Normal 15 5 2 5 2 2" xfId="28493"/>
    <cellStyle name="Normal 15 5 2 5 2 2 2" xfId="52524"/>
    <cellStyle name="Normal 15 5 2 5 2 3" xfId="16829"/>
    <cellStyle name="Normal 15 5 2 5 2 4" xfId="40903"/>
    <cellStyle name="Normal 15 5 2 5 3" xfId="13644"/>
    <cellStyle name="Normal 15 5 2 5 3 2" xfId="37720"/>
    <cellStyle name="Normal 15 5 2 5 4" xfId="25271"/>
    <cellStyle name="Normal 15 5 2 5 4 2" xfId="49312"/>
    <cellStyle name="Normal 15 5 2 5 5" xfId="8775"/>
    <cellStyle name="Normal 15 5 2 5 6" xfId="32851"/>
    <cellStyle name="Normal 15 5 2 6" xfId="3433"/>
    <cellStyle name="Normal 15 5 2 6 2" xfId="6646"/>
    <cellStyle name="Normal 15 5 2 6 2 2" xfId="29477"/>
    <cellStyle name="Normal 15 5 2 6 2 2 2" xfId="53508"/>
    <cellStyle name="Normal 15 5 2 6 2 3" xfId="17813"/>
    <cellStyle name="Normal 15 5 2 6 2 4" xfId="41887"/>
    <cellStyle name="Normal 15 5 2 6 3" xfId="14630"/>
    <cellStyle name="Normal 15 5 2 6 3 2" xfId="38704"/>
    <cellStyle name="Normal 15 5 2 6 4" xfId="26265"/>
    <cellStyle name="Normal 15 5 2 6 4 2" xfId="50296"/>
    <cellStyle name="Normal 15 5 2 6 5" xfId="9753"/>
    <cellStyle name="Normal 15 5 2 6 6" xfId="33829"/>
    <cellStyle name="Normal 15 5 2 7" xfId="4491"/>
    <cellStyle name="Normal 15 5 2 7 2" xfId="15688"/>
    <cellStyle name="Normal 15 5 2 7 2 2" xfId="39762"/>
    <cellStyle name="Normal 15 5 2 7 3" xfId="27323"/>
    <cellStyle name="Normal 15 5 2 7 3 2" xfId="51354"/>
    <cellStyle name="Normal 15 5 2 7 4" xfId="10716"/>
    <cellStyle name="Normal 15 5 2 7 5" xfId="34792"/>
    <cellStyle name="Normal 15 5 2 8" xfId="1488"/>
    <cellStyle name="Normal 15 5 2 8 2" xfId="24297"/>
    <cellStyle name="Normal 15 5 2 8 2 2" xfId="48340"/>
    <cellStyle name="Normal 15 5 2 8 3" xfId="11732"/>
    <cellStyle name="Normal 15 5 2 8 4" xfId="35808"/>
    <cellStyle name="Normal 15 5 2 9" xfId="23299"/>
    <cellStyle name="Normal 15 5 2 9 2" xfId="47365"/>
    <cellStyle name="Normal 15 5 3" xfId="654"/>
    <cellStyle name="Normal 15 5 3 2" xfId="2702"/>
    <cellStyle name="Normal 15 5 3 2 2" xfId="5901"/>
    <cellStyle name="Normal 15 5 3 2 2 2" xfId="28732"/>
    <cellStyle name="Normal 15 5 3 2 2 2 2" xfId="52763"/>
    <cellStyle name="Normal 15 5 3 2 2 3" xfId="17068"/>
    <cellStyle name="Normal 15 5 3 2 2 4" xfId="41142"/>
    <cellStyle name="Normal 15 5 3 2 3" xfId="13883"/>
    <cellStyle name="Normal 15 5 3 2 3 2" xfId="37959"/>
    <cellStyle name="Normal 15 5 3 2 4" xfId="25510"/>
    <cellStyle name="Normal 15 5 3 2 4 2" xfId="49551"/>
    <cellStyle name="Normal 15 5 3 2 5" xfId="9014"/>
    <cellStyle name="Normal 15 5 3 2 6" xfId="33090"/>
    <cellStyle name="Normal 15 5 3 3" xfId="3681"/>
    <cellStyle name="Normal 15 5 3 3 2" xfId="6894"/>
    <cellStyle name="Normal 15 5 3 3 2 2" xfId="29725"/>
    <cellStyle name="Normal 15 5 3 3 2 2 2" xfId="53756"/>
    <cellStyle name="Normal 15 5 3 3 2 3" xfId="18061"/>
    <cellStyle name="Normal 15 5 3 3 2 4" xfId="42135"/>
    <cellStyle name="Normal 15 5 3 3 3" xfId="14878"/>
    <cellStyle name="Normal 15 5 3 3 3 2" xfId="38952"/>
    <cellStyle name="Normal 15 5 3 3 4" xfId="26513"/>
    <cellStyle name="Normal 15 5 3 3 4 2" xfId="50544"/>
    <cellStyle name="Normal 15 5 3 3 5" xfId="9992"/>
    <cellStyle name="Normal 15 5 3 3 6" xfId="34068"/>
    <cellStyle name="Normal 15 5 3 4" xfId="4734"/>
    <cellStyle name="Normal 15 5 3 4 2" xfId="15931"/>
    <cellStyle name="Normal 15 5 3 4 2 2" xfId="40005"/>
    <cellStyle name="Normal 15 5 3 4 3" xfId="27566"/>
    <cellStyle name="Normal 15 5 3 4 3 2" xfId="51597"/>
    <cellStyle name="Normal 15 5 3 4 4" xfId="10955"/>
    <cellStyle name="Normal 15 5 3 4 5" xfId="35031"/>
    <cellStyle name="Normal 15 5 3 5" xfId="1730"/>
    <cellStyle name="Normal 15 5 3 5 2" xfId="24539"/>
    <cellStyle name="Normal 15 5 3 5 2 2" xfId="48582"/>
    <cellStyle name="Normal 15 5 3 5 3" xfId="12041"/>
    <cellStyle name="Normal 15 5 3 5 4" xfId="36117"/>
    <cellStyle name="Normal 15 5 3 6" xfId="23550"/>
    <cellStyle name="Normal 15 5 3 6 2" xfId="47604"/>
    <cellStyle name="Normal 15 5 3 7" xfId="8052"/>
    <cellStyle name="Normal 15 5 3 8" xfId="32128"/>
    <cellStyle name="Normal 15 5 4" xfId="924"/>
    <cellStyle name="Normal 15 5 4 2" xfId="2942"/>
    <cellStyle name="Normal 15 5 4 2 2" xfId="6141"/>
    <cellStyle name="Normal 15 5 4 2 2 2" xfId="28972"/>
    <cellStyle name="Normal 15 5 4 2 2 2 2" xfId="53003"/>
    <cellStyle name="Normal 15 5 4 2 2 3" xfId="17308"/>
    <cellStyle name="Normal 15 5 4 2 2 4" xfId="41382"/>
    <cellStyle name="Normal 15 5 4 2 3" xfId="14123"/>
    <cellStyle name="Normal 15 5 4 2 3 2" xfId="38199"/>
    <cellStyle name="Normal 15 5 4 2 4" xfId="25750"/>
    <cellStyle name="Normal 15 5 4 2 4 2" xfId="49791"/>
    <cellStyle name="Normal 15 5 4 2 5" xfId="9254"/>
    <cellStyle name="Normal 15 5 4 2 6" xfId="33330"/>
    <cellStyle name="Normal 15 5 4 3" xfId="3925"/>
    <cellStyle name="Normal 15 5 4 3 2" xfId="7138"/>
    <cellStyle name="Normal 15 5 4 3 2 2" xfId="29969"/>
    <cellStyle name="Normal 15 5 4 3 2 2 2" xfId="54000"/>
    <cellStyle name="Normal 15 5 4 3 2 3" xfId="18305"/>
    <cellStyle name="Normal 15 5 4 3 2 4" xfId="42379"/>
    <cellStyle name="Normal 15 5 4 3 3" xfId="15122"/>
    <cellStyle name="Normal 15 5 4 3 3 2" xfId="39196"/>
    <cellStyle name="Normal 15 5 4 3 4" xfId="26757"/>
    <cellStyle name="Normal 15 5 4 3 4 2" xfId="50788"/>
    <cellStyle name="Normal 15 5 4 3 5" xfId="10232"/>
    <cellStyle name="Normal 15 5 4 3 6" xfId="34308"/>
    <cellStyle name="Normal 15 5 4 4" xfId="4974"/>
    <cellStyle name="Normal 15 5 4 4 2" xfId="16171"/>
    <cellStyle name="Normal 15 5 4 4 2 2" xfId="40245"/>
    <cellStyle name="Normal 15 5 4 4 3" xfId="27806"/>
    <cellStyle name="Normal 15 5 4 4 3 2" xfId="51837"/>
    <cellStyle name="Normal 15 5 4 4 4" xfId="11195"/>
    <cellStyle name="Normal 15 5 4 4 5" xfId="35271"/>
    <cellStyle name="Normal 15 5 4 5" xfId="1970"/>
    <cellStyle name="Normal 15 5 4 5 2" xfId="24779"/>
    <cellStyle name="Normal 15 5 4 5 2 2" xfId="48822"/>
    <cellStyle name="Normal 15 5 4 5 3" xfId="12291"/>
    <cellStyle name="Normal 15 5 4 5 4" xfId="36367"/>
    <cellStyle name="Normal 15 5 4 6" xfId="23792"/>
    <cellStyle name="Normal 15 5 4 6 2" xfId="47844"/>
    <cellStyle name="Normal 15 5 4 7" xfId="8292"/>
    <cellStyle name="Normal 15 5 4 8" xfId="32368"/>
    <cellStyle name="Normal 15 5 5" xfId="1164"/>
    <cellStyle name="Normal 15 5 5 2" xfId="3182"/>
    <cellStyle name="Normal 15 5 5 2 2" xfId="6381"/>
    <cellStyle name="Normal 15 5 5 2 2 2" xfId="29212"/>
    <cellStyle name="Normal 15 5 5 2 2 2 2" xfId="53243"/>
    <cellStyle name="Normal 15 5 5 2 2 3" xfId="17548"/>
    <cellStyle name="Normal 15 5 5 2 2 4" xfId="41622"/>
    <cellStyle name="Normal 15 5 5 2 3" xfId="14363"/>
    <cellStyle name="Normal 15 5 5 2 3 2" xfId="38439"/>
    <cellStyle name="Normal 15 5 5 2 4" xfId="25990"/>
    <cellStyle name="Normal 15 5 5 2 4 2" xfId="50031"/>
    <cellStyle name="Normal 15 5 5 2 5" xfId="9494"/>
    <cellStyle name="Normal 15 5 5 2 6" xfId="33570"/>
    <cellStyle name="Normal 15 5 5 3" xfId="4176"/>
    <cellStyle name="Normal 15 5 5 3 2" xfId="7389"/>
    <cellStyle name="Normal 15 5 5 3 2 2" xfId="30220"/>
    <cellStyle name="Normal 15 5 5 3 2 2 2" xfId="54251"/>
    <cellStyle name="Normal 15 5 5 3 2 3" xfId="18556"/>
    <cellStyle name="Normal 15 5 5 3 2 4" xfId="42630"/>
    <cellStyle name="Normal 15 5 5 3 3" xfId="15373"/>
    <cellStyle name="Normal 15 5 5 3 3 2" xfId="39447"/>
    <cellStyle name="Normal 15 5 5 3 4" xfId="27008"/>
    <cellStyle name="Normal 15 5 5 3 4 2" xfId="51039"/>
    <cellStyle name="Normal 15 5 5 3 5" xfId="10472"/>
    <cellStyle name="Normal 15 5 5 3 6" xfId="34548"/>
    <cellStyle name="Normal 15 5 5 4" xfId="5215"/>
    <cellStyle name="Normal 15 5 5 4 2" xfId="16412"/>
    <cellStyle name="Normal 15 5 5 4 2 2" xfId="40486"/>
    <cellStyle name="Normal 15 5 5 4 3" xfId="28047"/>
    <cellStyle name="Normal 15 5 5 4 3 2" xfId="52078"/>
    <cellStyle name="Normal 15 5 5 4 4" xfId="11435"/>
    <cellStyle name="Normal 15 5 5 4 5" xfId="35511"/>
    <cellStyle name="Normal 15 5 5 5" xfId="2210"/>
    <cellStyle name="Normal 15 5 5 5 2" xfId="25021"/>
    <cellStyle name="Normal 15 5 5 5 2 2" xfId="49062"/>
    <cellStyle name="Normal 15 5 5 5 3" xfId="12538"/>
    <cellStyle name="Normal 15 5 5 5 4" xfId="36614"/>
    <cellStyle name="Normal 15 5 5 6" xfId="24033"/>
    <cellStyle name="Normal 15 5 5 6 2" xfId="48084"/>
    <cellStyle name="Normal 15 5 5 7" xfId="8532"/>
    <cellStyle name="Normal 15 5 5 8" xfId="32608"/>
    <cellStyle name="Normal 15 5 6" xfId="2460"/>
    <cellStyle name="Normal 15 5 6 2" xfId="5661"/>
    <cellStyle name="Normal 15 5 6 2 2" xfId="28492"/>
    <cellStyle name="Normal 15 5 6 2 2 2" xfId="52523"/>
    <cellStyle name="Normal 15 5 6 2 3" xfId="16828"/>
    <cellStyle name="Normal 15 5 6 2 4" xfId="40902"/>
    <cellStyle name="Normal 15 5 6 3" xfId="13643"/>
    <cellStyle name="Normal 15 5 6 3 2" xfId="37719"/>
    <cellStyle name="Normal 15 5 6 4" xfId="25270"/>
    <cellStyle name="Normal 15 5 6 4 2" xfId="49311"/>
    <cellStyle name="Normal 15 5 6 5" xfId="8774"/>
    <cellStyle name="Normal 15 5 6 6" xfId="32850"/>
    <cellStyle name="Normal 15 5 7" xfId="3432"/>
    <cellStyle name="Normal 15 5 7 2" xfId="6645"/>
    <cellStyle name="Normal 15 5 7 2 2" xfId="29476"/>
    <cellStyle name="Normal 15 5 7 2 2 2" xfId="53507"/>
    <cellStyle name="Normal 15 5 7 2 3" xfId="17812"/>
    <cellStyle name="Normal 15 5 7 2 4" xfId="41886"/>
    <cellStyle name="Normal 15 5 7 3" xfId="14629"/>
    <cellStyle name="Normal 15 5 7 3 2" xfId="38703"/>
    <cellStyle name="Normal 15 5 7 4" xfId="26264"/>
    <cellStyle name="Normal 15 5 7 4 2" xfId="50295"/>
    <cellStyle name="Normal 15 5 7 5" xfId="9752"/>
    <cellStyle name="Normal 15 5 7 6" xfId="33828"/>
    <cellStyle name="Normal 15 5 8" xfId="4490"/>
    <cellStyle name="Normal 15 5 8 2" xfId="15687"/>
    <cellStyle name="Normal 15 5 8 2 2" xfId="39761"/>
    <cellStyle name="Normal 15 5 8 3" xfId="27322"/>
    <cellStyle name="Normal 15 5 8 3 2" xfId="51353"/>
    <cellStyle name="Normal 15 5 8 4" xfId="10715"/>
    <cellStyle name="Normal 15 5 8 5" xfId="34791"/>
    <cellStyle name="Normal 15 5 9" xfId="1487"/>
    <cellStyle name="Normal 15 5 9 2" xfId="24296"/>
    <cellStyle name="Normal 15 5 9 2 2" xfId="48339"/>
    <cellStyle name="Normal 15 5 9 3" xfId="11731"/>
    <cellStyle name="Normal 15 5 9 4" xfId="35807"/>
    <cellStyle name="Normal 15 6" xfId="237"/>
    <cellStyle name="Normal 15 6 10" xfId="7813"/>
    <cellStyle name="Normal 15 6 11" xfId="31890"/>
    <cellStyle name="Normal 15 6 2" xfId="656"/>
    <cellStyle name="Normal 15 6 2 2" xfId="2704"/>
    <cellStyle name="Normal 15 6 2 2 2" xfId="5903"/>
    <cellStyle name="Normal 15 6 2 2 2 2" xfId="28734"/>
    <cellStyle name="Normal 15 6 2 2 2 2 2" xfId="52765"/>
    <cellStyle name="Normal 15 6 2 2 2 3" xfId="17070"/>
    <cellStyle name="Normal 15 6 2 2 2 4" xfId="41144"/>
    <cellStyle name="Normal 15 6 2 2 3" xfId="13885"/>
    <cellStyle name="Normal 15 6 2 2 3 2" xfId="37961"/>
    <cellStyle name="Normal 15 6 2 2 4" xfId="25512"/>
    <cellStyle name="Normal 15 6 2 2 4 2" xfId="49553"/>
    <cellStyle name="Normal 15 6 2 2 5" xfId="9016"/>
    <cellStyle name="Normal 15 6 2 2 6" xfId="33092"/>
    <cellStyle name="Normal 15 6 2 3" xfId="3683"/>
    <cellStyle name="Normal 15 6 2 3 2" xfId="6896"/>
    <cellStyle name="Normal 15 6 2 3 2 2" xfId="29727"/>
    <cellStyle name="Normal 15 6 2 3 2 2 2" xfId="53758"/>
    <cellStyle name="Normal 15 6 2 3 2 3" xfId="18063"/>
    <cellStyle name="Normal 15 6 2 3 2 4" xfId="42137"/>
    <cellStyle name="Normal 15 6 2 3 3" xfId="14880"/>
    <cellStyle name="Normal 15 6 2 3 3 2" xfId="38954"/>
    <cellStyle name="Normal 15 6 2 3 4" xfId="26515"/>
    <cellStyle name="Normal 15 6 2 3 4 2" xfId="50546"/>
    <cellStyle name="Normal 15 6 2 3 5" xfId="9994"/>
    <cellStyle name="Normal 15 6 2 3 6" xfId="34070"/>
    <cellStyle name="Normal 15 6 2 4" xfId="4736"/>
    <cellStyle name="Normal 15 6 2 4 2" xfId="15933"/>
    <cellStyle name="Normal 15 6 2 4 2 2" xfId="40007"/>
    <cellStyle name="Normal 15 6 2 4 3" xfId="27568"/>
    <cellStyle name="Normal 15 6 2 4 3 2" xfId="51599"/>
    <cellStyle name="Normal 15 6 2 4 4" xfId="10957"/>
    <cellStyle name="Normal 15 6 2 4 5" xfId="35033"/>
    <cellStyle name="Normal 15 6 2 5" xfId="1732"/>
    <cellStyle name="Normal 15 6 2 5 2" xfId="24541"/>
    <cellStyle name="Normal 15 6 2 5 2 2" xfId="48584"/>
    <cellStyle name="Normal 15 6 2 5 3" xfId="12043"/>
    <cellStyle name="Normal 15 6 2 5 4" xfId="36119"/>
    <cellStyle name="Normal 15 6 2 6" xfId="23552"/>
    <cellStyle name="Normal 15 6 2 6 2" xfId="47606"/>
    <cellStyle name="Normal 15 6 2 7" xfId="8054"/>
    <cellStyle name="Normal 15 6 2 8" xfId="32130"/>
    <cellStyle name="Normal 15 6 3" xfId="926"/>
    <cellStyle name="Normal 15 6 3 2" xfId="2944"/>
    <cellStyle name="Normal 15 6 3 2 2" xfId="6143"/>
    <cellStyle name="Normal 15 6 3 2 2 2" xfId="28974"/>
    <cellStyle name="Normal 15 6 3 2 2 2 2" xfId="53005"/>
    <cellStyle name="Normal 15 6 3 2 2 3" xfId="17310"/>
    <cellStyle name="Normal 15 6 3 2 2 4" xfId="41384"/>
    <cellStyle name="Normal 15 6 3 2 3" xfId="14125"/>
    <cellStyle name="Normal 15 6 3 2 3 2" xfId="38201"/>
    <cellStyle name="Normal 15 6 3 2 4" xfId="25752"/>
    <cellStyle name="Normal 15 6 3 2 4 2" xfId="49793"/>
    <cellStyle name="Normal 15 6 3 2 5" xfId="9256"/>
    <cellStyle name="Normal 15 6 3 2 6" xfId="33332"/>
    <cellStyle name="Normal 15 6 3 3" xfId="3927"/>
    <cellStyle name="Normal 15 6 3 3 2" xfId="7140"/>
    <cellStyle name="Normal 15 6 3 3 2 2" xfId="29971"/>
    <cellStyle name="Normal 15 6 3 3 2 2 2" xfId="54002"/>
    <cellStyle name="Normal 15 6 3 3 2 3" xfId="18307"/>
    <cellStyle name="Normal 15 6 3 3 2 4" xfId="42381"/>
    <cellStyle name="Normal 15 6 3 3 3" xfId="15124"/>
    <cellStyle name="Normal 15 6 3 3 3 2" xfId="39198"/>
    <cellStyle name="Normal 15 6 3 3 4" xfId="26759"/>
    <cellStyle name="Normal 15 6 3 3 4 2" xfId="50790"/>
    <cellStyle name="Normal 15 6 3 3 5" xfId="10234"/>
    <cellStyle name="Normal 15 6 3 3 6" xfId="34310"/>
    <cellStyle name="Normal 15 6 3 4" xfId="4976"/>
    <cellStyle name="Normal 15 6 3 4 2" xfId="16173"/>
    <cellStyle name="Normal 15 6 3 4 2 2" xfId="40247"/>
    <cellStyle name="Normal 15 6 3 4 3" xfId="27808"/>
    <cellStyle name="Normal 15 6 3 4 3 2" xfId="51839"/>
    <cellStyle name="Normal 15 6 3 4 4" xfId="11197"/>
    <cellStyle name="Normal 15 6 3 4 5" xfId="35273"/>
    <cellStyle name="Normal 15 6 3 5" xfId="1972"/>
    <cellStyle name="Normal 15 6 3 5 2" xfId="24781"/>
    <cellStyle name="Normal 15 6 3 5 2 2" xfId="48824"/>
    <cellStyle name="Normal 15 6 3 5 3" xfId="12293"/>
    <cellStyle name="Normal 15 6 3 5 4" xfId="36369"/>
    <cellStyle name="Normal 15 6 3 6" xfId="23794"/>
    <cellStyle name="Normal 15 6 3 6 2" xfId="47846"/>
    <cellStyle name="Normal 15 6 3 7" xfId="8294"/>
    <cellStyle name="Normal 15 6 3 8" xfId="32370"/>
    <cellStyle name="Normal 15 6 4" xfId="1166"/>
    <cellStyle name="Normal 15 6 4 2" xfId="3184"/>
    <cellStyle name="Normal 15 6 4 2 2" xfId="6383"/>
    <cellStyle name="Normal 15 6 4 2 2 2" xfId="29214"/>
    <cellStyle name="Normal 15 6 4 2 2 2 2" xfId="53245"/>
    <cellStyle name="Normal 15 6 4 2 2 3" xfId="17550"/>
    <cellStyle name="Normal 15 6 4 2 2 4" xfId="41624"/>
    <cellStyle name="Normal 15 6 4 2 3" xfId="14365"/>
    <cellStyle name="Normal 15 6 4 2 3 2" xfId="38441"/>
    <cellStyle name="Normal 15 6 4 2 4" xfId="25992"/>
    <cellStyle name="Normal 15 6 4 2 4 2" xfId="50033"/>
    <cellStyle name="Normal 15 6 4 2 5" xfId="9496"/>
    <cellStyle name="Normal 15 6 4 2 6" xfId="33572"/>
    <cellStyle name="Normal 15 6 4 3" xfId="4178"/>
    <cellStyle name="Normal 15 6 4 3 2" xfId="7391"/>
    <cellStyle name="Normal 15 6 4 3 2 2" xfId="30222"/>
    <cellStyle name="Normal 15 6 4 3 2 2 2" xfId="54253"/>
    <cellStyle name="Normal 15 6 4 3 2 3" xfId="18558"/>
    <cellStyle name="Normal 15 6 4 3 2 4" xfId="42632"/>
    <cellStyle name="Normal 15 6 4 3 3" xfId="15375"/>
    <cellStyle name="Normal 15 6 4 3 3 2" xfId="39449"/>
    <cellStyle name="Normal 15 6 4 3 4" xfId="27010"/>
    <cellStyle name="Normal 15 6 4 3 4 2" xfId="51041"/>
    <cellStyle name="Normal 15 6 4 3 5" xfId="10474"/>
    <cellStyle name="Normal 15 6 4 3 6" xfId="34550"/>
    <cellStyle name="Normal 15 6 4 4" xfId="5217"/>
    <cellStyle name="Normal 15 6 4 4 2" xfId="16414"/>
    <cellStyle name="Normal 15 6 4 4 2 2" xfId="40488"/>
    <cellStyle name="Normal 15 6 4 4 3" xfId="28049"/>
    <cellStyle name="Normal 15 6 4 4 3 2" xfId="52080"/>
    <cellStyle name="Normal 15 6 4 4 4" xfId="11437"/>
    <cellStyle name="Normal 15 6 4 4 5" xfId="35513"/>
    <cellStyle name="Normal 15 6 4 5" xfId="2212"/>
    <cellStyle name="Normal 15 6 4 5 2" xfId="25023"/>
    <cellStyle name="Normal 15 6 4 5 2 2" xfId="49064"/>
    <cellStyle name="Normal 15 6 4 5 3" xfId="12540"/>
    <cellStyle name="Normal 15 6 4 5 4" xfId="36616"/>
    <cellStyle name="Normal 15 6 4 6" xfId="24035"/>
    <cellStyle name="Normal 15 6 4 6 2" xfId="48086"/>
    <cellStyle name="Normal 15 6 4 7" xfId="8534"/>
    <cellStyle name="Normal 15 6 4 8" xfId="32610"/>
    <cellStyle name="Normal 15 6 5" xfId="2462"/>
    <cellStyle name="Normal 15 6 5 2" xfId="5663"/>
    <cellStyle name="Normal 15 6 5 2 2" xfId="28494"/>
    <cellStyle name="Normal 15 6 5 2 2 2" xfId="52525"/>
    <cellStyle name="Normal 15 6 5 2 3" xfId="16830"/>
    <cellStyle name="Normal 15 6 5 2 4" xfId="40904"/>
    <cellStyle name="Normal 15 6 5 3" xfId="13645"/>
    <cellStyle name="Normal 15 6 5 3 2" xfId="37721"/>
    <cellStyle name="Normal 15 6 5 4" xfId="25272"/>
    <cellStyle name="Normal 15 6 5 4 2" xfId="49313"/>
    <cellStyle name="Normal 15 6 5 5" xfId="8776"/>
    <cellStyle name="Normal 15 6 5 6" xfId="32852"/>
    <cellStyle name="Normal 15 6 6" xfId="3434"/>
    <cellStyle name="Normal 15 6 6 2" xfId="6647"/>
    <cellStyle name="Normal 15 6 6 2 2" xfId="29478"/>
    <cellStyle name="Normal 15 6 6 2 2 2" xfId="53509"/>
    <cellStyle name="Normal 15 6 6 2 3" xfId="17814"/>
    <cellStyle name="Normal 15 6 6 2 4" xfId="41888"/>
    <cellStyle name="Normal 15 6 6 3" xfId="14631"/>
    <cellStyle name="Normal 15 6 6 3 2" xfId="38705"/>
    <cellStyle name="Normal 15 6 6 4" xfId="26266"/>
    <cellStyle name="Normal 15 6 6 4 2" xfId="50297"/>
    <cellStyle name="Normal 15 6 6 5" xfId="9754"/>
    <cellStyle name="Normal 15 6 6 6" xfId="33830"/>
    <cellStyle name="Normal 15 6 7" xfId="4492"/>
    <cellStyle name="Normal 15 6 7 2" xfId="15689"/>
    <cellStyle name="Normal 15 6 7 2 2" xfId="39763"/>
    <cellStyle name="Normal 15 6 7 3" xfId="27324"/>
    <cellStyle name="Normal 15 6 7 3 2" xfId="51355"/>
    <cellStyle name="Normal 15 6 7 4" xfId="10717"/>
    <cellStyle name="Normal 15 6 7 5" xfId="34793"/>
    <cellStyle name="Normal 15 6 8" xfId="1489"/>
    <cellStyle name="Normal 15 6 8 2" xfId="24298"/>
    <cellStyle name="Normal 15 6 8 2 2" xfId="48341"/>
    <cellStyle name="Normal 15 6 8 3" xfId="11733"/>
    <cellStyle name="Normal 15 6 8 4" xfId="35809"/>
    <cellStyle name="Normal 15 6 9" xfId="23300"/>
    <cellStyle name="Normal 15 6 9 2" xfId="47366"/>
    <cellStyle name="Normal 15 7" xfId="642"/>
    <cellStyle name="Normal 15 7 2" xfId="2690"/>
    <cellStyle name="Normal 15 7 2 2" xfId="5889"/>
    <cellStyle name="Normal 15 7 2 2 2" xfId="28720"/>
    <cellStyle name="Normal 15 7 2 2 2 2" xfId="52751"/>
    <cellStyle name="Normal 15 7 2 2 3" xfId="17056"/>
    <cellStyle name="Normal 15 7 2 2 4" xfId="41130"/>
    <cellStyle name="Normal 15 7 2 3" xfId="13871"/>
    <cellStyle name="Normal 15 7 2 3 2" xfId="37947"/>
    <cellStyle name="Normal 15 7 2 4" xfId="25498"/>
    <cellStyle name="Normal 15 7 2 4 2" xfId="49539"/>
    <cellStyle name="Normal 15 7 2 5" xfId="9002"/>
    <cellStyle name="Normal 15 7 2 6" xfId="33078"/>
    <cellStyle name="Normal 15 7 3" xfId="3669"/>
    <cellStyle name="Normal 15 7 3 2" xfId="6882"/>
    <cellStyle name="Normal 15 7 3 2 2" xfId="29713"/>
    <cellStyle name="Normal 15 7 3 2 2 2" xfId="53744"/>
    <cellStyle name="Normal 15 7 3 2 3" xfId="18049"/>
    <cellStyle name="Normal 15 7 3 2 4" xfId="42123"/>
    <cellStyle name="Normal 15 7 3 3" xfId="14866"/>
    <cellStyle name="Normal 15 7 3 3 2" xfId="38940"/>
    <cellStyle name="Normal 15 7 3 4" xfId="26501"/>
    <cellStyle name="Normal 15 7 3 4 2" xfId="50532"/>
    <cellStyle name="Normal 15 7 3 5" xfId="9980"/>
    <cellStyle name="Normal 15 7 3 6" xfId="34056"/>
    <cellStyle name="Normal 15 7 4" xfId="4722"/>
    <cellStyle name="Normal 15 7 4 2" xfId="15919"/>
    <cellStyle name="Normal 15 7 4 2 2" xfId="39993"/>
    <cellStyle name="Normal 15 7 4 3" xfId="27554"/>
    <cellStyle name="Normal 15 7 4 3 2" xfId="51585"/>
    <cellStyle name="Normal 15 7 4 4" xfId="10943"/>
    <cellStyle name="Normal 15 7 4 5" xfId="35019"/>
    <cellStyle name="Normal 15 7 5" xfId="1718"/>
    <cellStyle name="Normal 15 7 5 2" xfId="24527"/>
    <cellStyle name="Normal 15 7 5 2 2" xfId="48570"/>
    <cellStyle name="Normal 15 7 5 3" xfId="12029"/>
    <cellStyle name="Normal 15 7 5 4" xfId="36105"/>
    <cellStyle name="Normal 15 7 6" xfId="23538"/>
    <cellStyle name="Normal 15 7 6 2" xfId="47592"/>
    <cellStyle name="Normal 15 7 7" xfId="8040"/>
    <cellStyle name="Normal 15 7 8" xfId="32116"/>
    <cellStyle name="Normal 15 8" xfId="912"/>
    <cellStyle name="Normal 15 8 2" xfId="2930"/>
    <cellStyle name="Normal 15 8 2 2" xfId="6129"/>
    <cellStyle name="Normal 15 8 2 2 2" xfId="28960"/>
    <cellStyle name="Normal 15 8 2 2 2 2" xfId="52991"/>
    <cellStyle name="Normal 15 8 2 2 3" xfId="17296"/>
    <cellStyle name="Normal 15 8 2 2 4" xfId="41370"/>
    <cellStyle name="Normal 15 8 2 3" xfId="14111"/>
    <cellStyle name="Normal 15 8 2 3 2" xfId="38187"/>
    <cellStyle name="Normal 15 8 2 4" xfId="25738"/>
    <cellStyle name="Normal 15 8 2 4 2" xfId="49779"/>
    <cellStyle name="Normal 15 8 2 5" xfId="9242"/>
    <cellStyle name="Normal 15 8 2 6" xfId="33318"/>
    <cellStyle name="Normal 15 8 3" xfId="3913"/>
    <cellStyle name="Normal 15 8 3 2" xfId="7126"/>
    <cellStyle name="Normal 15 8 3 2 2" xfId="29957"/>
    <cellStyle name="Normal 15 8 3 2 2 2" xfId="53988"/>
    <cellStyle name="Normal 15 8 3 2 3" xfId="18293"/>
    <cellStyle name="Normal 15 8 3 2 4" xfId="42367"/>
    <cellStyle name="Normal 15 8 3 3" xfId="15110"/>
    <cellStyle name="Normal 15 8 3 3 2" xfId="39184"/>
    <cellStyle name="Normal 15 8 3 4" xfId="26745"/>
    <cellStyle name="Normal 15 8 3 4 2" xfId="50776"/>
    <cellStyle name="Normal 15 8 3 5" xfId="10220"/>
    <cellStyle name="Normal 15 8 3 6" xfId="34296"/>
    <cellStyle name="Normal 15 8 4" xfId="4962"/>
    <cellStyle name="Normal 15 8 4 2" xfId="16159"/>
    <cellStyle name="Normal 15 8 4 2 2" xfId="40233"/>
    <cellStyle name="Normal 15 8 4 3" xfId="27794"/>
    <cellStyle name="Normal 15 8 4 3 2" xfId="51825"/>
    <cellStyle name="Normal 15 8 4 4" xfId="11183"/>
    <cellStyle name="Normal 15 8 4 5" xfId="35259"/>
    <cellStyle name="Normal 15 8 5" xfId="1958"/>
    <cellStyle name="Normal 15 8 5 2" xfId="24767"/>
    <cellStyle name="Normal 15 8 5 2 2" xfId="48810"/>
    <cellStyle name="Normal 15 8 5 3" xfId="12279"/>
    <cellStyle name="Normal 15 8 5 4" xfId="36355"/>
    <cellStyle name="Normal 15 8 6" xfId="23780"/>
    <cellStyle name="Normal 15 8 6 2" xfId="47832"/>
    <cellStyle name="Normal 15 8 7" xfId="8280"/>
    <cellStyle name="Normal 15 8 8" xfId="32356"/>
    <cellStyle name="Normal 15 9" xfId="1152"/>
    <cellStyle name="Normal 15 9 2" xfId="3170"/>
    <cellStyle name="Normal 15 9 2 2" xfId="6369"/>
    <cellStyle name="Normal 15 9 2 2 2" xfId="29200"/>
    <cellStyle name="Normal 15 9 2 2 2 2" xfId="53231"/>
    <cellStyle name="Normal 15 9 2 2 3" xfId="17536"/>
    <cellStyle name="Normal 15 9 2 2 4" xfId="41610"/>
    <cellStyle name="Normal 15 9 2 3" xfId="14351"/>
    <cellStyle name="Normal 15 9 2 3 2" xfId="38427"/>
    <cellStyle name="Normal 15 9 2 4" xfId="25978"/>
    <cellStyle name="Normal 15 9 2 4 2" xfId="50019"/>
    <cellStyle name="Normal 15 9 2 5" xfId="9482"/>
    <cellStyle name="Normal 15 9 2 6" xfId="33558"/>
    <cellStyle name="Normal 15 9 3" xfId="4164"/>
    <cellStyle name="Normal 15 9 3 2" xfId="7377"/>
    <cellStyle name="Normal 15 9 3 2 2" xfId="30208"/>
    <cellStyle name="Normal 15 9 3 2 2 2" xfId="54239"/>
    <cellStyle name="Normal 15 9 3 2 3" xfId="18544"/>
    <cellStyle name="Normal 15 9 3 2 4" xfId="42618"/>
    <cellStyle name="Normal 15 9 3 3" xfId="15361"/>
    <cellStyle name="Normal 15 9 3 3 2" xfId="39435"/>
    <cellStyle name="Normal 15 9 3 4" xfId="26996"/>
    <cellStyle name="Normal 15 9 3 4 2" xfId="51027"/>
    <cellStyle name="Normal 15 9 3 5" xfId="10460"/>
    <cellStyle name="Normal 15 9 3 6" xfId="34536"/>
    <cellStyle name="Normal 15 9 4" xfId="5203"/>
    <cellStyle name="Normal 15 9 4 2" xfId="16400"/>
    <cellStyle name="Normal 15 9 4 2 2" xfId="40474"/>
    <cellStyle name="Normal 15 9 4 3" xfId="28035"/>
    <cellStyle name="Normal 15 9 4 3 2" xfId="52066"/>
    <cellStyle name="Normal 15 9 4 4" xfId="11423"/>
    <cellStyle name="Normal 15 9 4 5" xfId="35499"/>
    <cellStyle name="Normal 15 9 5" xfId="2198"/>
    <cellStyle name="Normal 15 9 5 2" xfId="25009"/>
    <cellStyle name="Normal 15 9 5 2 2" xfId="49050"/>
    <cellStyle name="Normal 15 9 5 3" xfId="12526"/>
    <cellStyle name="Normal 15 9 5 4" xfId="36602"/>
    <cellStyle name="Normal 15 9 6" xfId="24021"/>
    <cellStyle name="Normal 15 9 6 2" xfId="48072"/>
    <cellStyle name="Normal 15 9 7" xfId="8520"/>
    <cellStyle name="Normal 15 9 8" xfId="32596"/>
    <cellStyle name="Normal 16" xfId="238"/>
    <cellStyle name="Normal 167" xfId="7635"/>
    <cellStyle name="Normal 17" xfId="239"/>
    <cellStyle name="Normal 175" xfId="7631"/>
    <cellStyle name="Normal 175 2" xfId="7645"/>
    <cellStyle name="Normal 175 2 2" xfId="7654"/>
    <cellStyle name="Normal 175 2 2 2" xfId="30475"/>
    <cellStyle name="Normal 175 2 2 2 2" xfId="54503"/>
    <cellStyle name="Normal 175 2 2 3" xfId="18808"/>
    <cellStyle name="Normal 175 2 2 4" xfId="42882"/>
    <cellStyle name="Normal 175 2 3" xfId="30467"/>
    <cellStyle name="Normal 175 2 3 2" xfId="54495"/>
    <cellStyle name="Normal 175 2 4" xfId="18800"/>
    <cellStyle name="Normal 175 2 5" xfId="42874"/>
    <cellStyle name="Normal 175 3" xfId="7650"/>
    <cellStyle name="Normal 175 3 2" xfId="30471"/>
    <cellStyle name="Normal 175 3 2 2" xfId="54499"/>
    <cellStyle name="Normal 175 3 3" xfId="18804"/>
    <cellStyle name="Normal 175 3 4" xfId="42878"/>
    <cellStyle name="Normal 175 4" xfId="30461"/>
    <cellStyle name="Normal 175 4 2" xfId="54491"/>
    <cellStyle name="Normal 175 5" xfId="18797"/>
    <cellStyle name="Normal 175 6" xfId="42871"/>
    <cellStyle name="Normal 176" xfId="7632"/>
    <cellStyle name="Normal 176 2" xfId="7646"/>
    <cellStyle name="Normal 18" xfId="240"/>
    <cellStyle name="Normal 19" xfId="241"/>
    <cellStyle name="Normal 2" xfId="39"/>
    <cellStyle name="Normal 2 10" xfId="7633"/>
    <cellStyle name="Normal 2 11" xfId="7705"/>
    <cellStyle name="Normal 2 2" xfId="243"/>
    <cellStyle name="Normal 2 2 2" xfId="1343"/>
    <cellStyle name="Normal 2 2 3" xfId="1344"/>
    <cellStyle name="Normal 2 2 4" xfId="1345"/>
    <cellStyle name="Normal 2 2 5" xfId="1346"/>
    <cellStyle name="Normal 2 2 6" xfId="1342"/>
    <cellStyle name="Normal 2 2 7" xfId="7638"/>
    <cellStyle name="Normal 2 2 8" xfId="54552"/>
    <cellStyle name="Normal 2 2_09-10 Internal Abatements" xfId="1347"/>
    <cellStyle name="Normal 2 3" xfId="244"/>
    <cellStyle name="Normal 2 3 2" xfId="1349"/>
    <cellStyle name="Normal 2 3 3" xfId="1350"/>
    <cellStyle name="Normal 2 3 4" xfId="1351"/>
    <cellStyle name="Normal 2 3 5" xfId="1352"/>
    <cellStyle name="Normal 2 3 6" xfId="1348"/>
    <cellStyle name="Normal 2 3 7" xfId="7639"/>
    <cellStyle name="Normal 2 3_09-10 Internal Abatements" xfId="1353"/>
    <cellStyle name="Normal 2 4" xfId="245"/>
    <cellStyle name="Normal 2 4 2" xfId="1355"/>
    <cellStyle name="Normal 2 4 3" xfId="1356"/>
    <cellStyle name="Normal 2 4 4" xfId="1357"/>
    <cellStyle name="Normal 2 4 5" xfId="1358"/>
    <cellStyle name="Normal 2 4 6" xfId="1354"/>
    <cellStyle name="Normal 2 4_09-10 Internal Abatements" xfId="1359"/>
    <cellStyle name="Normal 2 5" xfId="246"/>
    <cellStyle name="Normal 2 5 2" xfId="1361"/>
    <cellStyle name="Normal 2 5 3" xfId="1362"/>
    <cellStyle name="Normal 2 5 4" xfId="1363"/>
    <cellStyle name="Normal 2 5 5" xfId="1364"/>
    <cellStyle name="Normal 2 5 6" xfId="1360"/>
    <cellStyle name="Normal 2 5_09-10 Internal Abatements" xfId="1365"/>
    <cellStyle name="Normal 2 6" xfId="247"/>
    <cellStyle name="Normal 2 6 2" xfId="248"/>
    <cellStyle name="Normal 2 6 2 2" xfId="476"/>
    <cellStyle name="Normal 2 6 2 3" xfId="1367"/>
    <cellStyle name="Normal 2 6 3" xfId="475"/>
    <cellStyle name="Normal 2 6 3 2" xfId="1368"/>
    <cellStyle name="Normal 2 6 4" xfId="1369"/>
    <cellStyle name="Normal 2 6 5" xfId="1370"/>
    <cellStyle name="Normal 2 6 6" xfId="1366"/>
    <cellStyle name="Normal 2 6_09-10 Internal Abatements" xfId="1371"/>
    <cellStyle name="Normal 2 7" xfId="249"/>
    <cellStyle name="Normal 2 7 2" xfId="250"/>
    <cellStyle name="Normal 2 7 2 2" xfId="478"/>
    <cellStyle name="Normal 2 7 3" xfId="477"/>
    <cellStyle name="Normal 2 7 4" xfId="7662"/>
    <cellStyle name="Normal 2 8" xfId="242"/>
    <cellStyle name="Normal 2 8 2" xfId="1303"/>
    <cellStyle name="Normal 2 8 3" xfId="2463"/>
    <cellStyle name="Normal 2 8 4" xfId="7681"/>
    <cellStyle name="Normal 2 9" xfId="2356"/>
    <cellStyle name="Normal 2 9 2" xfId="5557"/>
    <cellStyle name="Normal 2 9 2 2" xfId="28388"/>
    <cellStyle name="Normal 2 9 2 2 2" xfId="52419"/>
    <cellStyle name="Normal 2 9 2 3" xfId="16724"/>
    <cellStyle name="Normal 2 9 2 4" xfId="40798"/>
    <cellStyle name="Normal 2 9 3" xfId="13539"/>
    <cellStyle name="Normal 2 9 3 2" xfId="37615"/>
    <cellStyle name="Normal 2 9 4" xfId="25166"/>
    <cellStyle name="Normal 2 9 4 2" xfId="49207"/>
    <cellStyle name="Normal 2 9 5" xfId="7814"/>
    <cellStyle name="Normal 20" xfId="251"/>
    <cellStyle name="Normal 21" xfId="252"/>
    <cellStyle name="Normal 22" xfId="253"/>
    <cellStyle name="Normal 23" xfId="254"/>
    <cellStyle name="Normal 24" xfId="255"/>
    <cellStyle name="Normal 25" xfId="256"/>
    <cellStyle name="Normal 25 10" xfId="2464"/>
    <cellStyle name="Normal 25 10 2" xfId="5664"/>
    <cellStyle name="Normal 25 10 2 2" xfId="28495"/>
    <cellStyle name="Normal 25 10 2 2 2" xfId="52526"/>
    <cellStyle name="Normal 25 10 2 3" xfId="16831"/>
    <cellStyle name="Normal 25 10 2 4" xfId="40905"/>
    <cellStyle name="Normal 25 10 3" xfId="13646"/>
    <cellStyle name="Normal 25 10 3 2" xfId="37722"/>
    <cellStyle name="Normal 25 10 4" xfId="25273"/>
    <cellStyle name="Normal 25 10 4 2" xfId="49314"/>
    <cellStyle name="Normal 25 10 5" xfId="8777"/>
    <cellStyle name="Normal 25 10 6" xfId="32853"/>
    <cellStyle name="Normal 25 11" xfId="3438"/>
    <cellStyle name="Normal 25 11 2" xfId="6651"/>
    <cellStyle name="Normal 25 11 2 2" xfId="29482"/>
    <cellStyle name="Normal 25 11 2 2 2" xfId="53513"/>
    <cellStyle name="Normal 25 11 2 3" xfId="17818"/>
    <cellStyle name="Normal 25 11 2 4" xfId="41892"/>
    <cellStyle name="Normal 25 11 3" xfId="14635"/>
    <cellStyle name="Normal 25 11 3 2" xfId="38709"/>
    <cellStyle name="Normal 25 11 4" xfId="26270"/>
    <cellStyle name="Normal 25 11 4 2" xfId="50301"/>
    <cellStyle name="Normal 25 11 5" xfId="9755"/>
    <cellStyle name="Normal 25 11 6" xfId="33831"/>
    <cellStyle name="Normal 25 12" xfId="4495"/>
    <cellStyle name="Normal 25 12 2" xfId="15692"/>
    <cellStyle name="Normal 25 12 2 2" xfId="39766"/>
    <cellStyle name="Normal 25 12 3" xfId="27327"/>
    <cellStyle name="Normal 25 12 3 2" xfId="51358"/>
    <cellStyle name="Normal 25 12 4" xfId="10718"/>
    <cellStyle name="Normal 25 12 5" xfId="34794"/>
    <cellStyle name="Normal 25 13" xfId="1493"/>
    <cellStyle name="Normal 25 13 2" xfId="24302"/>
    <cellStyle name="Normal 25 13 2 2" xfId="48345"/>
    <cellStyle name="Normal 25 13 3" xfId="11744"/>
    <cellStyle name="Normal 25 13 4" xfId="35820"/>
    <cellStyle name="Normal 25 14" xfId="23304"/>
    <cellStyle name="Normal 25 14 2" xfId="47367"/>
    <cellStyle name="Normal 25 15" xfId="7815"/>
    <cellStyle name="Normal 25 16" xfId="31891"/>
    <cellStyle name="Normal 25 2" xfId="257"/>
    <cellStyle name="Normal 25 2 10" xfId="4496"/>
    <cellStyle name="Normal 25 2 10 2" xfId="15693"/>
    <cellStyle name="Normal 25 2 10 2 2" xfId="39767"/>
    <cellStyle name="Normal 25 2 10 3" xfId="27328"/>
    <cellStyle name="Normal 25 2 10 3 2" xfId="51359"/>
    <cellStyle name="Normal 25 2 10 4" xfId="10719"/>
    <cellStyle name="Normal 25 2 10 5" xfId="34795"/>
    <cellStyle name="Normal 25 2 11" xfId="1494"/>
    <cellStyle name="Normal 25 2 11 2" xfId="24303"/>
    <cellStyle name="Normal 25 2 11 2 2" xfId="48346"/>
    <cellStyle name="Normal 25 2 11 3" xfId="11745"/>
    <cellStyle name="Normal 25 2 11 4" xfId="35821"/>
    <cellStyle name="Normal 25 2 12" xfId="23305"/>
    <cellStyle name="Normal 25 2 12 2" xfId="47368"/>
    <cellStyle name="Normal 25 2 13" xfId="7816"/>
    <cellStyle name="Normal 25 2 14" xfId="31892"/>
    <cellStyle name="Normal 25 2 2" xfId="258"/>
    <cellStyle name="Normal 25 2 2 10" xfId="23306"/>
    <cellStyle name="Normal 25 2 2 10 2" xfId="47369"/>
    <cellStyle name="Normal 25 2 2 11" xfId="7817"/>
    <cellStyle name="Normal 25 2 2 12" xfId="31893"/>
    <cellStyle name="Normal 25 2 2 2" xfId="259"/>
    <cellStyle name="Normal 25 2 2 2 10" xfId="7818"/>
    <cellStyle name="Normal 25 2 2 2 11" xfId="31894"/>
    <cellStyle name="Normal 25 2 2 2 2" xfId="660"/>
    <cellStyle name="Normal 25 2 2 2 2 2" xfId="2708"/>
    <cellStyle name="Normal 25 2 2 2 2 2 2" xfId="5907"/>
    <cellStyle name="Normal 25 2 2 2 2 2 2 2" xfId="28738"/>
    <cellStyle name="Normal 25 2 2 2 2 2 2 2 2" xfId="52769"/>
    <cellStyle name="Normal 25 2 2 2 2 2 2 3" xfId="17074"/>
    <cellStyle name="Normal 25 2 2 2 2 2 2 4" xfId="41148"/>
    <cellStyle name="Normal 25 2 2 2 2 2 3" xfId="13889"/>
    <cellStyle name="Normal 25 2 2 2 2 2 3 2" xfId="37965"/>
    <cellStyle name="Normal 25 2 2 2 2 2 4" xfId="25516"/>
    <cellStyle name="Normal 25 2 2 2 2 2 4 2" xfId="49557"/>
    <cellStyle name="Normal 25 2 2 2 2 2 5" xfId="9020"/>
    <cellStyle name="Normal 25 2 2 2 2 2 6" xfId="33096"/>
    <cellStyle name="Normal 25 2 2 2 2 3" xfId="3687"/>
    <cellStyle name="Normal 25 2 2 2 2 3 2" xfId="6900"/>
    <cellStyle name="Normal 25 2 2 2 2 3 2 2" xfId="29731"/>
    <cellStyle name="Normal 25 2 2 2 2 3 2 2 2" xfId="53762"/>
    <cellStyle name="Normal 25 2 2 2 2 3 2 3" xfId="18067"/>
    <cellStyle name="Normal 25 2 2 2 2 3 2 4" xfId="42141"/>
    <cellStyle name="Normal 25 2 2 2 2 3 3" xfId="14884"/>
    <cellStyle name="Normal 25 2 2 2 2 3 3 2" xfId="38958"/>
    <cellStyle name="Normal 25 2 2 2 2 3 4" xfId="26519"/>
    <cellStyle name="Normal 25 2 2 2 2 3 4 2" xfId="50550"/>
    <cellStyle name="Normal 25 2 2 2 2 3 5" xfId="9998"/>
    <cellStyle name="Normal 25 2 2 2 2 3 6" xfId="34074"/>
    <cellStyle name="Normal 25 2 2 2 2 4" xfId="4740"/>
    <cellStyle name="Normal 25 2 2 2 2 4 2" xfId="15937"/>
    <cellStyle name="Normal 25 2 2 2 2 4 2 2" xfId="40011"/>
    <cellStyle name="Normal 25 2 2 2 2 4 3" xfId="27572"/>
    <cellStyle name="Normal 25 2 2 2 2 4 3 2" xfId="51603"/>
    <cellStyle name="Normal 25 2 2 2 2 4 4" xfId="10961"/>
    <cellStyle name="Normal 25 2 2 2 2 4 5" xfId="35037"/>
    <cellStyle name="Normal 25 2 2 2 2 5" xfId="1736"/>
    <cellStyle name="Normal 25 2 2 2 2 5 2" xfId="24545"/>
    <cellStyle name="Normal 25 2 2 2 2 5 2 2" xfId="48588"/>
    <cellStyle name="Normal 25 2 2 2 2 5 3" xfId="12047"/>
    <cellStyle name="Normal 25 2 2 2 2 5 4" xfId="36123"/>
    <cellStyle name="Normal 25 2 2 2 2 6" xfId="23556"/>
    <cellStyle name="Normal 25 2 2 2 2 6 2" xfId="47610"/>
    <cellStyle name="Normal 25 2 2 2 2 7" xfId="8058"/>
    <cellStyle name="Normal 25 2 2 2 2 8" xfId="32134"/>
    <cellStyle name="Normal 25 2 2 2 3" xfId="930"/>
    <cellStyle name="Normal 25 2 2 2 3 2" xfId="2948"/>
    <cellStyle name="Normal 25 2 2 2 3 2 2" xfId="6147"/>
    <cellStyle name="Normal 25 2 2 2 3 2 2 2" xfId="28978"/>
    <cellStyle name="Normal 25 2 2 2 3 2 2 2 2" xfId="53009"/>
    <cellStyle name="Normal 25 2 2 2 3 2 2 3" xfId="17314"/>
    <cellStyle name="Normal 25 2 2 2 3 2 2 4" xfId="41388"/>
    <cellStyle name="Normal 25 2 2 2 3 2 3" xfId="14129"/>
    <cellStyle name="Normal 25 2 2 2 3 2 3 2" xfId="38205"/>
    <cellStyle name="Normal 25 2 2 2 3 2 4" xfId="25756"/>
    <cellStyle name="Normal 25 2 2 2 3 2 4 2" xfId="49797"/>
    <cellStyle name="Normal 25 2 2 2 3 2 5" xfId="9260"/>
    <cellStyle name="Normal 25 2 2 2 3 2 6" xfId="33336"/>
    <cellStyle name="Normal 25 2 2 2 3 3" xfId="3931"/>
    <cellStyle name="Normal 25 2 2 2 3 3 2" xfId="7144"/>
    <cellStyle name="Normal 25 2 2 2 3 3 2 2" xfId="29975"/>
    <cellStyle name="Normal 25 2 2 2 3 3 2 2 2" xfId="54006"/>
    <cellStyle name="Normal 25 2 2 2 3 3 2 3" xfId="18311"/>
    <cellStyle name="Normal 25 2 2 2 3 3 2 4" xfId="42385"/>
    <cellStyle name="Normal 25 2 2 2 3 3 3" xfId="15128"/>
    <cellStyle name="Normal 25 2 2 2 3 3 3 2" xfId="39202"/>
    <cellStyle name="Normal 25 2 2 2 3 3 4" xfId="26763"/>
    <cellStyle name="Normal 25 2 2 2 3 3 4 2" xfId="50794"/>
    <cellStyle name="Normal 25 2 2 2 3 3 5" xfId="10238"/>
    <cellStyle name="Normal 25 2 2 2 3 3 6" xfId="34314"/>
    <cellStyle name="Normal 25 2 2 2 3 4" xfId="4980"/>
    <cellStyle name="Normal 25 2 2 2 3 4 2" xfId="16177"/>
    <cellStyle name="Normal 25 2 2 2 3 4 2 2" xfId="40251"/>
    <cellStyle name="Normal 25 2 2 2 3 4 3" xfId="27812"/>
    <cellStyle name="Normal 25 2 2 2 3 4 3 2" xfId="51843"/>
    <cellStyle name="Normal 25 2 2 2 3 4 4" xfId="11201"/>
    <cellStyle name="Normal 25 2 2 2 3 4 5" xfId="35277"/>
    <cellStyle name="Normal 25 2 2 2 3 5" xfId="1976"/>
    <cellStyle name="Normal 25 2 2 2 3 5 2" xfId="24785"/>
    <cellStyle name="Normal 25 2 2 2 3 5 2 2" xfId="48828"/>
    <cellStyle name="Normal 25 2 2 2 3 5 3" xfId="12297"/>
    <cellStyle name="Normal 25 2 2 2 3 5 4" xfId="36373"/>
    <cellStyle name="Normal 25 2 2 2 3 6" xfId="23798"/>
    <cellStyle name="Normal 25 2 2 2 3 6 2" xfId="47850"/>
    <cellStyle name="Normal 25 2 2 2 3 7" xfId="8298"/>
    <cellStyle name="Normal 25 2 2 2 3 8" xfId="32374"/>
    <cellStyle name="Normal 25 2 2 2 4" xfId="1170"/>
    <cellStyle name="Normal 25 2 2 2 4 2" xfId="3188"/>
    <cellStyle name="Normal 25 2 2 2 4 2 2" xfId="6387"/>
    <cellStyle name="Normal 25 2 2 2 4 2 2 2" xfId="29218"/>
    <cellStyle name="Normal 25 2 2 2 4 2 2 2 2" xfId="53249"/>
    <cellStyle name="Normal 25 2 2 2 4 2 2 3" xfId="17554"/>
    <cellStyle name="Normal 25 2 2 2 4 2 2 4" xfId="41628"/>
    <cellStyle name="Normal 25 2 2 2 4 2 3" xfId="14369"/>
    <cellStyle name="Normal 25 2 2 2 4 2 3 2" xfId="38445"/>
    <cellStyle name="Normal 25 2 2 2 4 2 4" xfId="25996"/>
    <cellStyle name="Normal 25 2 2 2 4 2 4 2" xfId="50037"/>
    <cellStyle name="Normal 25 2 2 2 4 2 5" xfId="9500"/>
    <cellStyle name="Normal 25 2 2 2 4 2 6" xfId="33576"/>
    <cellStyle name="Normal 25 2 2 2 4 3" xfId="4183"/>
    <cellStyle name="Normal 25 2 2 2 4 3 2" xfId="7396"/>
    <cellStyle name="Normal 25 2 2 2 4 3 2 2" xfId="30227"/>
    <cellStyle name="Normal 25 2 2 2 4 3 2 2 2" xfId="54258"/>
    <cellStyle name="Normal 25 2 2 2 4 3 2 3" xfId="18563"/>
    <cellStyle name="Normal 25 2 2 2 4 3 2 4" xfId="42637"/>
    <cellStyle name="Normal 25 2 2 2 4 3 3" xfId="15380"/>
    <cellStyle name="Normal 25 2 2 2 4 3 3 2" xfId="39454"/>
    <cellStyle name="Normal 25 2 2 2 4 3 4" xfId="27015"/>
    <cellStyle name="Normal 25 2 2 2 4 3 4 2" xfId="51046"/>
    <cellStyle name="Normal 25 2 2 2 4 3 5" xfId="10478"/>
    <cellStyle name="Normal 25 2 2 2 4 3 6" xfId="34554"/>
    <cellStyle name="Normal 25 2 2 2 4 4" xfId="5221"/>
    <cellStyle name="Normal 25 2 2 2 4 4 2" xfId="16418"/>
    <cellStyle name="Normal 25 2 2 2 4 4 2 2" xfId="40492"/>
    <cellStyle name="Normal 25 2 2 2 4 4 3" xfId="28053"/>
    <cellStyle name="Normal 25 2 2 2 4 4 3 2" xfId="52084"/>
    <cellStyle name="Normal 25 2 2 2 4 4 4" xfId="11441"/>
    <cellStyle name="Normal 25 2 2 2 4 4 5" xfId="35517"/>
    <cellStyle name="Normal 25 2 2 2 4 5" xfId="2218"/>
    <cellStyle name="Normal 25 2 2 2 4 5 2" xfId="25029"/>
    <cellStyle name="Normal 25 2 2 2 4 5 2 2" xfId="49070"/>
    <cellStyle name="Normal 25 2 2 2 4 5 3" xfId="12546"/>
    <cellStyle name="Normal 25 2 2 2 4 5 4" xfId="36622"/>
    <cellStyle name="Normal 25 2 2 2 4 6" xfId="24041"/>
    <cellStyle name="Normal 25 2 2 2 4 6 2" xfId="48090"/>
    <cellStyle name="Normal 25 2 2 2 4 7" xfId="8538"/>
    <cellStyle name="Normal 25 2 2 2 4 8" xfId="32614"/>
    <cellStyle name="Normal 25 2 2 2 5" xfId="2467"/>
    <cellStyle name="Normal 25 2 2 2 5 2" xfId="5667"/>
    <cellStyle name="Normal 25 2 2 2 5 2 2" xfId="28498"/>
    <cellStyle name="Normal 25 2 2 2 5 2 2 2" xfId="52529"/>
    <cellStyle name="Normal 25 2 2 2 5 2 3" xfId="16834"/>
    <cellStyle name="Normal 25 2 2 2 5 2 4" xfId="40908"/>
    <cellStyle name="Normal 25 2 2 2 5 3" xfId="13649"/>
    <cellStyle name="Normal 25 2 2 2 5 3 2" xfId="37725"/>
    <cellStyle name="Normal 25 2 2 2 5 4" xfId="25276"/>
    <cellStyle name="Normal 25 2 2 2 5 4 2" xfId="49317"/>
    <cellStyle name="Normal 25 2 2 2 5 5" xfId="8780"/>
    <cellStyle name="Normal 25 2 2 2 5 6" xfId="32856"/>
    <cellStyle name="Normal 25 2 2 2 6" xfId="3441"/>
    <cellStyle name="Normal 25 2 2 2 6 2" xfId="6654"/>
    <cellStyle name="Normal 25 2 2 2 6 2 2" xfId="29485"/>
    <cellStyle name="Normal 25 2 2 2 6 2 2 2" xfId="53516"/>
    <cellStyle name="Normal 25 2 2 2 6 2 3" xfId="17821"/>
    <cellStyle name="Normal 25 2 2 2 6 2 4" xfId="41895"/>
    <cellStyle name="Normal 25 2 2 2 6 3" xfId="14638"/>
    <cellStyle name="Normal 25 2 2 2 6 3 2" xfId="38712"/>
    <cellStyle name="Normal 25 2 2 2 6 4" xfId="26273"/>
    <cellStyle name="Normal 25 2 2 2 6 4 2" xfId="50304"/>
    <cellStyle name="Normal 25 2 2 2 6 5" xfId="9758"/>
    <cellStyle name="Normal 25 2 2 2 6 6" xfId="33834"/>
    <cellStyle name="Normal 25 2 2 2 7" xfId="4498"/>
    <cellStyle name="Normal 25 2 2 2 7 2" xfId="15695"/>
    <cellStyle name="Normal 25 2 2 2 7 2 2" xfId="39769"/>
    <cellStyle name="Normal 25 2 2 2 7 3" xfId="27330"/>
    <cellStyle name="Normal 25 2 2 2 7 3 2" xfId="51361"/>
    <cellStyle name="Normal 25 2 2 2 7 4" xfId="10721"/>
    <cellStyle name="Normal 25 2 2 2 7 5" xfId="34797"/>
    <cellStyle name="Normal 25 2 2 2 8" xfId="1496"/>
    <cellStyle name="Normal 25 2 2 2 8 2" xfId="24305"/>
    <cellStyle name="Normal 25 2 2 2 8 2 2" xfId="48348"/>
    <cellStyle name="Normal 25 2 2 2 8 3" xfId="11747"/>
    <cellStyle name="Normal 25 2 2 2 8 4" xfId="35823"/>
    <cellStyle name="Normal 25 2 2 2 9" xfId="23307"/>
    <cellStyle name="Normal 25 2 2 2 9 2" xfId="47370"/>
    <cellStyle name="Normal 25 2 2 3" xfId="659"/>
    <cellStyle name="Normal 25 2 2 3 2" xfId="2707"/>
    <cellStyle name="Normal 25 2 2 3 2 2" xfId="5906"/>
    <cellStyle name="Normal 25 2 2 3 2 2 2" xfId="28737"/>
    <cellStyle name="Normal 25 2 2 3 2 2 2 2" xfId="52768"/>
    <cellStyle name="Normal 25 2 2 3 2 2 3" xfId="17073"/>
    <cellStyle name="Normal 25 2 2 3 2 2 4" xfId="41147"/>
    <cellStyle name="Normal 25 2 2 3 2 3" xfId="13888"/>
    <cellStyle name="Normal 25 2 2 3 2 3 2" xfId="37964"/>
    <cellStyle name="Normal 25 2 2 3 2 4" xfId="25515"/>
    <cellStyle name="Normal 25 2 2 3 2 4 2" xfId="49556"/>
    <cellStyle name="Normal 25 2 2 3 2 5" xfId="9019"/>
    <cellStyle name="Normal 25 2 2 3 2 6" xfId="33095"/>
    <cellStyle name="Normal 25 2 2 3 3" xfId="3686"/>
    <cellStyle name="Normal 25 2 2 3 3 2" xfId="6899"/>
    <cellStyle name="Normal 25 2 2 3 3 2 2" xfId="29730"/>
    <cellStyle name="Normal 25 2 2 3 3 2 2 2" xfId="53761"/>
    <cellStyle name="Normal 25 2 2 3 3 2 3" xfId="18066"/>
    <cellStyle name="Normal 25 2 2 3 3 2 4" xfId="42140"/>
    <cellStyle name="Normal 25 2 2 3 3 3" xfId="14883"/>
    <cellStyle name="Normal 25 2 2 3 3 3 2" xfId="38957"/>
    <cellStyle name="Normal 25 2 2 3 3 4" xfId="26518"/>
    <cellStyle name="Normal 25 2 2 3 3 4 2" xfId="50549"/>
    <cellStyle name="Normal 25 2 2 3 3 5" xfId="9997"/>
    <cellStyle name="Normal 25 2 2 3 3 6" xfId="34073"/>
    <cellStyle name="Normal 25 2 2 3 4" xfId="4739"/>
    <cellStyle name="Normal 25 2 2 3 4 2" xfId="15936"/>
    <cellStyle name="Normal 25 2 2 3 4 2 2" xfId="40010"/>
    <cellStyle name="Normal 25 2 2 3 4 3" xfId="27571"/>
    <cellStyle name="Normal 25 2 2 3 4 3 2" xfId="51602"/>
    <cellStyle name="Normal 25 2 2 3 4 4" xfId="10960"/>
    <cellStyle name="Normal 25 2 2 3 4 5" xfId="35036"/>
    <cellStyle name="Normal 25 2 2 3 5" xfId="1735"/>
    <cellStyle name="Normal 25 2 2 3 5 2" xfId="24544"/>
    <cellStyle name="Normal 25 2 2 3 5 2 2" xfId="48587"/>
    <cellStyle name="Normal 25 2 2 3 5 3" xfId="12046"/>
    <cellStyle name="Normal 25 2 2 3 5 4" xfId="36122"/>
    <cellStyle name="Normal 25 2 2 3 6" xfId="23555"/>
    <cellStyle name="Normal 25 2 2 3 6 2" xfId="47609"/>
    <cellStyle name="Normal 25 2 2 3 7" xfId="8057"/>
    <cellStyle name="Normal 25 2 2 3 8" xfId="32133"/>
    <cellStyle name="Normal 25 2 2 4" xfId="929"/>
    <cellStyle name="Normal 25 2 2 4 2" xfId="2947"/>
    <cellStyle name="Normal 25 2 2 4 2 2" xfId="6146"/>
    <cellStyle name="Normal 25 2 2 4 2 2 2" xfId="28977"/>
    <cellStyle name="Normal 25 2 2 4 2 2 2 2" xfId="53008"/>
    <cellStyle name="Normal 25 2 2 4 2 2 3" xfId="17313"/>
    <cellStyle name="Normal 25 2 2 4 2 2 4" xfId="41387"/>
    <cellStyle name="Normal 25 2 2 4 2 3" xfId="14128"/>
    <cellStyle name="Normal 25 2 2 4 2 3 2" xfId="38204"/>
    <cellStyle name="Normal 25 2 2 4 2 4" xfId="25755"/>
    <cellStyle name="Normal 25 2 2 4 2 4 2" xfId="49796"/>
    <cellStyle name="Normal 25 2 2 4 2 5" xfId="9259"/>
    <cellStyle name="Normal 25 2 2 4 2 6" xfId="33335"/>
    <cellStyle name="Normal 25 2 2 4 3" xfId="3930"/>
    <cellStyle name="Normal 25 2 2 4 3 2" xfId="7143"/>
    <cellStyle name="Normal 25 2 2 4 3 2 2" xfId="29974"/>
    <cellStyle name="Normal 25 2 2 4 3 2 2 2" xfId="54005"/>
    <cellStyle name="Normal 25 2 2 4 3 2 3" xfId="18310"/>
    <cellStyle name="Normal 25 2 2 4 3 2 4" xfId="42384"/>
    <cellStyle name="Normal 25 2 2 4 3 3" xfId="15127"/>
    <cellStyle name="Normal 25 2 2 4 3 3 2" xfId="39201"/>
    <cellStyle name="Normal 25 2 2 4 3 4" xfId="26762"/>
    <cellStyle name="Normal 25 2 2 4 3 4 2" xfId="50793"/>
    <cellStyle name="Normal 25 2 2 4 3 5" xfId="10237"/>
    <cellStyle name="Normal 25 2 2 4 3 6" xfId="34313"/>
    <cellStyle name="Normal 25 2 2 4 4" xfId="4979"/>
    <cellStyle name="Normal 25 2 2 4 4 2" xfId="16176"/>
    <cellStyle name="Normal 25 2 2 4 4 2 2" xfId="40250"/>
    <cellStyle name="Normal 25 2 2 4 4 3" xfId="27811"/>
    <cellStyle name="Normal 25 2 2 4 4 3 2" xfId="51842"/>
    <cellStyle name="Normal 25 2 2 4 4 4" xfId="11200"/>
    <cellStyle name="Normal 25 2 2 4 4 5" xfId="35276"/>
    <cellStyle name="Normal 25 2 2 4 5" xfId="1975"/>
    <cellStyle name="Normal 25 2 2 4 5 2" xfId="24784"/>
    <cellStyle name="Normal 25 2 2 4 5 2 2" xfId="48827"/>
    <cellStyle name="Normal 25 2 2 4 5 3" xfId="12296"/>
    <cellStyle name="Normal 25 2 2 4 5 4" xfId="36372"/>
    <cellStyle name="Normal 25 2 2 4 6" xfId="23797"/>
    <cellStyle name="Normal 25 2 2 4 6 2" xfId="47849"/>
    <cellStyle name="Normal 25 2 2 4 7" xfId="8297"/>
    <cellStyle name="Normal 25 2 2 4 8" xfId="32373"/>
    <cellStyle name="Normal 25 2 2 5" xfId="1169"/>
    <cellStyle name="Normal 25 2 2 5 2" xfId="3187"/>
    <cellStyle name="Normal 25 2 2 5 2 2" xfId="6386"/>
    <cellStyle name="Normal 25 2 2 5 2 2 2" xfId="29217"/>
    <cellStyle name="Normal 25 2 2 5 2 2 2 2" xfId="53248"/>
    <cellStyle name="Normal 25 2 2 5 2 2 3" xfId="17553"/>
    <cellStyle name="Normal 25 2 2 5 2 2 4" xfId="41627"/>
    <cellStyle name="Normal 25 2 2 5 2 3" xfId="14368"/>
    <cellStyle name="Normal 25 2 2 5 2 3 2" xfId="38444"/>
    <cellStyle name="Normal 25 2 2 5 2 4" xfId="25995"/>
    <cellStyle name="Normal 25 2 2 5 2 4 2" xfId="50036"/>
    <cellStyle name="Normal 25 2 2 5 2 5" xfId="9499"/>
    <cellStyle name="Normal 25 2 2 5 2 6" xfId="33575"/>
    <cellStyle name="Normal 25 2 2 5 3" xfId="4182"/>
    <cellStyle name="Normal 25 2 2 5 3 2" xfId="7395"/>
    <cellStyle name="Normal 25 2 2 5 3 2 2" xfId="30226"/>
    <cellStyle name="Normal 25 2 2 5 3 2 2 2" xfId="54257"/>
    <cellStyle name="Normal 25 2 2 5 3 2 3" xfId="18562"/>
    <cellStyle name="Normal 25 2 2 5 3 2 4" xfId="42636"/>
    <cellStyle name="Normal 25 2 2 5 3 3" xfId="15379"/>
    <cellStyle name="Normal 25 2 2 5 3 3 2" xfId="39453"/>
    <cellStyle name="Normal 25 2 2 5 3 4" xfId="27014"/>
    <cellStyle name="Normal 25 2 2 5 3 4 2" xfId="51045"/>
    <cellStyle name="Normal 25 2 2 5 3 5" xfId="10477"/>
    <cellStyle name="Normal 25 2 2 5 3 6" xfId="34553"/>
    <cellStyle name="Normal 25 2 2 5 4" xfId="5220"/>
    <cellStyle name="Normal 25 2 2 5 4 2" xfId="16417"/>
    <cellStyle name="Normal 25 2 2 5 4 2 2" xfId="40491"/>
    <cellStyle name="Normal 25 2 2 5 4 3" xfId="28052"/>
    <cellStyle name="Normal 25 2 2 5 4 3 2" xfId="52083"/>
    <cellStyle name="Normal 25 2 2 5 4 4" xfId="11440"/>
    <cellStyle name="Normal 25 2 2 5 4 5" xfId="35516"/>
    <cellStyle name="Normal 25 2 2 5 5" xfId="2217"/>
    <cellStyle name="Normal 25 2 2 5 5 2" xfId="25028"/>
    <cellStyle name="Normal 25 2 2 5 5 2 2" xfId="49069"/>
    <cellStyle name="Normal 25 2 2 5 5 3" xfId="12545"/>
    <cellStyle name="Normal 25 2 2 5 5 4" xfId="36621"/>
    <cellStyle name="Normal 25 2 2 5 6" xfId="24040"/>
    <cellStyle name="Normal 25 2 2 5 6 2" xfId="48089"/>
    <cellStyle name="Normal 25 2 2 5 7" xfId="8537"/>
    <cellStyle name="Normal 25 2 2 5 8" xfId="32613"/>
    <cellStyle name="Normal 25 2 2 6" xfId="2466"/>
    <cellStyle name="Normal 25 2 2 6 2" xfId="5666"/>
    <cellStyle name="Normal 25 2 2 6 2 2" xfId="28497"/>
    <cellStyle name="Normal 25 2 2 6 2 2 2" xfId="52528"/>
    <cellStyle name="Normal 25 2 2 6 2 3" xfId="16833"/>
    <cellStyle name="Normal 25 2 2 6 2 4" xfId="40907"/>
    <cellStyle name="Normal 25 2 2 6 3" xfId="13648"/>
    <cellStyle name="Normal 25 2 2 6 3 2" xfId="37724"/>
    <cellStyle name="Normal 25 2 2 6 4" xfId="25275"/>
    <cellStyle name="Normal 25 2 2 6 4 2" xfId="49316"/>
    <cellStyle name="Normal 25 2 2 6 5" xfId="8779"/>
    <cellStyle name="Normal 25 2 2 6 6" xfId="32855"/>
    <cellStyle name="Normal 25 2 2 7" xfId="3440"/>
    <cellStyle name="Normal 25 2 2 7 2" xfId="6653"/>
    <cellStyle name="Normal 25 2 2 7 2 2" xfId="29484"/>
    <cellStyle name="Normal 25 2 2 7 2 2 2" xfId="53515"/>
    <cellStyle name="Normal 25 2 2 7 2 3" xfId="17820"/>
    <cellStyle name="Normal 25 2 2 7 2 4" xfId="41894"/>
    <cellStyle name="Normal 25 2 2 7 3" xfId="14637"/>
    <cellStyle name="Normal 25 2 2 7 3 2" xfId="38711"/>
    <cellStyle name="Normal 25 2 2 7 4" xfId="26272"/>
    <cellStyle name="Normal 25 2 2 7 4 2" xfId="50303"/>
    <cellStyle name="Normal 25 2 2 7 5" xfId="9757"/>
    <cellStyle name="Normal 25 2 2 7 6" xfId="33833"/>
    <cellStyle name="Normal 25 2 2 8" xfId="4497"/>
    <cellStyle name="Normal 25 2 2 8 2" xfId="15694"/>
    <cellStyle name="Normal 25 2 2 8 2 2" xfId="39768"/>
    <cellStyle name="Normal 25 2 2 8 3" xfId="27329"/>
    <cellStyle name="Normal 25 2 2 8 3 2" xfId="51360"/>
    <cellStyle name="Normal 25 2 2 8 4" xfId="10720"/>
    <cellStyle name="Normal 25 2 2 8 5" xfId="34796"/>
    <cellStyle name="Normal 25 2 2 9" xfId="1495"/>
    <cellStyle name="Normal 25 2 2 9 2" xfId="24304"/>
    <cellStyle name="Normal 25 2 2 9 2 2" xfId="48347"/>
    <cellStyle name="Normal 25 2 2 9 3" xfId="11746"/>
    <cellStyle name="Normal 25 2 2 9 4" xfId="35822"/>
    <cellStyle name="Normal 25 2 3" xfId="260"/>
    <cellStyle name="Normal 25 2 3 10" xfId="23308"/>
    <cellStyle name="Normal 25 2 3 10 2" xfId="47371"/>
    <cellStyle name="Normal 25 2 3 11" xfId="7819"/>
    <cellStyle name="Normal 25 2 3 12" xfId="31895"/>
    <cellStyle name="Normal 25 2 3 2" xfId="261"/>
    <cellStyle name="Normal 25 2 3 2 10" xfId="7820"/>
    <cellStyle name="Normal 25 2 3 2 11" xfId="31896"/>
    <cellStyle name="Normal 25 2 3 2 2" xfId="662"/>
    <cellStyle name="Normal 25 2 3 2 2 2" xfId="2710"/>
    <cellStyle name="Normal 25 2 3 2 2 2 2" xfId="5909"/>
    <cellStyle name="Normal 25 2 3 2 2 2 2 2" xfId="28740"/>
    <cellStyle name="Normal 25 2 3 2 2 2 2 2 2" xfId="52771"/>
    <cellStyle name="Normal 25 2 3 2 2 2 2 3" xfId="17076"/>
    <cellStyle name="Normal 25 2 3 2 2 2 2 4" xfId="41150"/>
    <cellStyle name="Normal 25 2 3 2 2 2 3" xfId="13891"/>
    <cellStyle name="Normal 25 2 3 2 2 2 3 2" xfId="37967"/>
    <cellStyle name="Normal 25 2 3 2 2 2 4" xfId="25518"/>
    <cellStyle name="Normal 25 2 3 2 2 2 4 2" xfId="49559"/>
    <cellStyle name="Normal 25 2 3 2 2 2 5" xfId="9022"/>
    <cellStyle name="Normal 25 2 3 2 2 2 6" xfId="33098"/>
    <cellStyle name="Normal 25 2 3 2 2 3" xfId="3689"/>
    <cellStyle name="Normal 25 2 3 2 2 3 2" xfId="6902"/>
    <cellStyle name="Normal 25 2 3 2 2 3 2 2" xfId="29733"/>
    <cellStyle name="Normal 25 2 3 2 2 3 2 2 2" xfId="53764"/>
    <cellStyle name="Normal 25 2 3 2 2 3 2 3" xfId="18069"/>
    <cellStyle name="Normal 25 2 3 2 2 3 2 4" xfId="42143"/>
    <cellStyle name="Normal 25 2 3 2 2 3 3" xfId="14886"/>
    <cellStyle name="Normal 25 2 3 2 2 3 3 2" xfId="38960"/>
    <cellStyle name="Normal 25 2 3 2 2 3 4" xfId="26521"/>
    <cellStyle name="Normal 25 2 3 2 2 3 4 2" xfId="50552"/>
    <cellStyle name="Normal 25 2 3 2 2 3 5" xfId="10000"/>
    <cellStyle name="Normal 25 2 3 2 2 3 6" xfId="34076"/>
    <cellStyle name="Normal 25 2 3 2 2 4" xfId="4742"/>
    <cellStyle name="Normal 25 2 3 2 2 4 2" xfId="15939"/>
    <cellStyle name="Normal 25 2 3 2 2 4 2 2" xfId="40013"/>
    <cellStyle name="Normal 25 2 3 2 2 4 3" xfId="27574"/>
    <cellStyle name="Normal 25 2 3 2 2 4 3 2" xfId="51605"/>
    <cellStyle name="Normal 25 2 3 2 2 4 4" xfId="10963"/>
    <cellStyle name="Normal 25 2 3 2 2 4 5" xfId="35039"/>
    <cellStyle name="Normal 25 2 3 2 2 5" xfId="1738"/>
    <cellStyle name="Normal 25 2 3 2 2 5 2" xfId="24547"/>
    <cellStyle name="Normal 25 2 3 2 2 5 2 2" xfId="48590"/>
    <cellStyle name="Normal 25 2 3 2 2 5 3" xfId="12049"/>
    <cellStyle name="Normal 25 2 3 2 2 5 4" xfId="36125"/>
    <cellStyle name="Normal 25 2 3 2 2 6" xfId="23558"/>
    <cellStyle name="Normal 25 2 3 2 2 6 2" xfId="47612"/>
    <cellStyle name="Normal 25 2 3 2 2 7" xfId="8060"/>
    <cellStyle name="Normal 25 2 3 2 2 8" xfId="32136"/>
    <cellStyle name="Normal 25 2 3 2 3" xfId="932"/>
    <cellStyle name="Normal 25 2 3 2 3 2" xfId="2950"/>
    <cellStyle name="Normal 25 2 3 2 3 2 2" xfId="6149"/>
    <cellStyle name="Normal 25 2 3 2 3 2 2 2" xfId="28980"/>
    <cellStyle name="Normal 25 2 3 2 3 2 2 2 2" xfId="53011"/>
    <cellStyle name="Normal 25 2 3 2 3 2 2 3" xfId="17316"/>
    <cellStyle name="Normal 25 2 3 2 3 2 2 4" xfId="41390"/>
    <cellStyle name="Normal 25 2 3 2 3 2 3" xfId="14131"/>
    <cellStyle name="Normal 25 2 3 2 3 2 3 2" xfId="38207"/>
    <cellStyle name="Normal 25 2 3 2 3 2 4" xfId="25758"/>
    <cellStyle name="Normal 25 2 3 2 3 2 4 2" xfId="49799"/>
    <cellStyle name="Normal 25 2 3 2 3 2 5" xfId="9262"/>
    <cellStyle name="Normal 25 2 3 2 3 2 6" xfId="33338"/>
    <cellStyle name="Normal 25 2 3 2 3 3" xfId="3933"/>
    <cellStyle name="Normal 25 2 3 2 3 3 2" xfId="7146"/>
    <cellStyle name="Normal 25 2 3 2 3 3 2 2" xfId="29977"/>
    <cellStyle name="Normal 25 2 3 2 3 3 2 2 2" xfId="54008"/>
    <cellStyle name="Normal 25 2 3 2 3 3 2 3" xfId="18313"/>
    <cellStyle name="Normal 25 2 3 2 3 3 2 4" xfId="42387"/>
    <cellStyle name="Normal 25 2 3 2 3 3 3" xfId="15130"/>
    <cellStyle name="Normal 25 2 3 2 3 3 3 2" xfId="39204"/>
    <cellStyle name="Normal 25 2 3 2 3 3 4" xfId="26765"/>
    <cellStyle name="Normal 25 2 3 2 3 3 4 2" xfId="50796"/>
    <cellStyle name="Normal 25 2 3 2 3 3 5" xfId="10240"/>
    <cellStyle name="Normal 25 2 3 2 3 3 6" xfId="34316"/>
    <cellStyle name="Normal 25 2 3 2 3 4" xfId="4982"/>
    <cellStyle name="Normal 25 2 3 2 3 4 2" xfId="16179"/>
    <cellStyle name="Normal 25 2 3 2 3 4 2 2" xfId="40253"/>
    <cellStyle name="Normal 25 2 3 2 3 4 3" xfId="27814"/>
    <cellStyle name="Normal 25 2 3 2 3 4 3 2" xfId="51845"/>
    <cellStyle name="Normal 25 2 3 2 3 4 4" xfId="11203"/>
    <cellStyle name="Normal 25 2 3 2 3 4 5" xfId="35279"/>
    <cellStyle name="Normal 25 2 3 2 3 5" xfId="1978"/>
    <cellStyle name="Normal 25 2 3 2 3 5 2" xfId="24787"/>
    <cellStyle name="Normal 25 2 3 2 3 5 2 2" xfId="48830"/>
    <cellStyle name="Normal 25 2 3 2 3 5 3" xfId="12299"/>
    <cellStyle name="Normal 25 2 3 2 3 5 4" xfId="36375"/>
    <cellStyle name="Normal 25 2 3 2 3 6" xfId="23800"/>
    <cellStyle name="Normal 25 2 3 2 3 6 2" xfId="47852"/>
    <cellStyle name="Normal 25 2 3 2 3 7" xfId="8300"/>
    <cellStyle name="Normal 25 2 3 2 3 8" xfId="32376"/>
    <cellStyle name="Normal 25 2 3 2 4" xfId="1172"/>
    <cellStyle name="Normal 25 2 3 2 4 2" xfId="3190"/>
    <cellStyle name="Normal 25 2 3 2 4 2 2" xfId="6389"/>
    <cellStyle name="Normal 25 2 3 2 4 2 2 2" xfId="29220"/>
    <cellStyle name="Normal 25 2 3 2 4 2 2 2 2" xfId="53251"/>
    <cellStyle name="Normal 25 2 3 2 4 2 2 3" xfId="17556"/>
    <cellStyle name="Normal 25 2 3 2 4 2 2 4" xfId="41630"/>
    <cellStyle name="Normal 25 2 3 2 4 2 3" xfId="14371"/>
    <cellStyle name="Normal 25 2 3 2 4 2 3 2" xfId="38447"/>
    <cellStyle name="Normal 25 2 3 2 4 2 4" xfId="25998"/>
    <cellStyle name="Normal 25 2 3 2 4 2 4 2" xfId="50039"/>
    <cellStyle name="Normal 25 2 3 2 4 2 5" xfId="9502"/>
    <cellStyle name="Normal 25 2 3 2 4 2 6" xfId="33578"/>
    <cellStyle name="Normal 25 2 3 2 4 3" xfId="4185"/>
    <cellStyle name="Normal 25 2 3 2 4 3 2" xfId="7398"/>
    <cellStyle name="Normal 25 2 3 2 4 3 2 2" xfId="30229"/>
    <cellStyle name="Normal 25 2 3 2 4 3 2 2 2" xfId="54260"/>
    <cellStyle name="Normal 25 2 3 2 4 3 2 3" xfId="18565"/>
    <cellStyle name="Normal 25 2 3 2 4 3 2 4" xfId="42639"/>
    <cellStyle name="Normal 25 2 3 2 4 3 3" xfId="15382"/>
    <cellStyle name="Normal 25 2 3 2 4 3 3 2" xfId="39456"/>
    <cellStyle name="Normal 25 2 3 2 4 3 4" xfId="27017"/>
    <cellStyle name="Normal 25 2 3 2 4 3 4 2" xfId="51048"/>
    <cellStyle name="Normal 25 2 3 2 4 3 5" xfId="10480"/>
    <cellStyle name="Normal 25 2 3 2 4 3 6" xfId="34556"/>
    <cellStyle name="Normal 25 2 3 2 4 4" xfId="5223"/>
    <cellStyle name="Normal 25 2 3 2 4 4 2" xfId="16420"/>
    <cellStyle name="Normal 25 2 3 2 4 4 2 2" xfId="40494"/>
    <cellStyle name="Normal 25 2 3 2 4 4 3" xfId="28055"/>
    <cellStyle name="Normal 25 2 3 2 4 4 3 2" xfId="52086"/>
    <cellStyle name="Normal 25 2 3 2 4 4 4" xfId="11443"/>
    <cellStyle name="Normal 25 2 3 2 4 4 5" xfId="35519"/>
    <cellStyle name="Normal 25 2 3 2 4 5" xfId="2220"/>
    <cellStyle name="Normal 25 2 3 2 4 5 2" xfId="25031"/>
    <cellStyle name="Normal 25 2 3 2 4 5 2 2" xfId="49072"/>
    <cellStyle name="Normal 25 2 3 2 4 5 3" xfId="12548"/>
    <cellStyle name="Normal 25 2 3 2 4 5 4" xfId="36624"/>
    <cellStyle name="Normal 25 2 3 2 4 6" xfId="24043"/>
    <cellStyle name="Normal 25 2 3 2 4 6 2" xfId="48092"/>
    <cellStyle name="Normal 25 2 3 2 4 7" xfId="8540"/>
    <cellStyle name="Normal 25 2 3 2 4 8" xfId="32616"/>
    <cellStyle name="Normal 25 2 3 2 5" xfId="2469"/>
    <cellStyle name="Normal 25 2 3 2 5 2" xfId="5669"/>
    <cellStyle name="Normal 25 2 3 2 5 2 2" xfId="28500"/>
    <cellStyle name="Normal 25 2 3 2 5 2 2 2" xfId="52531"/>
    <cellStyle name="Normal 25 2 3 2 5 2 3" xfId="16836"/>
    <cellStyle name="Normal 25 2 3 2 5 2 4" xfId="40910"/>
    <cellStyle name="Normal 25 2 3 2 5 3" xfId="13651"/>
    <cellStyle name="Normal 25 2 3 2 5 3 2" xfId="37727"/>
    <cellStyle name="Normal 25 2 3 2 5 4" xfId="25278"/>
    <cellStyle name="Normal 25 2 3 2 5 4 2" xfId="49319"/>
    <cellStyle name="Normal 25 2 3 2 5 5" xfId="8782"/>
    <cellStyle name="Normal 25 2 3 2 5 6" xfId="32858"/>
    <cellStyle name="Normal 25 2 3 2 6" xfId="3443"/>
    <cellStyle name="Normal 25 2 3 2 6 2" xfId="6656"/>
    <cellStyle name="Normal 25 2 3 2 6 2 2" xfId="29487"/>
    <cellStyle name="Normal 25 2 3 2 6 2 2 2" xfId="53518"/>
    <cellStyle name="Normal 25 2 3 2 6 2 3" xfId="17823"/>
    <cellStyle name="Normal 25 2 3 2 6 2 4" xfId="41897"/>
    <cellStyle name="Normal 25 2 3 2 6 3" xfId="14640"/>
    <cellStyle name="Normal 25 2 3 2 6 3 2" xfId="38714"/>
    <cellStyle name="Normal 25 2 3 2 6 4" xfId="26275"/>
    <cellStyle name="Normal 25 2 3 2 6 4 2" xfId="50306"/>
    <cellStyle name="Normal 25 2 3 2 6 5" xfId="9760"/>
    <cellStyle name="Normal 25 2 3 2 6 6" xfId="33836"/>
    <cellStyle name="Normal 25 2 3 2 7" xfId="4500"/>
    <cellStyle name="Normal 25 2 3 2 7 2" xfId="15697"/>
    <cellStyle name="Normal 25 2 3 2 7 2 2" xfId="39771"/>
    <cellStyle name="Normal 25 2 3 2 7 3" xfId="27332"/>
    <cellStyle name="Normal 25 2 3 2 7 3 2" xfId="51363"/>
    <cellStyle name="Normal 25 2 3 2 7 4" xfId="10723"/>
    <cellStyle name="Normal 25 2 3 2 7 5" xfId="34799"/>
    <cellStyle name="Normal 25 2 3 2 8" xfId="1498"/>
    <cellStyle name="Normal 25 2 3 2 8 2" xfId="24307"/>
    <cellStyle name="Normal 25 2 3 2 8 2 2" xfId="48350"/>
    <cellStyle name="Normal 25 2 3 2 8 3" xfId="11749"/>
    <cellStyle name="Normal 25 2 3 2 8 4" xfId="35825"/>
    <cellStyle name="Normal 25 2 3 2 9" xfId="23309"/>
    <cellStyle name="Normal 25 2 3 2 9 2" xfId="47372"/>
    <cellStyle name="Normal 25 2 3 3" xfId="661"/>
    <cellStyle name="Normal 25 2 3 3 2" xfId="2709"/>
    <cellStyle name="Normal 25 2 3 3 2 2" xfId="5908"/>
    <cellStyle name="Normal 25 2 3 3 2 2 2" xfId="28739"/>
    <cellStyle name="Normal 25 2 3 3 2 2 2 2" xfId="52770"/>
    <cellStyle name="Normal 25 2 3 3 2 2 3" xfId="17075"/>
    <cellStyle name="Normal 25 2 3 3 2 2 4" xfId="41149"/>
    <cellStyle name="Normal 25 2 3 3 2 3" xfId="13890"/>
    <cellStyle name="Normal 25 2 3 3 2 3 2" xfId="37966"/>
    <cellStyle name="Normal 25 2 3 3 2 4" xfId="25517"/>
    <cellStyle name="Normal 25 2 3 3 2 4 2" xfId="49558"/>
    <cellStyle name="Normal 25 2 3 3 2 5" xfId="9021"/>
    <cellStyle name="Normal 25 2 3 3 2 6" xfId="33097"/>
    <cellStyle name="Normal 25 2 3 3 3" xfId="3688"/>
    <cellStyle name="Normal 25 2 3 3 3 2" xfId="6901"/>
    <cellStyle name="Normal 25 2 3 3 3 2 2" xfId="29732"/>
    <cellStyle name="Normal 25 2 3 3 3 2 2 2" xfId="53763"/>
    <cellStyle name="Normal 25 2 3 3 3 2 3" xfId="18068"/>
    <cellStyle name="Normal 25 2 3 3 3 2 4" xfId="42142"/>
    <cellStyle name="Normal 25 2 3 3 3 3" xfId="14885"/>
    <cellStyle name="Normal 25 2 3 3 3 3 2" xfId="38959"/>
    <cellStyle name="Normal 25 2 3 3 3 4" xfId="26520"/>
    <cellStyle name="Normal 25 2 3 3 3 4 2" xfId="50551"/>
    <cellStyle name="Normal 25 2 3 3 3 5" xfId="9999"/>
    <cellStyle name="Normal 25 2 3 3 3 6" xfId="34075"/>
    <cellStyle name="Normal 25 2 3 3 4" xfId="4741"/>
    <cellStyle name="Normal 25 2 3 3 4 2" xfId="15938"/>
    <cellStyle name="Normal 25 2 3 3 4 2 2" xfId="40012"/>
    <cellStyle name="Normal 25 2 3 3 4 3" xfId="27573"/>
    <cellStyle name="Normal 25 2 3 3 4 3 2" xfId="51604"/>
    <cellStyle name="Normal 25 2 3 3 4 4" xfId="10962"/>
    <cellStyle name="Normal 25 2 3 3 4 5" xfId="35038"/>
    <cellStyle name="Normal 25 2 3 3 5" xfId="1737"/>
    <cellStyle name="Normal 25 2 3 3 5 2" xfId="24546"/>
    <cellStyle name="Normal 25 2 3 3 5 2 2" xfId="48589"/>
    <cellStyle name="Normal 25 2 3 3 5 3" xfId="12048"/>
    <cellStyle name="Normal 25 2 3 3 5 4" xfId="36124"/>
    <cellStyle name="Normal 25 2 3 3 6" xfId="23557"/>
    <cellStyle name="Normal 25 2 3 3 6 2" xfId="47611"/>
    <cellStyle name="Normal 25 2 3 3 7" xfId="8059"/>
    <cellStyle name="Normal 25 2 3 3 8" xfId="32135"/>
    <cellStyle name="Normal 25 2 3 4" xfId="931"/>
    <cellStyle name="Normal 25 2 3 4 2" xfId="2949"/>
    <cellStyle name="Normal 25 2 3 4 2 2" xfId="6148"/>
    <cellStyle name="Normal 25 2 3 4 2 2 2" xfId="28979"/>
    <cellStyle name="Normal 25 2 3 4 2 2 2 2" xfId="53010"/>
    <cellStyle name="Normal 25 2 3 4 2 2 3" xfId="17315"/>
    <cellStyle name="Normal 25 2 3 4 2 2 4" xfId="41389"/>
    <cellStyle name="Normal 25 2 3 4 2 3" xfId="14130"/>
    <cellStyle name="Normal 25 2 3 4 2 3 2" xfId="38206"/>
    <cellStyle name="Normal 25 2 3 4 2 4" xfId="25757"/>
    <cellStyle name="Normal 25 2 3 4 2 4 2" xfId="49798"/>
    <cellStyle name="Normal 25 2 3 4 2 5" xfId="9261"/>
    <cellStyle name="Normal 25 2 3 4 2 6" xfId="33337"/>
    <cellStyle name="Normal 25 2 3 4 3" xfId="3932"/>
    <cellStyle name="Normal 25 2 3 4 3 2" xfId="7145"/>
    <cellStyle name="Normal 25 2 3 4 3 2 2" xfId="29976"/>
    <cellStyle name="Normal 25 2 3 4 3 2 2 2" xfId="54007"/>
    <cellStyle name="Normal 25 2 3 4 3 2 3" xfId="18312"/>
    <cellStyle name="Normal 25 2 3 4 3 2 4" xfId="42386"/>
    <cellStyle name="Normal 25 2 3 4 3 3" xfId="15129"/>
    <cellStyle name="Normal 25 2 3 4 3 3 2" xfId="39203"/>
    <cellStyle name="Normal 25 2 3 4 3 4" xfId="26764"/>
    <cellStyle name="Normal 25 2 3 4 3 4 2" xfId="50795"/>
    <cellStyle name="Normal 25 2 3 4 3 5" xfId="10239"/>
    <cellStyle name="Normal 25 2 3 4 3 6" xfId="34315"/>
    <cellStyle name="Normal 25 2 3 4 4" xfId="4981"/>
    <cellStyle name="Normal 25 2 3 4 4 2" xfId="16178"/>
    <cellStyle name="Normal 25 2 3 4 4 2 2" xfId="40252"/>
    <cellStyle name="Normal 25 2 3 4 4 3" xfId="27813"/>
    <cellStyle name="Normal 25 2 3 4 4 3 2" xfId="51844"/>
    <cellStyle name="Normal 25 2 3 4 4 4" xfId="11202"/>
    <cellStyle name="Normal 25 2 3 4 4 5" xfId="35278"/>
    <cellStyle name="Normal 25 2 3 4 5" xfId="1977"/>
    <cellStyle name="Normal 25 2 3 4 5 2" xfId="24786"/>
    <cellStyle name="Normal 25 2 3 4 5 2 2" xfId="48829"/>
    <cellStyle name="Normal 25 2 3 4 5 3" xfId="12298"/>
    <cellStyle name="Normal 25 2 3 4 5 4" xfId="36374"/>
    <cellStyle name="Normal 25 2 3 4 6" xfId="23799"/>
    <cellStyle name="Normal 25 2 3 4 6 2" xfId="47851"/>
    <cellStyle name="Normal 25 2 3 4 7" xfId="8299"/>
    <cellStyle name="Normal 25 2 3 4 8" xfId="32375"/>
    <cellStyle name="Normal 25 2 3 5" xfId="1171"/>
    <cellStyle name="Normal 25 2 3 5 2" xfId="3189"/>
    <cellStyle name="Normal 25 2 3 5 2 2" xfId="6388"/>
    <cellStyle name="Normal 25 2 3 5 2 2 2" xfId="29219"/>
    <cellStyle name="Normal 25 2 3 5 2 2 2 2" xfId="53250"/>
    <cellStyle name="Normal 25 2 3 5 2 2 3" xfId="17555"/>
    <cellStyle name="Normal 25 2 3 5 2 2 4" xfId="41629"/>
    <cellStyle name="Normal 25 2 3 5 2 3" xfId="14370"/>
    <cellStyle name="Normal 25 2 3 5 2 3 2" xfId="38446"/>
    <cellStyle name="Normal 25 2 3 5 2 4" xfId="25997"/>
    <cellStyle name="Normal 25 2 3 5 2 4 2" xfId="50038"/>
    <cellStyle name="Normal 25 2 3 5 2 5" xfId="9501"/>
    <cellStyle name="Normal 25 2 3 5 2 6" xfId="33577"/>
    <cellStyle name="Normal 25 2 3 5 3" xfId="4184"/>
    <cellStyle name="Normal 25 2 3 5 3 2" xfId="7397"/>
    <cellStyle name="Normal 25 2 3 5 3 2 2" xfId="30228"/>
    <cellStyle name="Normal 25 2 3 5 3 2 2 2" xfId="54259"/>
    <cellStyle name="Normal 25 2 3 5 3 2 3" xfId="18564"/>
    <cellStyle name="Normal 25 2 3 5 3 2 4" xfId="42638"/>
    <cellStyle name="Normal 25 2 3 5 3 3" xfId="15381"/>
    <cellStyle name="Normal 25 2 3 5 3 3 2" xfId="39455"/>
    <cellStyle name="Normal 25 2 3 5 3 4" xfId="27016"/>
    <cellStyle name="Normal 25 2 3 5 3 4 2" xfId="51047"/>
    <cellStyle name="Normal 25 2 3 5 3 5" xfId="10479"/>
    <cellStyle name="Normal 25 2 3 5 3 6" xfId="34555"/>
    <cellStyle name="Normal 25 2 3 5 4" xfId="5222"/>
    <cellStyle name="Normal 25 2 3 5 4 2" xfId="16419"/>
    <cellStyle name="Normal 25 2 3 5 4 2 2" xfId="40493"/>
    <cellStyle name="Normal 25 2 3 5 4 3" xfId="28054"/>
    <cellStyle name="Normal 25 2 3 5 4 3 2" xfId="52085"/>
    <cellStyle name="Normal 25 2 3 5 4 4" xfId="11442"/>
    <cellStyle name="Normal 25 2 3 5 4 5" xfId="35518"/>
    <cellStyle name="Normal 25 2 3 5 5" xfId="2219"/>
    <cellStyle name="Normal 25 2 3 5 5 2" xfId="25030"/>
    <cellStyle name="Normal 25 2 3 5 5 2 2" xfId="49071"/>
    <cellStyle name="Normal 25 2 3 5 5 3" xfId="12547"/>
    <cellStyle name="Normal 25 2 3 5 5 4" xfId="36623"/>
    <cellStyle name="Normal 25 2 3 5 6" xfId="24042"/>
    <cellStyle name="Normal 25 2 3 5 6 2" xfId="48091"/>
    <cellStyle name="Normal 25 2 3 5 7" xfId="8539"/>
    <cellStyle name="Normal 25 2 3 5 8" xfId="32615"/>
    <cellStyle name="Normal 25 2 3 6" xfId="2468"/>
    <cellStyle name="Normal 25 2 3 6 2" xfId="5668"/>
    <cellStyle name="Normal 25 2 3 6 2 2" xfId="28499"/>
    <cellStyle name="Normal 25 2 3 6 2 2 2" xfId="52530"/>
    <cellStyle name="Normal 25 2 3 6 2 3" xfId="16835"/>
    <cellStyle name="Normal 25 2 3 6 2 4" xfId="40909"/>
    <cellStyle name="Normal 25 2 3 6 3" xfId="13650"/>
    <cellStyle name="Normal 25 2 3 6 3 2" xfId="37726"/>
    <cellStyle name="Normal 25 2 3 6 4" xfId="25277"/>
    <cellStyle name="Normal 25 2 3 6 4 2" xfId="49318"/>
    <cellStyle name="Normal 25 2 3 6 5" xfId="8781"/>
    <cellStyle name="Normal 25 2 3 6 6" xfId="32857"/>
    <cellStyle name="Normal 25 2 3 7" xfId="3442"/>
    <cellStyle name="Normal 25 2 3 7 2" xfId="6655"/>
    <cellStyle name="Normal 25 2 3 7 2 2" xfId="29486"/>
    <cellStyle name="Normal 25 2 3 7 2 2 2" xfId="53517"/>
    <cellStyle name="Normal 25 2 3 7 2 3" xfId="17822"/>
    <cellStyle name="Normal 25 2 3 7 2 4" xfId="41896"/>
    <cellStyle name="Normal 25 2 3 7 3" xfId="14639"/>
    <cellStyle name="Normal 25 2 3 7 3 2" xfId="38713"/>
    <cellStyle name="Normal 25 2 3 7 4" xfId="26274"/>
    <cellStyle name="Normal 25 2 3 7 4 2" xfId="50305"/>
    <cellStyle name="Normal 25 2 3 7 5" xfId="9759"/>
    <cellStyle name="Normal 25 2 3 7 6" xfId="33835"/>
    <cellStyle name="Normal 25 2 3 8" xfId="4499"/>
    <cellStyle name="Normal 25 2 3 8 2" xfId="15696"/>
    <cellStyle name="Normal 25 2 3 8 2 2" xfId="39770"/>
    <cellStyle name="Normal 25 2 3 8 3" xfId="27331"/>
    <cellStyle name="Normal 25 2 3 8 3 2" xfId="51362"/>
    <cellStyle name="Normal 25 2 3 8 4" xfId="10722"/>
    <cellStyle name="Normal 25 2 3 8 5" xfId="34798"/>
    <cellStyle name="Normal 25 2 3 9" xfId="1497"/>
    <cellStyle name="Normal 25 2 3 9 2" xfId="24306"/>
    <cellStyle name="Normal 25 2 3 9 2 2" xfId="48349"/>
    <cellStyle name="Normal 25 2 3 9 3" xfId="11748"/>
    <cellStyle name="Normal 25 2 3 9 4" xfId="35824"/>
    <cellStyle name="Normal 25 2 4" xfId="262"/>
    <cellStyle name="Normal 25 2 4 10" xfId="7821"/>
    <cellStyle name="Normal 25 2 4 11" xfId="31897"/>
    <cellStyle name="Normal 25 2 4 2" xfId="663"/>
    <cellStyle name="Normal 25 2 4 2 2" xfId="2711"/>
    <cellStyle name="Normal 25 2 4 2 2 2" xfId="5910"/>
    <cellStyle name="Normal 25 2 4 2 2 2 2" xfId="28741"/>
    <cellStyle name="Normal 25 2 4 2 2 2 2 2" xfId="52772"/>
    <cellStyle name="Normal 25 2 4 2 2 2 3" xfId="17077"/>
    <cellStyle name="Normal 25 2 4 2 2 2 4" xfId="41151"/>
    <cellStyle name="Normal 25 2 4 2 2 3" xfId="13892"/>
    <cellStyle name="Normal 25 2 4 2 2 3 2" xfId="37968"/>
    <cellStyle name="Normal 25 2 4 2 2 4" xfId="25519"/>
    <cellStyle name="Normal 25 2 4 2 2 4 2" xfId="49560"/>
    <cellStyle name="Normal 25 2 4 2 2 5" xfId="9023"/>
    <cellStyle name="Normal 25 2 4 2 2 6" xfId="33099"/>
    <cellStyle name="Normal 25 2 4 2 3" xfId="3690"/>
    <cellStyle name="Normal 25 2 4 2 3 2" xfId="6903"/>
    <cellStyle name="Normal 25 2 4 2 3 2 2" xfId="29734"/>
    <cellStyle name="Normal 25 2 4 2 3 2 2 2" xfId="53765"/>
    <cellStyle name="Normal 25 2 4 2 3 2 3" xfId="18070"/>
    <cellStyle name="Normal 25 2 4 2 3 2 4" xfId="42144"/>
    <cellStyle name="Normal 25 2 4 2 3 3" xfId="14887"/>
    <cellStyle name="Normal 25 2 4 2 3 3 2" xfId="38961"/>
    <cellStyle name="Normal 25 2 4 2 3 4" xfId="26522"/>
    <cellStyle name="Normal 25 2 4 2 3 4 2" xfId="50553"/>
    <cellStyle name="Normal 25 2 4 2 3 5" xfId="10001"/>
    <cellStyle name="Normal 25 2 4 2 3 6" xfId="34077"/>
    <cellStyle name="Normal 25 2 4 2 4" xfId="4743"/>
    <cellStyle name="Normal 25 2 4 2 4 2" xfId="15940"/>
    <cellStyle name="Normal 25 2 4 2 4 2 2" xfId="40014"/>
    <cellStyle name="Normal 25 2 4 2 4 3" xfId="27575"/>
    <cellStyle name="Normal 25 2 4 2 4 3 2" xfId="51606"/>
    <cellStyle name="Normal 25 2 4 2 4 4" xfId="10964"/>
    <cellStyle name="Normal 25 2 4 2 4 5" xfId="35040"/>
    <cellStyle name="Normal 25 2 4 2 5" xfId="1739"/>
    <cellStyle name="Normal 25 2 4 2 5 2" xfId="24548"/>
    <cellStyle name="Normal 25 2 4 2 5 2 2" xfId="48591"/>
    <cellStyle name="Normal 25 2 4 2 5 3" xfId="12050"/>
    <cellStyle name="Normal 25 2 4 2 5 4" xfId="36126"/>
    <cellStyle name="Normal 25 2 4 2 6" xfId="23559"/>
    <cellStyle name="Normal 25 2 4 2 6 2" xfId="47613"/>
    <cellStyle name="Normal 25 2 4 2 7" xfId="8061"/>
    <cellStyle name="Normal 25 2 4 2 8" xfId="32137"/>
    <cellStyle name="Normal 25 2 4 3" xfId="933"/>
    <cellStyle name="Normal 25 2 4 3 2" xfId="2951"/>
    <cellStyle name="Normal 25 2 4 3 2 2" xfId="6150"/>
    <cellStyle name="Normal 25 2 4 3 2 2 2" xfId="28981"/>
    <cellStyle name="Normal 25 2 4 3 2 2 2 2" xfId="53012"/>
    <cellStyle name="Normal 25 2 4 3 2 2 3" xfId="17317"/>
    <cellStyle name="Normal 25 2 4 3 2 2 4" xfId="41391"/>
    <cellStyle name="Normal 25 2 4 3 2 3" xfId="14132"/>
    <cellStyle name="Normal 25 2 4 3 2 3 2" xfId="38208"/>
    <cellStyle name="Normal 25 2 4 3 2 4" xfId="25759"/>
    <cellStyle name="Normal 25 2 4 3 2 4 2" xfId="49800"/>
    <cellStyle name="Normal 25 2 4 3 2 5" xfId="9263"/>
    <cellStyle name="Normal 25 2 4 3 2 6" xfId="33339"/>
    <cellStyle name="Normal 25 2 4 3 3" xfId="3934"/>
    <cellStyle name="Normal 25 2 4 3 3 2" xfId="7147"/>
    <cellStyle name="Normal 25 2 4 3 3 2 2" xfId="29978"/>
    <cellStyle name="Normal 25 2 4 3 3 2 2 2" xfId="54009"/>
    <cellStyle name="Normal 25 2 4 3 3 2 3" xfId="18314"/>
    <cellStyle name="Normal 25 2 4 3 3 2 4" xfId="42388"/>
    <cellStyle name="Normal 25 2 4 3 3 3" xfId="15131"/>
    <cellStyle name="Normal 25 2 4 3 3 3 2" xfId="39205"/>
    <cellStyle name="Normal 25 2 4 3 3 4" xfId="26766"/>
    <cellStyle name="Normal 25 2 4 3 3 4 2" xfId="50797"/>
    <cellStyle name="Normal 25 2 4 3 3 5" xfId="10241"/>
    <cellStyle name="Normal 25 2 4 3 3 6" xfId="34317"/>
    <cellStyle name="Normal 25 2 4 3 4" xfId="4983"/>
    <cellStyle name="Normal 25 2 4 3 4 2" xfId="16180"/>
    <cellStyle name="Normal 25 2 4 3 4 2 2" xfId="40254"/>
    <cellStyle name="Normal 25 2 4 3 4 3" xfId="27815"/>
    <cellStyle name="Normal 25 2 4 3 4 3 2" xfId="51846"/>
    <cellStyle name="Normal 25 2 4 3 4 4" xfId="11204"/>
    <cellStyle name="Normal 25 2 4 3 4 5" xfId="35280"/>
    <cellStyle name="Normal 25 2 4 3 5" xfId="1979"/>
    <cellStyle name="Normal 25 2 4 3 5 2" xfId="24788"/>
    <cellStyle name="Normal 25 2 4 3 5 2 2" xfId="48831"/>
    <cellStyle name="Normal 25 2 4 3 5 3" xfId="12300"/>
    <cellStyle name="Normal 25 2 4 3 5 4" xfId="36376"/>
    <cellStyle name="Normal 25 2 4 3 6" xfId="23801"/>
    <cellStyle name="Normal 25 2 4 3 6 2" xfId="47853"/>
    <cellStyle name="Normal 25 2 4 3 7" xfId="8301"/>
    <cellStyle name="Normal 25 2 4 3 8" xfId="32377"/>
    <cellStyle name="Normal 25 2 4 4" xfId="1173"/>
    <cellStyle name="Normal 25 2 4 4 2" xfId="3191"/>
    <cellStyle name="Normal 25 2 4 4 2 2" xfId="6390"/>
    <cellStyle name="Normal 25 2 4 4 2 2 2" xfId="29221"/>
    <cellStyle name="Normal 25 2 4 4 2 2 2 2" xfId="53252"/>
    <cellStyle name="Normal 25 2 4 4 2 2 3" xfId="17557"/>
    <cellStyle name="Normal 25 2 4 4 2 2 4" xfId="41631"/>
    <cellStyle name="Normal 25 2 4 4 2 3" xfId="14372"/>
    <cellStyle name="Normal 25 2 4 4 2 3 2" xfId="38448"/>
    <cellStyle name="Normal 25 2 4 4 2 4" xfId="25999"/>
    <cellStyle name="Normal 25 2 4 4 2 4 2" xfId="50040"/>
    <cellStyle name="Normal 25 2 4 4 2 5" xfId="9503"/>
    <cellStyle name="Normal 25 2 4 4 2 6" xfId="33579"/>
    <cellStyle name="Normal 25 2 4 4 3" xfId="4186"/>
    <cellStyle name="Normal 25 2 4 4 3 2" xfId="7399"/>
    <cellStyle name="Normal 25 2 4 4 3 2 2" xfId="30230"/>
    <cellStyle name="Normal 25 2 4 4 3 2 2 2" xfId="54261"/>
    <cellStyle name="Normal 25 2 4 4 3 2 3" xfId="18566"/>
    <cellStyle name="Normal 25 2 4 4 3 2 4" xfId="42640"/>
    <cellStyle name="Normal 25 2 4 4 3 3" xfId="15383"/>
    <cellStyle name="Normal 25 2 4 4 3 3 2" xfId="39457"/>
    <cellStyle name="Normal 25 2 4 4 3 4" xfId="27018"/>
    <cellStyle name="Normal 25 2 4 4 3 4 2" xfId="51049"/>
    <cellStyle name="Normal 25 2 4 4 3 5" xfId="10481"/>
    <cellStyle name="Normal 25 2 4 4 3 6" xfId="34557"/>
    <cellStyle name="Normal 25 2 4 4 4" xfId="5224"/>
    <cellStyle name="Normal 25 2 4 4 4 2" xfId="16421"/>
    <cellStyle name="Normal 25 2 4 4 4 2 2" xfId="40495"/>
    <cellStyle name="Normal 25 2 4 4 4 3" xfId="28056"/>
    <cellStyle name="Normal 25 2 4 4 4 3 2" xfId="52087"/>
    <cellStyle name="Normal 25 2 4 4 4 4" xfId="11444"/>
    <cellStyle name="Normal 25 2 4 4 4 5" xfId="35520"/>
    <cellStyle name="Normal 25 2 4 4 5" xfId="2221"/>
    <cellStyle name="Normal 25 2 4 4 5 2" xfId="25032"/>
    <cellStyle name="Normal 25 2 4 4 5 2 2" xfId="49073"/>
    <cellStyle name="Normal 25 2 4 4 5 3" xfId="12549"/>
    <cellStyle name="Normal 25 2 4 4 5 4" xfId="36625"/>
    <cellStyle name="Normal 25 2 4 4 6" xfId="24044"/>
    <cellStyle name="Normal 25 2 4 4 6 2" xfId="48093"/>
    <cellStyle name="Normal 25 2 4 4 7" xfId="8541"/>
    <cellStyle name="Normal 25 2 4 4 8" xfId="32617"/>
    <cellStyle name="Normal 25 2 4 5" xfId="2470"/>
    <cellStyle name="Normal 25 2 4 5 2" xfId="5670"/>
    <cellStyle name="Normal 25 2 4 5 2 2" xfId="28501"/>
    <cellStyle name="Normal 25 2 4 5 2 2 2" xfId="52532"/>
    <cellStyle name="Normal 25 2 4 5 2 3" xfId="16837"/>
    <cellStyle name="Normal 25 2 4 5 2 4" xfId="40911"/>
    <cellStyle name="Normal 25 2 4 5 3" xfId="13652"/>
    <cellStyle name="Normal 25 2 4 5 3 2" xfId="37728"/>
    <cellStyle name="Normal 25 2 4 5 4" xfId="25279"/>
    <cellStyle name="Normal 25 2 4 5 4 2" xfId="49320"/>
    <cellStyle name="Normal 25 2 4 5 5" xfId="8783"/>
    <cellStyle name="Normal 25 2 4 5 6" xfId="32859"/>
    <cellStyle name="Normal 25 2 4 6" xfId="3444"/>
    <cellStyle name="Normal 25 2 4 6 2" xfId="6657"/>
    <cellStyle name="Normal 25 2 4 6 2 2" xfId="29488"/>
    <cellStyle name="Normal 25 2 4 6 2 2 2" xfId="53519"/>
    <cellStyle name="Normal 25 2 4 6 2 3" xfId="17824"/>
    <cellStyle name="Normal 25 2 4 6 2 4" xfId="41898"/>
    <cellStyle name="Normal 25 2 4 6 3" xfId="14641"/>
    <cellStyle name="Normal 25 2 4 6 3 2" xfId="38715"/>
    <cellStyle name="Normal 25 2 4 6 4" xfId="26276"/>
    <cellStyle name="Normal 25 2 4 6 4 2" xfId="50307"/>
    <cellStyle name="Normal 25 2 4 6 5" xfId="9761"/>
    <cellStyle name="Normal 25 2 4 6 6" xfId="33837"/>
    <cellStyle name="Normal 25 2 4 7" xfId="4501"/>
    <cellStyle name="Normal 25 2 4 7 2" xfId="15698"/>
    <cellStyle name="Normal 25 2 4 7 2 2" xfId="39772"/>
    <cellStyle name="Normal 25 2 4 7 3" xfId="27333"/>
    <cellStyle name="Normal 25 2 4 7 3 2" xfId="51364"/>
    <cellStyle name="Normal 25 2 4 7 4" xfId="10724"/>
    <cellStyle name="Normal 25 2 4 7 5" xfId="34800"/>
    <cellStyle name="Normal 25 2 4 8" xfId="1499"/>
    <cellStyle name="Normal 25 2 4 8 2" xfId="24308"/>
    <cellStyle name="Normal 25 2 4 8 2 2" xfId="48351"/>
    <cellStyle name="Normal 25 2 4 8 3" xfId="11750"/>
    <cellStyle name="Normal 25 2 4 8 4" xfId="35826"/>
    <cellStyle name="Normal 25 2 4 9" xfId="23310"/>
    <cellStyle name="Normal 25 2 4 9 2" xfId="47373"/>
    <cellStyle name="Normal 25 2 5" xfId="658"/>
    <cellStyle name="Normal 25 2 5 2" xfId="2706"/>
    <cellStyle name="Normal 25 2 5 2 2" xfId="5905"/>
    <cellStyle name="Normal 25 2 5 2 2 2" xfId="28736"/>
    <cellStyle name="Normal 25 2 5 2 2 2 2" xfId="52767"/>
    <cellStyle name="Normal 25 2 5 2 2 3" xfId="17072"/>
    <cellStyle name="Normal 25 2 5 2 2 4" xfId="41146"/>
    <cellStyle name="Normal 25 2 5 2 3" xfId="13887"/>
    <cellStyle name="Normal 25 2 5 2 3 2" xfId="37963"/>
    <cellStyle name="Normal 25 2 5 2 4" xfId="25514"/>
    <cellStyle name="Normal 25 2 5 2 4 2" xfId="49555"/>
    <cellStyle name="Normal 25 2 5 2 5" xfId="9018"/>
    <cellStyle name="Normal 25 2 5 2 6" xfId="33094"/>
    <cellStyle name="Normal 25 2 5 3" xfId="3685"/>
    <cellStyle name="Normal 25 2 5 3 2" xfId="6898"/>
    <cellStyle name="Normal 25 2 5 3 2 2" xfId="29729"/>
    <cellStyle name="Normal 25 2 5 3 2 2 2" xfId="53760"/>
    <cellStyle name="Normal 25 2 5 3 2 3" xfId="18065"/>
    <cellStyle name="Normal 25 2 5 3 2 4" xfId="42139"/>
    <cellStyle name="Normal 25 2 5 3 3" xfId="14882"/>
    <cellStyle name="Normal 25 2 5 3 3 2" xfId="38956"/>
    <cellStyle name="Normal 25 2 5 3 4" xfId="26517"/>
    <cellStyle name="Normal 25 2 5 3 4 2" xfId="50548"/>
    <cellStyle name="Normal 25 2 5 3 5" xfId="9996"/>
    <cellStyle name="Normal 25 2 5 3 6" xfId="34072"/>
    <cellStyle name="Normal 25 2 5 4" xfId="4738"/>
    <cellStyle name="Normal 25 2 5 4 2" xfId="15935"/>
    <cellStyle name="Normal 25 2 5 4 2 2" xfId="40009"/>
    <cellStyle name="Normal 25 2 5 4 3" xfId="27570"/>
    <cellStyle name="Normal 25 2 5 4 3 2" xfId="51601"/>
    <cellStyle name="Normal 25 2 5 4 4" xfId="10959"/>
    <cellStyle name="Normal 25 2 5 4 5" xfId="35035"/>
    <cellStyle name="Normal 25 2 5 5" xfId="1734"/>
    <cellStyle name="Normal 25 2 5 5 2" xfId="24543"/>
    <cellStyle name="Normal 25 2 5 5 2 2" xfId="48586"/>
    <cellStyle name="Normal 25 2 5 5 3" xfId="12045"/>
    <cellStyle name="Normal 25 2 5 5 4" xfId="36121"/>
    <cellStyle name="Normal 25 2 5 6" xfId="23554"/>
    <cellStyle name="Normal 25 2 5 6 2" xfId="47608"/>
    <cellStyle name="Normal 25 2 5 7" xfId="8056"/>
    <cellStyle name="Normal 25 2 5 8" xfId="32132"/>
    <cellStyle name="Normal 25 2 6" xfId="928"/>
    <cellStyle name="Normal 25 2 6 2" xfId="2946"/>
    <cellStyle name="Normal 25 2 6 2 2" xfId="6145"/>
    <cellStyle name="Normal 25 2 6 2 2 2" xfId="28976"/>
    <cellStyle name="Normal 25 2 6 2 2 2 2" xfId="53007"/>
    <cellStyle name="Normal 25 2 6 2 2 3" xfId="17312"/>
    <cellStyle name="Normal 25 2 6 2 2 4" xfId="41386"/>
    <cellStyle name="Normal 25 2 6 2 3" xfId="14127"/>
    <cellStyle name="Normal 25 2 6 2 3 2" xfId="38203"/>
    <cellStyle name="Normal 25 2 6 2 4" xfId="25754"/>
    <cellStyle name="Normal 25 2 6 2 4 2" xfId="49795"/>
    <cellStyle name="Normal 25 2 6 2 5" xfId="9258"/>
    <cellStyle name="Normal 25 2 6 2 6" xfId="33334"/>
    <cellStyle name="Normal 25 2 6 3" xfId="3929"/>
    <cellStyle name="Normal 25 2 6 3 2" xfId="7142"/>
    <cellStyle name="Normal 25 2 6 3 2 2" xfId="29973"/>
    <cellStyle name="Normal 25 2 6 3 2 2 2" xfId="54004"/>
    <cellStyle name="Normal 25 2 6 3 2 3" xfId="18309"/>
    <cellStyle name="Normal 25 2 6 3 2 4" xfId="42383"/>
    <cellStyle name="Normal 25 2 6 3 3" xfId="15126"/>
    <cellStyle name="Normal 25 2 6 3 3 2" xfId="39200"/>
    <cellStyle name="Normal 25 2 6 3 4" xfId="26761"/>
    <cellStyle name="Normal 25 2 6 3 4 2" xfId="50792"/>
    <cellStyle name="Normal 25 2 6 3 5" xfId="10236"/>
    <cellStyle name="Normal 25 2 6 3 6" xfId="34312"/>
    <cellStyle name="Normal 25 2 6 4" xfId="4978"/>
    <cellStyle name="Normal 25 2 6 4 2" xfId="16175"/>
    <cellStyle name="Normal 25 2 6 4 2 2" xfId="40249"/>
    <cellStyle name="Normal 25 2 6 4 3" xfId="27810"/>
    <cellStyle name="Normal 25 2 6 4 3 2" xfId="51841"/>
    <cellStyle name="Normal 25 2 6 4 4" xfId="11199"/>
    <cellStyle name="Normal 25 2 6 4 5" xfId="35275"/>
    <cellStyle name="Normal 25 2 6 5" xfId="1974"/>
    <cellStyle name="Normal 25 2 6 5 2" xfId="24783"/>
    <cellStyle name="Normal 25 2 6 5 2 2" xfId="48826"/>
    <cellStyle name="Normal 25 2 6 5 3" xfId="12295"/>
    <cellStyle name="Normal 25 2 6 5 4" xfId="36371"/>
    <cellStyle name="Normal 25 2 6 6" xfId="23796"/>
    <cellStyle name="Normal 25 2 6 6 2" xfId="47848"/>
    <cellStyle name="Normal 25 2 6 7" xfId="8296"/>
    <cellStyle name="Normal 25 2 6 8" xfId="32372"/>
    <cellStyle name="Normal 25 2 7" xfId="1168"/>
    <cellStyle name="Normal 25 2 7 2" xfId="3186"/>
    <cellStyle name="Normal 25 2 7 2 2" xfId="6385"/>
    <cellStyle name="Normal 25 2 7 2 2 2" xfId="29216"/>
    <cellStyle name="Normal 25 2 7 2 2 2 2" xfId="53247"/>
    <cellStyle name="Normal 25 2 7 2 2 3" xfId="17552"/>
    <cellStyle name="Normal 25 2 7 2 2 4" xfId="41626"/>
    <cellStyle name="Normal 25 2 7 2 3" xfId="14367"/>
    <cellStyle name="Normal 25 2 7 2 3 2" xfId="38443"/>
    <cellStyle name="Normal 25 2 7 2 4" xfId="25994"/>
    <cellStyle name="Normal 25 2 7 2 4 2" xfId="50035"/>
    <cellStyle name="Normal 25 2 7 2 5" xfId="9498"/>
    <cellStyle name="Normal 25 2 7 2 6" xfId="33574"/>
    <cellStyle name="Normal 25 2 7 3" xfId="4181"/>
    <cellStyle name="Normal 25 2 7 3 2" xfId="7394"/>
    <cellStyle name="Normal 25 2 7 3 2 2" xfId="30225"/>
    <cellStyle name="Normal 25 2 7 3 2 2 2" xfId="54256"/>
    <cellStyle name="Normal 25 2 7 3 2 3" xfId="18561"/>
    <cellStyle name="Normal 25 2 7 3 2 4" xfId="42635"/>
    <cellStyle name="Normal 25 2 7 3 3" xfId="15378"/>
    <cellStyle name="Normal 25 2 7 3 3 2" xfId="39452"/>
    <cellStyle name="Normal 25 2 7 3 4" xfId="27013"/>
    <cellStyle name="Normal 25 2 7 3 4 2" xfId="51044"/>
    <cellStyle name="Normal 25 2 7 3 5" xfId="10476"/>
    <cellStyle name="Normal 25 2 7 3 6" xfId="34552"/>
    <cellStyle name="Normal 25 2 7 4" xfId="5219"/>
    <cellStyle name="Normal 25 2 7 4 2" xfId="16416"/>
    <cellStyle name="Normal 25 2 7 4 2 2" xfId="40490"/>
    <cellStyle name="Normal 25 2 7 4 3" xfId="28051"/>
    <cellStyle name="Normal 25 2 7 4 3 2" xfId="52082"/>
    <cellStyle name="Normal 25 2 7 4 4" xfId="11439"/>
    <cellStyle name="Normal 25 2 7 4 5" xfId="35515"/>
    <cellStyle name="Normal 25 2 7 5" xfId="2216"/>
    <cellStyle name="Normal 25 2 7 5 2" xfId="25027"/>
    <cellStyle name="Normal 25 2 7 5 2 2" xfId="49068"/>
    <cellStyle name="Normal 25 2 7 5 3" xfId="12544"/>
    <cellStyle name="Normal 25 2 7 5 4" xfId="36620"/>
    <cellStyle name="Normal 25 2 7 6" xfId="24039"/>
    <cellStyle name="Normal 25 2 7 6 2" xfId="48088"/>
    <cellStyle name="Normal 25 2 7 7" xfId="8536"/>
    <cellStyle name="Normal 25 2 7 8" xfId="32612"/>
    <cellStyle name="Normal 25 2 8" xfId="2465"/>
    <cellStyle name="Normal 25 2 8 2" xfId="5665"/>
    <cellStyle name="Normal 25 2 8 2 2" xfId="28496"/>
    <cellStyle name="Normal 25 2 8 2 2 2" xfId="52527"/>
    <cellStyle name="Normal 25 2 8 2 3" xfId="16832"/>
    <cellStyle name="Normal 25 2 8 2 4" xfId="40906"/>
    <cellStyle name="Normal 25 2 8 3" xfId="13647"/>
    <cellStyle name="Normal 25 2 8 3 2" xfId="37723"/>
    <cellStyle name="Normal 25 2 8 4" xfId="25274"/>
    <cellStyle name="Normal 25 2 8 4 2" xfId="49315"/>
    <cellStyle name="Normal 25 2 8 5" xfId="8778"/>
    <cellStyle name="Normal 25 2 8 6" xfId="32854"/>
    <cellStyle name="Normal 25 2 9" xfId="3439"/>
    <cellStyle name="Normal 25 2 9 2" xfId="6652"/>
    <cellStyle name="Normal 25 2 9 2 2" xfId="29483"/>
    <cellStyle name="Normal 25 2 9 2 2 2" xfId="53514"/>
    <cellStyle name="Normal 25 2 9 2 3" xfId="17819"/>
    <cellStyle name="Normal 25 2 9 2 4" xfId="41893"/>
    <cellStyle name="Normal 25 2 9 3" xfId="14636"/>
    <cellStyle name="Normal 25 2 9 3 2" xfId="38710"/>
    <cellStyle name="Normal 25 2 9 4" xfId="26271"/>
    <cellStyle name="Normal 25 2 9 4 2" xfId="50302"/>
    <cellStyle name="Normal 25 2 9 5" xfId="9756"/>
    <cellStyle name="Normal 25 2 9 6" xfId="33832"/>
    <cellStyle name="Normal 25 3" xfId="263"/>
    <cellStyle name="Normal 25 3 10" xfId="1500"/>
    <cellStyle name="Normal 25 3 10 2" xfId="24309"/>
    <cellStyle name="Normal 25 3 10 2 2" xfId="48352"/>
    <cellStyle name="Normal 25 3 10 3" xfId="11751"/>
    <cellStyle name="Normal 25 3 10 4" xfId="35827"/>
    <cellStyle name="Normal 25 3 11" xfId="23311"/>
    <cellStyle name="Normal 25 3 11 2" xfId="47374"/>
    <cellStyle name="Normal 25 3 12" xfId="7822"/>
    <cellStyle name="Normal 25 3 13" xfId="31898"/>
    <cellStyle name="Normal 25 3 2" xfId="264"/>
    <cellStyle name="Normal 25 3 2 10" xfId="7823"/>
    <cellStyle name="Normal 25 3 2 11" xfId="31899"/>
    <cellStyle name="Normal 25 3 2 2" xfId="665"/>
    <cellStyle name="Normal 25 3 2 2 2" xfId="2713"/>
    <cellStyle name="Normal 25 3 2 2 2 2" xfId="5912"/>
    <cellStyle name="Normal 25 3 2 2 2 2 2" xfId="28743"/>
    <cellStyle name="Normal 25 3 2 2 2 2 2 2" xfId="52774"/>
    <cellStyle name="Normal 25 3 2 2 2 2 3" xfId="17079"/>
    <cellStyle name="Normal 25 3 2 2 2 2 4" xfId="41153"/>
    <cellStyle name="Normal 25 3 2 2 2 3" xfId="13894"/>
    <cellStyle name="Normal 25 3 2 2 2 3 2" xfId="37970"/>
    <cellStyle name="Normal 25 3 2 2 2 4" xfId="25521"/>
    <cellStyle name="Normal 25 3 2 2 2 4 2" xfId="49562"/>
    <cellStyle name="Normal 25 3 2 2 2 5" xfId="9025"/>
    <cellStyle name="Normal 25 3 2 2 2 6" xfId="33101"/>
    <cellStyle name="Normal 25 3 2 2 3" xfId="3692"/>
    <cellStyle name="Normal 25 3 2 2 3 2" xfId="6905"/>
    <cellStyle name="Normal 25 3 2 2 3 2 2" xfId="29736"/>
    <cellStyle name="Normal 25 3 2 2 3 2 2 2" xfId="53767"/>
    <cellStyle name="Normal 25 3 2 2 3 2 3" xfId="18072"/>
    <cellStyle name="Normal 25 3 2 2 3 2 4" xfId="42146"/>
    <cellStyle name="Normal 25 3 2 2 3 3" xfId="14889"/>
    <cellStyle name="Normal 25 3 2 2 3 3 2" xfId="38963"/>
    <cellStyle name="Normal 25 3 2 2 3 4" xfId="26524"/>
    <cellStyle name="Normal 25 3 2 2 3 4 2" xfId="50555"/>
    <cellStyle name="Normal 25 3 2 2 3 5" xfId="10003"/>
    <cellStyle name="Normal 25 3 2 2 3 6" xfId="34079"/>
    <cellStyle name="Normal 25 3 2 2 4" xfId="4745"/>
    <cellStyle name="Normal 25 3 2 2 4 2" xfId="15942"/>
    <cellStyle name="Normal 25 3 2 2 4 2 2" xfId="40016"/>
    <cellStyle name="Normal 25 3 2 2 4 3" xfId="27577"/>
    <cellStyle name="Normal 25 3 2 2 4 3 2" xfId="51608"/>
    <cellStyle name="Normal 25 3 2 2 4 4" xfId="10966"/>
    <cellStyle name="Normal 25 3 2 2 4 5" xfId="35042"/>
    <cellStyle name="Normal 25 3 2 2 5" xfId="1741"/>
    <cellStyle name="Normal 25 3 2 2 5 2" xfId="24550"/>
    <cellStyle name="Normal 25 3 2 2 5 2 2" xfId="48593"/>
    <cellStyle name="Normal 25 3 2 2 5 3" xfId="12052"/>
    <cellStyle name="Normal 25 3 2 2 5 4" xfId="36128"/>
    <cellStyle name="Normal 25 3 2 2 6" xfId="23561"/>
    <cellStyle name="Normal 25 3 2 2 6 2" xfId="47615"/>
    <cellStyle name="Normal 25 3 2 2 7" xfId="8063"/>
    <cellStyle name="Normal 25 3 2 2 8" xfId="32139"/>
    <cellStyle name="Normal 25 3 2 3" xfId="935"/>
    <cellStyle name="Normal 25 3 2 3 2" xfId="2953"/>
    <cellStyle name="Normal 25 3 2 3 2 2" xfId="6152"/>
    <cellStyle name="Normal 25 3 2 3 2 2 2" xfId="28983"/>
    <cellStyle name="Normal 25 3 2 3 2 2 2 2" xfId="53014"/>
    <cellStyle name="Normal 25 3 2 3 2 2 3" xfId="17319"/>
    <cellStyle name="Normal 25 3 2 3 2 2 4" xfId="41393"/>
    <cellStyle name="Normal 25 3 2 3 2 3" xfId="14134"/>
    <cellStyle name="Normal 25 3 2 3 2 3 2" xfId="38210"/>
    <cellStyle name="Normal 25 3 2 3 2 4" xfId="25761"/>
    <cellStyle name="Normal 25 3 2 3 2 4 2" xfId="49802"/>
    <cellStyle name="Normal 25 3 2 3 2 5" xfId="9265"/>
    <cellStyle name="Normal 25 3 2 3 2 6" xfId="33341"/>
    <cellStyle name="Normal 25 3 2 3 3" xfId="3936"/>
    <cellStyle name="Normal 25 3 2 3 3 2" xfId="7149"/>
    <cellStyle name="Normal 25 3 2 3 3 2 2" xfId="29980"/>
    <cellStyle name="Normal 25 3 2 3 3 2 2 2" xfId="54011"/>
    <cellStyle name="Normal 25 3 2 3 3 2 3" xfId="18316"/>
    <cellStyle name="Normal 25 3 2 3 3 2 4" xfId="42390"/>
    <cellStyle name="Normal 25 3 2 3 3 3" xfId="15133"/>
    <cellStyle name="Normal 25 3 2 3 3 3 2" xfId="39207"/>
    <cellStyle name="Normal 25 3 2 3 3 4" xfId="26768"/>
    <cellStyle name="Normal 25 3 2 3 3 4 2" xfId="50799"/>
    <cellStyle name="Normal 25 3 2 3 3 5" xfId="10243"/>
    <cellStyle name="Normal 25 3 2 3 3 6" xfId="34319"/>
    <cellStyle name="Normal 25 3 2 3 4" xfId="4985"/>
    <cellStyle name="Normal 25 3 2 3 4 2" xfId="16182"/>
    <cellStyle name="Normal 25 3 2 3 4 2 2" xfId="40256"/>
    <cellStyle name="Normal 25 3 2 3 4 3" xfId="27817"/>
    <cellStyle name="Normal 25 3 2 3 4 3 2" xfId="51848"/>
    <cellStyle name="Normal 25 3 2 3 4 4" xfId="11206"/>
    <cellStyle name="Normal 25 3 2 3 4 5" xfId="35282"/>
    <cellStyle name="Normal 25 3 2 3 5" xfId="1981"/>
    <cellStyle name="Normal 25 3 2 3 5 2" xfId="24790"/>
    <cellStyle name="Normal 25 3 2 3 5 2 2" xfId="48833"/>
    <cellStyle name="Normal 25 3 2 3 5 3" xfId="12302"/>
    <cellStyle name="Normal 25 3 2 3 5 4" xfId="36378"/>
    <cellStyle name="Normal 25 3 2 3 6" xfId="23803"/>
    <cellStyle name="Normal 25 3 2 3 6 2" xfId="47855"/>
    <cellStyle name="Normal 25 3 2 3 7" xfId="8303"/>
    <cellStyle name="Normal 25 3 2 3 8" xfId="32379"/>
    <cellStyle name="Normal 25 3 2 4" xfId="1175"/>
    <cellStyle name="Normal 25 3 2 4 2" xfId="3193"/>
    <cellStyle name="Normal 25 3 2 4 2 2" xfId="6392"/>
    <cellStyle name="Normal 25 3 2 4 2 2 2" xfId="29223"/>
    <cellStyle name="Normal 25 3 2 4 2 2 2 2" xfId="53254"/>
    <cellStyle name="Normal 25 3 2 4 2 2 3" xfId="17559"/>
    <cellStyle name="Normal 25 3 2 4 2 2 4" xfId="41633"/>
    <cellStyle name="Normal 25 3 2 4 2 3" xfId="14374"/>
    <cellStyle name="Normal 25 3 2 4 2 3 2" xfId="38450"/>
    <cellStyle name="Normal 25 3 2 4 2 4" xfId="26001"/>
    <cellStyle name="Normal 25 3 2 4 2 4 2" xfId="50042"/>
    <cellStyle name="Normal 25 3 2 4 2 5" xfId="9505"/>
    <cellStyle name="Normal 25 3 2 4 2 6" xfId="33581"/>
    <cellStyle name="Normal 25 3 2 4 3" xfId="4188"/>
    <cellStyle name="Normal 25 3 2 4 3 2" xfId="7401"/>
    <cellStyle name="Normal 25 3 2 4 3 2 2" xfId="30232"/>
    <cellStyle name="Normal 25 3 2 4 3 2 2 2" xfId="54263"/>
    <cellStyle name="Normal 25 3 2 4 3 2 3" xfId="18568"/>
    <cellStyle name="Normal 25 3 2 4 3 2 4" xfId="42642"/>
    <cellStyle name="Normal 25 3 2 4 3 3" xfId="15385"/>
    <cellStyle name="Normal 25 3 2 4 3 3 2" xfId="39459"/>
    <cellStyle name="Normal 25 3 2 4 3 4" xfId="27020"/>
    <cellStyle name="Normal 25 3 2 4 3 4 2" xfId="51051"/>
    <cellStyle name="Normal 25 3 2 4 3 5" xfId="10483"/>
    <cellStyle name="Normal 25 3 2 4 3 6" xfId="34559"/>
    <cellStyle name="Normal 25 3 2 4 4" xfId="5226"/>
    <cellStyle name="Normal 25 3 2 4 4 2" xfId="16423"/>
    <cellStyle name="Normal 25 3 2 4 4 2 2" xfId="40497"/>
    <cellStyle name="Normal 25 3 2 4 4 3" xfId="28058"/>
    <cellStyle name="Normal 25 3 2 4 4 3 2" xfId="52089"/>
    <cellStyle name="Normal 25 3 2 4 4 4" xfId="11446"/>
    <cellStyle name="Normal 25 3 2 4 4 5" xfId="35522"/>
    <cellStyle name="Normal 25 3 2 4 5" xfId="2223"/>
    <cellStyle name="Normal 25 3 2 4 5 2" xfId="25034"/>
    <cellStyle name="Normal 25 3 2 4 5 2 2" xfId="49075"/>
    <cellStyle name="Normal 25 3 2 4 5 3" xfId="12551"/>
    <cellStyle name="Normal 25 3 2 4 5 4" xfId="36627"/>
    <cellStyle name="Normal 25 3 2 4 6" xfId="24046"/>
    <cellStyle name="Normal 25 3 2 4 6 2" xfId="48095"/>
    <cellStyle name="Normal 25 3 2 4 7" xfId="8543"/>
    <cellStyle name="Normal 25 3 2 4 8" xfId="32619"/>
    <cellStyle name="Normal 25 3 2 5" xfId="2472"/>
    <cellStyle name="Normal 25 3 2 5 2" xfId="5672"/>
    <cellStyle name="Normal 25 3 2 5 2 2" xfId="28503"/>
    <cellStyle name="Normal 25 3 2 5 2 2 2" xfId="52534"/>
    <cellStyle name="Normal 25 3 2 5 2 3" xfId="16839"/>
    <cellStyle name="Normal 25 3 2 5 2 4" xfId="40913"/>
    <cellStyle name="Normal 25 3 2 5 3" xfId="13654"/>
    <cellStyle name="Normal 25 3 2 5 3 2" xfId="37730"/>
    <cellStyle name="Normal 25 3 2 5 4" xfId="25281"/>
    <cellStyle name="Normal 25 3 2 5 4 2" xfId="49322"/>
    <cellStyle name="Normal 25 3 2 5 5" xfId="8785"/>
    <cellStyle name="Normal 25 3 2 5 6" xfId="32861"/>
    <cellStyle name="Normal 25 3 2 6" xfId="3446"/>
    <cellStyle name="Normal 25 3 2 6 2" xfId="6659"/>
    <cellStyle name="Normal 25 3 2 6 2 2" xfId="29490"/>
    <cellStyle name="Normal 25 3 2 6 2 2 2" xfId="53521"/>
    <cellStyle name="Normal 25 3 2 6 2 3" xfId="17826"/>
    <cellStyle name="Normal 25 3 2 6 2 4" xfId="41900"/>
    <cellStyle name="Normal 25 3 2 6 3" xfId="14643"/>
    <cellStyle name="Normal 25 3 2 6 3 2" xfId="38717"/>
    <cellStyle name="Normal 25 3 2 6 4" xfId="26278"/>
    <cellStyle name="Normal 25 3 2 6 4 2" xfId="50309"/>
    <cellStyle name="Normal 25 3 2 6 5" xfId="9763"/>
    <cellStyle name="Normal 25 3 2 6 6" xfId="33839"/>
    <cellStyle name="Normal 25 3 2 7" xfId="4503"/>
    <cellStyle name="Normal 25 3 2 7 2" xfId="15700"/>
    <cellStyle name="Normal 25 3 2 7 2 2" xfId="39774"/>
    <cellStyle name="Normal 25 3 2 7 3" xfId="27335"/>
    <cellStyle name="Normal 25 3 2 7 3 2" xfId="51366"/>
    <cellStyle name="Normal 25 3 2 7 4" xfId="10726"/>
    <cellStyle name="Normal 25 3 2 7 5" xfId="34802"/>
    <cellStyle name="Normal 25 3 2 8" xfId="1501"/>
    <cellStyle name="Normal 25 3 2 8 2" xfId="24310"/>
    <cellStyle name="Normal 25 3 2 8 2 2" xfId="48353"/>
    <cellStyle name="Normal 25 3 2 8 3" xfId="11752"/>
    <cellStyle name="Normal 25 3 2 8 4" xfId="35828"/>
    <cellStyle name="Normal 25 3 2 9" xfId="23312"/>
    <cellStyle name="Normal 25 3 2 9 2" xfId="47375"/>
    <cellStyle name="Normal 25 3 3" xfId="265"/>
    <cellStyle name="Normal 25 3 3 10" xfId="7824"/>
    <cellStyle name="Normal 25 3 3 11" xfId="31900"/>
    <cellStyle name="Normal 25 3 3 2" xfId="666"/>
    <cellStyle name="Normal 25 3 3 2 2" xfId="2714"/>
    <cellStyle name="Normal 25 3 3 2 2 2" xfId="5913"/>
    <cellStyle name="Normal 25 3 3 2 2 2 2" xfId="28744"/>
    <cellStyle name="Normal 25 3 3 2 2 2 2 2" xfId="52775"/>
    <cellStyle name="Normal 25 3 3 2 2 2 3" xfId="17080"/>
    <cellStyle name="Normal 25 3 3 2 2 2 4" xfId="41154"/>
    <cellStyle name="Normal 25 3 3 2 2 3" xfId="13895"/>
    <cellStyle name="Normal 25 3 3 2 2 3 2" xfId="37971"/>
    <cellStyle name="Normal 25 3 3 2 2 4" xfId="25522"/>
    <cellStyle name="Normal 25 3 3 2 2 4 2" xfId="49563"/>
    <cellStyle name="Normal 25 3 3 2 2 5" xfId="9026"/>
    <cellStyle name="Normal 25 3 3 2 2 6" xfId="33102"/>
    <cellStyle name="Normal 25 3 3 2 3" xfId="3693"/>
    <cellStyle name="Normal 25 3 3 2 3 2" xfId="6906"/>
    <cellStyle name="Normal 25 3 3 2 3 2 2" xfId="29737"/>
    <cellStyle name="Normal 25 3 3 2 3 2 2 2" xfId="53768"/>
    <cellStyle name="Normal 25 3 3 2 3 2 3" xfId="18073"/>
    <cellStyle name="Normal 25 3 3 2 3 2 4" xfId="42147"/>
    <cellStyle name="Normal 25 3 3 2 3 3" xfId="14890"/>
    <cellStyle name="Normal 25 3 3 2 3 3 2" xfId="38964"/>
    <cellStyle name="Normal 25 3 3 2 3 4" xfId="26525"/>
    <cellStyle name="Normal 25 3 3 2 3 4 2" xfId="50556"/>
    <cellStyle name="Normal 25 3 3 2 3 5" xfId="10004"/>
    <cellStyle name="Normal 25 3 3 2 3 6" xfId="34080"/>
    <cellStyle name="Normal 25 3 3 2 4" xfId="4746"/>
    <cellStyle name="Normal 25 3 3 2 4 2" xfId="15943"/>
    <cellStyle name="Normal 25 3 3 2 4 2 2" xfId="40017"/>
    <cellStyle name="Normal 25 3 3 2 4 3" xfId="27578"/>
    <cellStyle name="Normal 25 3 3 2 4 3 2" xfId="51609"/>
    <cellStyle name="Normal 25 3 3 2 4 4" xfId="10967"/>
    <cellStyle name="Normal 25 3 3 2 4 5" xfId="35043"/>
    <cellStyle name="Normal 25 3 3 2 5" xfId="1742"/>
    <cellStyle name="Normal 25 3 3 2 5 2" xfId="24551"/>
    <cellStyle name="Normal 25 3 3 2 5 2 2" xfId="48594"/>
    <cellStyle name="Normal 25 3 3 2 5 3" xfId="12053"/>
    <cellStyle name="Normal 25 3 3 2 5 4" xfId="36129"/>
    <cellStyle name="Normal 25 3 3 2 6" xfId="23562"/>
    <cellStyle name="Normal 25 3 3 2 6 2" xfId="47616"/>
    <cellStyle name="Normal 25 3 3 2 7" xfId="8064"/>
    <cellStyle name="Normal 25 3 3 2 8" xfId="32140"/>
    <cellStyle name="Normal 25 3 3 3" xfId="936"/>
    <cellStyle name="Normal 25 3 3 3 2" xfId="2954"/>
    <cellStyle name="Normal 25 3 3 3 2 2" xfId="6153"/>
    <cellStyle name="Normal 25 3 3 3 2 2 2" xfId="28984"/>
    <cellStyle name="Normal 25 3 3 3 2 2 2 2" xfId="53015"/>
    <cellStyle name="Normal 25 3 3 3 2 2 3" xfId="17320"/>
    <cellStyle name="Normal 25 3 3 3 2 2 4" xfId="41394"/>
    <cellStyle name="Normal 25 3 3 3 2 3" xfId="14135"/>
    <cellStyle name="Normal 25 3 3 3 2 3 2" xfId="38211"/>
    <cellStyle name="Normal 25 3 3 3 2 4" xfId="25762"/>
    <cellStyle name="Normal 25 3 3 3 2 4 2" xfId="49803"/>
    <cellStyle name="Normal 25 3 3 3 2 5" xfId="9266"/>
    <cellStyle name="Normal 25 3 3 3 2 6" xfId="33342"/>
    <cellStyle name="Normal 25 3 3 3 3" xfId="3937"/>
    <cellStyle name="Normal 25 3 3 3 3 2" xfId="7150"/>
    <cellStyle name="Normal 25 3 3 3 3 2 2" xfId="29981"/>
    <cellStyle name="Normal 25 3 3 3 3 2 2 2" xfId="54012"/>
    <cellStyle name="Normal 25 3 3 3 3 2 3" xfId="18317"/>
    <cellStyle name="Normal 25 3 3 3 3 2 4" xfId="42391"/>
    <cellStyle name="Normal 25 3 3 3 3 3" xfId="15134"/>
    <cellStyle name="Normal 25 3 3 3 3 3 2" xfId="39208"/>
    <cellStyle name="Normal 25 3 3 3 3 4" xfId="26769"/>
    <cellStyle name="Normal 25 3 3 3 3 4 2" xfId="50800"/>
    <cellStyle name="Normal 25 3 3 3 3 5" xfId="10244"/>
    <cellStyle name="Normal 25 3 3 3 3 6" xfId="34320"/>
    <cellStyle name="Normal 25 3 3 3 4" xfId="4986"/>
    <cellStyle name="Normal 25 3 3 3 4 2" xfId="16183"/>
    <cellStyle name="Normal 25 3 3 3 4 2 2" xfId="40257"/>
    <cellStyle name="Normal 25 3 3 3 4 3" xfId="27818"/>
    <cellStyle name="Normal 25 3 3 3 4 3 2" xfId="51849"/>
    <cellStyle name="Normal 25 3 3 3 4 4" xfId="11207"/>
    <cellStyle name="Normal 25 3 3 3 4 5" xfId="35283"/>
    <cellStyle name="Normal 25 3 3 3 5" xfId="1982"/>
    <cellStyle name="Normal 25 3 3 3 5 2" xfId="24791"/>
    <cellStyle name="Normal 25 3 3 3 5 2 2" xfId="48834"/>
    <cellStyle name="Normal 25 3 3 3 5 3" xfId="12303"/>
    <cellStyle name="Normal 25 3 3 3 5 4" xfId="36379"/>
    <cellStyle name="Normal 25 3 3 3 6" xfId="23804"/>
    <cellStyle name="Normal 25 3 3 3 6 2" xfId="47856"/>
    <cellStyle name="Normal 25 3 3 3 7" xfId="8304"/>
    <cellStyle name="Normal 25 3 3 3 8" xfId="32380"/>
    <cellStyle name="Normal 25 3 3 4" xfId="1176"/>
    <cellStyle name="Normal 25 3 3 4 2" xfId="3194"/>
    <cellStyle name="Normal 25 3 3 4 2 2" xfId="6393"/>
    <cellStyle name="Normal 25 3 3 4 2 2 2" xfId="29224"/>
    <cellStyle name="Normal 25 3 3 4 2 2 2 2" xfId="53255"/>
    <cellStyle name="Normal 25 3 3 4 2 2 3" xfId="17560"/>
    <cellStyle name="Normal 25 3 3 4 2 2 4" xfId="41634"/>
    <cellStyle name="Normal 25 3 3 4 2 3" xfId="14375"/>
    <cellStyle name="Normal 25 3 3 4 2 3 2" xfId="38451"/>
    <cellStyle name="Normal 25 3 3 4 2 4" xfId="26002"/>
    <cellStyle name="Normal 25 3 3 4 2 4 2" xfId="50043"/>
    <cellStyle name="Normal 25 3 3 4 2 5" xfId="9506"/>
    <cellStyle name="Normal 25 3 3 4 2 6" xfId="33582"/>
    <cellStyle name="Normal 25 3 3 4 3" xfId="4189"/>
    <cellStyle name="Normal 25 3 3 4 3 2" xfId="7402"/>
    <cellStyle name="Normal 25 3 3 4 3 2 2" xfId="30233"/>
    <cellStyle name="Normal 25 3 3 4 3 2 2 2" xfId="54264"/>
    <cellStyle name="Normal 25 3 3 4 3 2 3" xfId="18569"/>
    <cellStyle name="Normal 25 3 3 4 3 2 4" xfId="42643"/>
    <cellStyle name="Normal 25 3 3 4 3 3" xfId="15386"/>
    <cellStyle name="Normal 25 3 3 4 3 3 2" xfId="39460"/>
    <cellStyle name="Normal 25 3 3 4 3 4" xfId="27021"/>
    <cellStyle name="Normal 25 3 3 4 3 4 2" xfId="51052"/>
    <cellStyle name="Normal 25 3 3 4 3 5" xfId="10484"/>
    <cellStyle name="Normal 25 3 3 4 3 6" xfId="34560"/>
    <cellStyle name="Normal 25 3 3 4 4" xfId="5227"/>
    <cellStyle name="Normal 25 3 3 4 4 2" xfId="16424"/>
    <cellStyle name="Normal 25 3 3 4 4 2 2" xfId="40498"/>
    <cellStyle name="Normal 25 3 3 4 4 3" xfId="28059"/>
    <cellStyle name="Normal 25 3 3 4 4 3 2" xfId="52090"/>
    <cellStyle name="Normal 25 3 3 4 4 4" xfId="11447"/>
    <cellStyle name="Normal 25 3 3 4 4 5" xfId="35523"/>
    <cellStyle name="Normal 25 3 3 4 5" xfId="2224"/>
    <cellStyle name="Normal 25 3 3 4 5 2" xfId="25035"/>
    <cellStyle name="Normal 25 3 3 4 5 2 2" xfId="49076"/>
    <cellStyle name="Normal 25 3 3 4 5 3" xfId="12552"/>
    <cellStyle name="Normal 25 3 3 4 5 4" xfId="36628"/>
    <cellStyle name="Normal 25 3 3 4 6" xfId="24047"/>
    <cellStyle name="Normal 25 3 3 4 6 2" xfId="48096"/>
    <cellStyle name="Normal 25 3 3 4 7" xfId="8544"/>
    <cellStyle name="Normal 25 3 3 4 8" xfId="32620"/>
    <cellStyle name="Normal 25 3 3 5" xfId="2473"/>
    <cellStyle name="Normal 25 3 3 5 2" xfId="5673"/>
    <cellStyle name="Normal 25 3 3 5 2 2" xfId="28504"/>
    <cellStyle name="Normal 25 3 3 5 2 2 2" xfId="52535"/>
    <cellStyle name="Normal 25 3 3 5 2 3" xfId="16840"/>
    <cellStyle name="Normal 25 3 3 5 2 4" xfId="40914"/>
    <cellStyle name="Normal 25 3 3 5 3" xfId="13655"/>
    <cellStyle name="Normal 25 3 3 5 3 2" xfId="37731"/>
    <cellStyle name="Normal 25 3 3 5 4" xfId="25282"/>
    <cellStyle name="Normal 25 3 3 5 4 2" xfId="49323"/>
    <cellStyle name="Normal 25 3 3 5 5" xfId="8786"/>
    <cellStyle name="Normal 25 3 3 5 6" xfId="32862"/>
    <cellStyle name="Normal 25 3 3 6" xfId="3447"/>
    <cellStyle name="Normal 25 3 3 6 2" xfId="6660"/>
    <cellStyle name="Normal 25 3 3 6 2 2" xfId="29491"/>
    <cellStyle name="Normal 25 3 3 6 2 2 2" xfId="53522"/>
    <cellStyle name="Normal 25 3 3 6 2 3" xfId="17827"/>
    <cellStyle name="Normal 25 3 3 6 2 4" xfId="41901"/>
    <cellStyle name="Normal 25 3 3 6 3" xfId="14644"/>
    <cellStyle name="Normal 25 3 3 6 3 2" xfId="38718"/>
    <cellStyle name="Normal 25 3 3 6 4" xfId="26279"/>
    <cellStyle name="Normal 25 3 3 6 4 2" xfId="50310"/>
    <cellStyle name="Normal 25 3 3 6 5" xfId="9764"/>
    <cellStyle name="Normal 25 3 3 6 6" xfId="33840"/>
    <cellStyle name="Normal 25 3 3 7" xfId="4504"/>
    <cellStyle name="Normal 25 3 3 7 2" xfId="15701"/>
    <cellStyle name="Normal 25 3 3 7 2 2" xfId="39775"/>
    <cellStyle name="Normal 25 3 3 7 3" xfId="27336"/>
    <cellStyle name="Normal 25 3 3 7 3 2" xfId="51367"/>
    <cellStyle name="Normal 25 3 3 7 4" xfId="10727"/>
    <cellStyle name="Normal 25 3 3 7 5" xfId="34803"/>
    <cellStyle name="Normal 25 3 3 8" xfId="1502"/>
    <cellStyle name="Normal 25 3 3 8 2" xfId="24311"/>
    <cellStyle name="Normal 25 3 3 8 2 2" xfId="48354"/>
    <cellStyle name="Normal 25 3 3 8 3" xfId="11753"/>
    <cellStyle name="Normal 25 3 3 8 4" xfId="35829"/>
    <cellStyle name="Normal 25 3 3 9" xfId="23313"/>
    <cellStyle name="Normal 25 3 3 9 2" xfId="47376"/>
    <cellStyle name="Normal 25 3 4" xfId="664"/>
    <cellStyle name="Normal 25 3 4 2" xfId="2712"/>
    <cellStyle name="Normal 25 3 4 2 2" xfId="5911"/>
    <cellStyle name="Normal 25 3 4 2 2 2" xfId="28742"/>
    <cellStyle name="Normal 25 3 4 2 2 2 2" xfId="52773"/>
    <cellStyle name="Normal 25 3 4 2 2 3" xfId="17078"/>
    <cellStyle name="Normal 25 3 4 2 2 4" xfId="41152"/>
    <cellStyle name="Normal 25 3 4 2 3" xfId="13893"/>
    <cellStyle name="Normal 25 3 4 2 3 2" xfId="37969"/>
    <cellStyle name="Normal 25 3 4 2 4" xfId="25520"/>
    <cellStyle name="Normal 25 3 4 2 4 2" xfId="49561"/>
    <cellStyle name="Normal 25 3 4 2 5" xfId="9024"/>
    <cellStyle name="Normal 25 3 4 2 6" xfId="33100"/>
    <cellStyle name="Normal 25 3 4 3" xfId="3691"/>
    <cellStyle name="Normal 25 3 4 3 2" xfId="6904"/>
    <cellStyle name="Normal 25 3 4 3 2 2" xfId="29735"/>
    <cellStyle name="Normal 25 3 4 3 2 2 2" xfId="53766"/>
    <cellStyle name="Normal 25 3 4 3 2 3" xfId="18071"/>
    <cellStyle name="Normal 25 3 4 3 2 4" xfId="42145"/>
    <cellStyle name="Normal 25 3 4 3 3" xfId="14888"/>
    <cellStyle name="Normal 25 3 4 3 3 2" xfId="38962"/>
    <cellStyle name="Normal 25 3 4 3 4" xfId="26523"/>
    <cellStyle name="Normal 25 3 4 3 4 2" xfId="50554"/>
    <cellStyle name="Normal 25 3 4 3 5" xfId="10002"/>
    <cellStyle name="Normal 25 3 4 3 6" xfId="34078"/>
    <cellStyle name="Normal 25 3 4 4" xfId="4744"/>
    <cellStyle name="Normal 25 3 4 4 2" xfId="15941"/>
    <cellStyle name="Normal 25 3 4 4 2 2" xfId="40015"/>
    <cellStyle name="Normal 25 3 4 4 3" xfId="27576"/>
    <cellStyle name="Normal 25 3 4 4 3 2" xfId="51607"/>
    <cellStyle name="Normal 25 3 4 4 4" xfId="10965"/>
    <cellStyle name="Normal 25 3 4 4 5" xfId="35041"/>
    <cellStyle name="Normal 25 3 4 5" xfId="1740"/>
    <cellStyle name="Normal 25 3 4 5 2" xfId="24549"/>
    <cellStyle name="Normal 25 3 4 5 2 2" xfId="48592"/>
    <cellStyle name="Normal 25 3 4 5 3" xfId="12051"/>
    <cellStyle name="Normal 25 3 4 5 4" xfId="36127"/>
    <cellStyle name="Normal 25 3 4 6" xfId="23560"/>
    <cellStyle name="Normal 25 3 4 6 2" xfId="47614"/>
    <cellStyle name="Normal 25 3 4 7" xfId="8062"/>
    <cellStyle name="Normal 25 3 4 8" xfId="32138"/>
    <cellStyle name="Normal 25 3 5" xfId="934"/>
    <cellStyle name="Normal 25 3 5 2" xfId="2952"/>
    <cellStyle name="Normal 25 3 5 2 2" xfId="6151"/>
    <cellStyle name="Normal 25 3 5 2 2 2" xfId="28982"/>
    <cellStyle name="Normal 25 3 5 2 2 2 2" xfId="53013"/>
    <cellStyle name="Normal 25 3 5 2 2 3" xfId="17318"/>
    <cellStyle name="Normal 25 3 5 2 2 4" xfId="41392"/>
    <cellStyle name="Normal 25 3 5 2 3" xfId="14133"/>
    <cellStyle name="Normal 25 3 5 2 3 2" xfId="38209"/>
    <cellStyle name="Normal 25 3 5 2 4" xfId="25760"/>
    <cellStyle name="Normal 25 3 5 2 4 2" xfId="49801"/>
    <cellStyle name="Normal 25 3 5 2 5" xfId="9264"/>
    <cellStyle name="Normal 25 3 5 2 6" xfId="33340"/>
    <cellStyle name="Normal 25 3 5 3" xfId="3935"/>
    <cellStyle name="Normal 25 3 5 3 2" xfId="7148"/>
    <cellStyle name="Normal 25 3 5 3 2 2" xfId="29979"/>
    <cellStyle name="Normal 25 3 5 3 2 2 2" xfId="54010"/>
    <cellStyle name="Normal 25 3 5 3 2 3" xfId="18315"/>
    <cellStyle name="Normal 25 3 5 3 2 4" xfId="42389"/>
    <cellStyle name="Normal 25 3 5 3 3" xfId="15132"/>
    <cellStyle name="Normal 25 3 5 3 3 2" xfId="39206"/>
    <cellStyle name="Normal 25 3 5 3 4" xfId="26767"/>
    <cellStyle name="Normal 25 3 5 3 4 2" xfId="50798"/>
    <cellStyle name="Normal 25 3 5 3 5" xfId="10242"/>
    <cellStyle name="Normal 25 3 5 3 6" xfId="34318"/>
    <cellStyle name="Normal 25 3 5 4" xfId="4984"/>
    <cellStyle name="Normal 25 3 5 4 2" xfId="16181"/>
    <cellStyle name="Normal 25 3 5 4 2 2" xfId="40255"/>
    <cellStyle name="Normal 25 3 5 4 3" xfId="27816"/>
    <cellStyle name="Normal 25 3 5 4 3 2" xfId="51847"/>
    <cellStyle name="Normal 25 3 5 4 4" xfId="11205"/>
    <cellStyle name="Normal 25 3 5 4 5" xfId="35281"/>
    <cellStyle name="Normal 25 3 5 5" xfId="1980"/>
    <cellStyle name="Normal 25 3 5 5 2" xfId="24789"/>
    <cellStyle name="Normal 25 3 5 5 2 2" xfId="48832"/>
    <cellStyle name="Normal 25 3 5 5 3" xfId="12301"/>
    <cellStyle name="Normal 25 3 5 5 4" xfId="36377"/>
    <cellStyle name="Normal 25 3 5 6" xfId="23802"/>
    <cellStyle name="Normal 25 3 5 6 2" xfId="47854"/>
    <cellStyle name="Normal 25 3 5 7" xfId="8302"/>
    <cellStyle name="Normal 25 3 5 8" xfId="32378"/>
    <cellStyle name="Normal 25 3 6" xfId="1174"/>
    <cellStyle name="Normal 25 3 6 2" xfId="3192"/>
    <cellStyle name="Normal 25 3 6 2 2" xfId="6391"/>
    <cellStyle name="Normal 25 3 6 2 2 2" xfId="29222"/>
    <cellStyle name="Normal 25 3 6 2 2 2 2" xfId="53253"/>
    <cellStyle name="Normal 25 3 6 2 2 3" xfId="17558"/>
    <cellStyle name="Normal 25 3 6 2 2 4" xfId="41632"/>
    <cellStyle name="Normal 25 3 6 2 3" xfId="14373"/>
    <cellStyle name="Normal 25 3 6 2 3 2" xfId="38449"/>
    <cellStyle name="Normal 25 3 6 2 4" xfId="26000"/>
    <cellStyle name="Normal 25 3 6 2 4 2" xfId="50041"/>
    <cellStyle name="Normal 25 3 6 2 5" xfId="9504"/>
    <cellStyle name="Normal 25 3 6 2 6" xfId="33580"/>
    <cellStyle name="Normal 25 3 6 3" xfId="4187"/>
    <cellStyle name="Normal 25 3 6 3 2" xfId="7400"/>
    <cellStyle name="Normal 25 3 6 3 2 2" xfId="30231"/>
    <cellStyle name="Normal 25 3 6 3 2 2 2" xfId="54262"/>
    <cellStyle name="Normal 25 3 6 3 2 3" xfId="18567"/>
    <cellStyle name="Normal 25 3 6 3 2 4" xfId="42641"/>
    <cellStyle name="Normal 25 3 6 3 3" xfId="15384"/>
    <cellStyle name="Normal 25 3 6 3 3 2" xfId="39458"/>
    <cellStyle name="Normal 25 3 6 3 4" xfId="27019"/>
    <cellStyle name="Normal 25 3 6 3 4 2" xfId="51050"/>
    <cellStyle name="Normal 25 3 6 3 5" xfId="10482"/>
    <cellStyle name="Normal 25 3 6 3 6" xfId="34558"/>
    <cellStyle name="Normal 25 3 6 4" xfId="5225"/>
    <cellStyle name="Normal 25 3 6 4 2" xfId="16422"/>
    <cellStyle name="Normal 25 3 6 4 2 2" xfId="40496"/>
    <cellStyle name="Normal 25 3 6 4 3" xfId="28057"/>
    <cellStyle name="Normal 25 3 6 4 3 2" xfId="52088"/>
    <cellStyle name="Normal 25 3 6 4 4" xfId="11445"/>
    <cellStyle name="Normal 25 3 6 4 5" xfId="35521"/>
    <cellStyle name="Normal 25 3 6 5" xfId="2222"/>
    <cellStyle name="Normal 25 3 6 5 2" xfId="25033"/>
    <cellStyle name="Normal 25 3 6 5 2 2" xfId="49074"/>
    <cellStyle name="Normal 25 3 6 5 3" xfId="12550"/>
    <cellStyle name="Normal 25 3 6 5 4" xfId="36626"/>
    <cellStyle name="Normal 25 3 6 6" xfId="24045"/>
    <cellStyle name="Normal 25 3 6 6 2" xfId="48094"/>
    <cellStyle name="Normal 25 3 6 7" xfId="8542"/>
    <cellStyle name="Normal 25 3 6 8" xfId="32618"/>
    <cellStyle name="Normal 25 3 7" xfId="2471"/>
    <cellStyle name="Normal 25 3 7 2" xfId="5671"/>
    <cellStyle name="Normal 25 3 7 2 2" xfId="28502"/>
    <cellStyle name="Normal 25 3 7 2 2 2" xfId="52533"/>
    <cellStyle name="Normal 25 3 7 2 3" xfId="16838"/>
    <cellStyle name="Normal 25 3 7 2 4" xfId="40912"/>
    <cellStyle name="Normal 25 3 7 3" xfId="13653"/>
    <cellStyle name="Normal 25 3 7 3 2" xfId="37729"/>
    <cellStyle name="Normal 25 3 7 4" xfId="25280"/>
    <cellStyle name="Normal 25 3 7 4 2" xfId="49321"/>
    <cellStyle name="Normal 25 3 7 5" xfId="8784"/>
    <cellStyle name="Normal 25 3 7 6" xfId="32860"/>
    <cellStyle name="Normal 25 3 8" xfId="3445"/>
    <cellStyle name="Normal 25 3 8 2" xfId="6658"/>
    <cellStyle name="Normal 25 3 8 2 2" xfId="29489"/>
    <cellStyle name="Normal 25 3 8 2 2 2" xfId="53520"/>
    <cellStyle name="Normal 25 3 8 2 3" xfId="17825"/>
    <cellStyle name="Normal 25 3 8 2 4" xfId="41899"/>
    <cellStyle name="Normal 25 3 8 3" xfId="14642"/>
    <cellStyle name="Normal 25 3 8 3 2" xfId="38716"/>
    <cellStyle name="Normal 25 3 8 4" xfId="26277"/>
    <cellStyle name="Normal 25 3 8 4 2" xfId="50308"/>
    <cellStyle name="Normal 25 3 8 5" xfId="9762"/>
    <cellStyle name="Normal 25 3 8 6" xfId="33838"/>
    <cellStyle name="Normal 25 3 9" xfId="4502"/>
    <cellStyle name="Normal 25 3 9 2" xfId="15699"/>
    <cellStyle name="Normal 25 3 9 2 2" xfId="39773"/>
    <cellStyle name="Normal 25 3 9 3" xfId="27334"/>
    <cellStyle name="Normal 25 3 9 3 2" xfId="51365"/>
    <cellStyle name="Normal 25 3 9 4" xfId="10725"/>
    <cellStyle name="Normal 25 3 9 5" xfId="34801"/>
    <cellStyle name="Normal 25 4" xfId="266"/>
    <cellStyle name="Normal 25 4 10" xfId="23314"/>
    <cellStyle name="Normal 25 4 10 2" xfId="47377"/>
    <cellStyle name="Normal 25 4 11" xfId="7825"/>
    <cellStyle name="Normal 25 4 12" xfId="31901"/>
    <cellStyle name="Normal 25 4 2" xfId="267"/>
    <cellStyle name="Normal 25 4 2 10" xfId="7826"/>
    <cellStyle name="Normal 25 4 2 11" xfId="31902"/>
    <cellStyle name="Normal 25 4 2 2" xfId="668"/>
    <cellStyle name="Normal 25 4 2 2 2" xfId="2716"/>
    <cellStyle name="Normal 25 4 2 2 2 2" xfId="5915"/>
    <cellStyle name="Normal 25 4 2 2 2 2 2" xfId="28746"/>
    <cellStyle name="Normal 25 4 2 2 2 2 2 2" xfId="52777"/>
    <cellStyle name="Normal 25 4 2 2 2 2 3" xfId="17082"/>
    <cellStyle name="Normal 25 4 2 2 2 2 4" xfId="41156"/>
    <cellStyle name="Normal 25 4 2 2 2 3" xfId="13897"/>
    <cellStyle name="Normal 25 4 2 2 2 3 2" xfId="37973"/>
    <cellStyle name="Normal 25 4 2 2 2 4" xfId="25524"/>
    <cellStyle name="Normal 25 4 2 2 2 4 2" xfId="49565"/>
    <cellStyle name="Normal 25 4 2 2 2 5" xfId="9028"/>
    <cellStyle name="Normal 25 4 2 2 2 6" xfId="33104"/>
    <cellStyle name="Normal 25 4 2 2 3" xfId="3695"/>
    <cellStyle name="Normal 25 4 2 2 3 2" xfId="6908"/>
    <cellStyle name="Normal 25 4 2 2 3 2 2" xfId="29739"/>
    <cellStyle name="Normal 25 4 2 2 3 2 2 2" xfId="53770"/>
    <cellStyle name="Normal 25 4 2 2 3 2 3" xfId="18075"/>
    <cellStyle name="Normal 25 4 2 2 3 2 4" xfId="42149"/>
    <cellStyle name="Normal 25 4 2 2 3 3" xfId="14892"/>
    <cellStyle name="Normal 25 4 2 2 3 3 2" xfId="38966"/>
    <cellStyle name="Normal 25 4 2 2 3 4" xfId="26527"/>
    <cellStyle name="Normal 25 4 2 2 3 4 2" xfId="50558"/>
    <cellStyle name="Normal 25 4 2 2 3 5" xfId="10006"/>
    <cellStyle name="Normal 25 4 2 2 3 6" xfId="34082"/>
    <cellStyle name="Normal 25 4 2 2 4" xfId="4748"/>
    <cellStyle name="Normal 25 4 2 2 4 2" xfId="15945"/>
    <cellStyle name="Normal 25 4 2 2 4 2 2" xfId="40019"/>
    <cellStyle name="Normal 25 4 2 2 4 3" xfId="27580"/>
    <cellStyle name="Normal 25 4 2 2 4 3 2" xfId="51611"/>
    <cellStyle name="Normal 25 4 2 2 4 4" xfId="10969"/>
    <cellStyle name="Normal 25 4 2 2 4 5" xfId="35045"/>
    <cellStyle name="Normal 25 4 2 2 5" xfId="1744"/>
    <cellStyle name="Normal 25 4 2 2 5 2" xfId="24553"/>
    <cellStyle name="Normal 25 4 2 2 5 2 2" xfId="48596"/>
    <cellStyle name="Normal 25 4 2 2 5 3" xfId="12055"/>
    <cellStyle name="Normal 25 4 2 2 5 4" xfId="36131"/>
    <cellStyle name="Normal 25 4 2 2 6" xfId="23564"/>
    <cellStyle name="Normal 25 4 2 2 6 2" xfId="47618"/>
    <cellStyle name="Normal 25 4 2 2 7" xfId="8066"/>
    <cellStyle name="Normal 25 4 2 2 8" xfId="32142"/>
    <cellStyle name="Normal 25 4 2 3" xfId="938"/>
    <cellStyle name="Normal 25 4 2 3 2" xfId="2956"/>
    <cellStyle name="Normal 25 4 2 3 2 2" xfId="6155"/>
    <cellStyle name="Normal 25 4 2 3 2 2 2" xfId="28986"/>
    <cellStyle name="Normal 25 4 2 3 2 2 2 2" xfId="53017"/>
    <cellStyle name="Normal 25 4 2 3 2 2 3" xfId="17322"/>
    <cellStyle name="Normal 25 4 2 3 2 2 4" xfId="41396"/>
    <cellStyle name="Normal 25 4 2 3 2 3" xfId="14137"/>
    <cellStyle name="Normal 25 4 2 3 2 3 2" xfId="38213"/>
    <cellStyle name="Normal 25 4 2 3 2 4" xfId="25764"/>
    <cellStyle name="Normal 25 4 2 3 2 4 2" xfId="49805"/>
    <cellStyle name="Normal 25 4 2 3 2 5" xfId="9268"/>
    <cellStyle name="Normal 25 4 2 3 2 6" xfId="33344"/>
    <cellStyle name="Normal 25 4 2 3 3" xfId="3939"/>
    <cellStyle name="Normal 25 4 2 3 3 2" xfId="7152"/>
    <cellStyle name="Normal 25 4 2 3 3 2 2" xfId="29983"/>
    <cellStyle name="Normal 25 4 2 3 3 2 2 2" xfId="54014"/>
    <cellStyle name="Normal 25 4 2 3 3 2 3" xfId="18319"/>
    <cellStyle name="Normal 25 4 2 3 3 2 4" xfId="42393"/>
    <cellStyle name="Normal 25 4 2 3 3 3" xfId="15136"/>
    <cellStyle name="Normal 25 4 2 3 3 3 2" xfId="39210"/>
    <cellStyle name="Normal 25 4 2 3 3 4" xfId="26771"/>
    <cellStyle name="Normal 25 4 2 3 3 4 2" xfId="50802"/>
    <cellStyle name="Normal 25 4 2 3 3 5" xfId="10246"/>
    <cellStyle name="Normal 25 4 2 3 3 6" xfId="34322"/>
    <cellStyle name="Normal 25 4 2 3 4" xfId="4988"/>
    <cellStyle name="Normal 25 4 2 3 4 2" xfId="16185"/>
    <cellStyle name="Normal 25 4 2 3 4 2 2" xfId="40259"/>
    <cellStyle name="Normal 25 4 2 3 4 3" xfId="27820"/>
    <cellStyle name="Normal 25 4 2 3 4 3 2" xfId="51851"/>
    <cellStyle name="Normal 25 4 2 3 4 4" xfId="11209"/>
    <cellStyle name="Normal 25 4 2 3 4 5" xfId="35285"/>
    <cellStyle name="Normal 25 4 2 3 5" xfId="1984"/>
    <cellStyle name="Normal 25 4 2 3 5 2" xfId="24793"/>
    <cellStyle name="Normal 25 4 2 3 5 2 2" xfId="48836"/>
    <cellStyle name="Normal 25 4 2 3 5 3" xfId="12305"/>
    <cellStyle name="Normal 25 4 2 3 5 4" xfId="36381"/>
    <cellStyle name="Normal 25 4 2 3 6" xfId="23806"/>
    <cellStyle name="Normal 25 4 2 3 6 2" xfId="47858"/>
    <cellStyle name="Normal 25 4 2 3 7" xfId="8306"/>
    <cellStyle name="Normal 25 4 2 3 8" xfId="32382"/>
    <cellStyle name="Normal 25 4 2 4" xfId="1178"/>
    <cellStyle name="Normal 25 4 2 4 2" xfId="3196"/>
    <cellStyle name="Normal 25 4 2 4 2 2" xfId="6395"/>
    <cellStyle name="Normal 25 4 2 4 2 2 2" xfId="29226"/>
    <cellStyle name="Normal 25 4 2 4 2 2 2 2" xfId="53257"/>
    <cellStyle name="Normal 25 4 2 4 2 2 3" xfId="17562"/>
    <cellStyle name="Normal 25 4 2 4 2 2 4" xfId="41636"/>
    <cellStyle name="Normal 25 4 2 4 2 3" xfId="14377"/>
    <cellStyle name="Normal 25 4 2 4 2 3 2" xfId="38453"/>
    <cellStyle name="Normal 25 4 2 4 2 4" xfId="26004"/>
    <cellStyle name="Normal 25 4 2 4 2 4 2" xfId="50045"/>
    <cellStyle name="Normal 25 4 2 4 2 5" xfId="9508"/>
    <cellStyle name="Normal 25 4 2 4 2 6" xfId="33584"/>
    <cellStyle name="Normal 25 4 2 4 3" xfId="4191"/>
    <cellStyle name="Normal 25 4 2 4 3 2" xfId="7404"/>
    <cellStyle name="Normal 25 4 2 4 3 2 2" xfId="30235"/>
    <cellStyle name="Normal 25 4 2 4 3 2 2 2" xfId="54266"/>
    <cellStyle name="Normal 25 4 2 4 3 2 3" xfId="18571"/>
    <cellStyle name="Normal 25 4 2 4 3 2 4" xfId="42645"/>
    <cellStyle name="Normal 25 4 2 4 3 3" xfId="15388"/>
    <cellStyle name="Normal 25 4 2 4 3 3 2" xfId="39462"/>
    <cellStyle name="Normal 25 4 2 4 3 4" xfId="27023"/>
    <cellStyle name="Normal 25 4 2 4 3 4 2" xfId="51054"/>
    <cellStyle name="Normal 25 4 2 4 3 5" xfId="10486"/>
    <cellStyle name="Normal 25 4 2 4 3 6" xfId="34562"/>
    <cellStyle name="Normal 25 4 2 4 4" xfId="5229"/>
    <cellStyle name="Normal 25 4 2 4 4 2" xfId="16426"/>
    <cellStyle name="Normal 25 4 2 4 4 2 2" xfId="40500"/>
    <cellStyle name="Normal 25 4 2 4 4 3" xfId="28061"/>
    <cellStyle name="Normal 25 4 2 4 4 3 2" xfId="52092"/>
    <cellStyle name="Normal 25 4 2 4 4 4" xfId="11449"/>
    <cellStyle name="Normal 25 4 2 4 4 5" xfId="35525"/>
    <cellStyle name="Normal 25 4 2 4 5" xfId="2226"/>
    <cellStyle name="Normal 25 4 2 4 5 2" xfId="25037"/>
    <cellStyle name="Normal 25 4 2 4 5 2 2" xfId="49078"/>
    <cellStyle name="Normal 25 4 2 4 5 3" xfId="12554"/>
    <cellStyle name="Normal 25 4 2 4 5 4" xfId="36630"/>
    <cellStyle name="Normal 25 4 2 4 6" xfId="24049"/>
    <cellStyle name="Normal 25 4 2 4 6 2" xfId="48098"/>
    <cellStyle name="Normal 25 4 2 4 7" xfId="8546"/>
    <cellStyle name="Normal 25 4 2 4 8" xfId="32622"/>
    <cellStyle name="Normal 25 4 2 5" xfId="2475"/>
    <cellStyle name="Normal 25 4 2 5 2" xfId="5675"/>
    <cellStyle name="Normal 25 4 2 5 2 2" xfId="28506"/>
    <cellStyle name="Normal 25 4 2 5 2 2 2" xfId="52537"/>
    <cellStyle name="Normal 25 4 2 5 2 3" xfId="16842"/>
    <cellStyle name="Normal 25 4 2 5 2 4" xfId="40916"/>
    <cellStyle name="Normal 25 4 2 5 3" xfId="13657"/>
    <cellStyle name="Normal 25 4 2 5 3 2" xfId="37733"/>
    <cellStyle name="Normal 25 4 2 5 4" xfId="25284"/>
    <cellStyle name="Normal 25 4 2 5 4 2" xfId="49325"/>
    <cellStyle name="Normal 25 4 2 5 5" xfId="8788"/>
    <cellStyle name="Normal 25 4 2 5 6" xfId="32864"/>
    <cellStyle name="Normal 25 4 2 6" xfId="3449"/>
    <cellStyle name="Normal 25 4 2 6 2" xfId="6662"/>
    <cellStyle name="Normal 25 4 2 6 2 2" xfId="29493"/>
    <cellStyle name="Normal 25 4 2 6 2 2 2" xfId="53524"/>
    <cellStyle name="Normal 25 4 2 6 2 3" xfId="17829"/>
    <cellStyle name="Normal 25 4 2 6 2 4" xfId="41903"/>
    <cellStyle name="Normal 25 4 2 6 3" xfId="14646"/>
    <cellStyle name="Normal 25 4 2 6 3 2" xfId="38720"/>
    <cellStyle name="Normal 25 4 2 6 4" xfId="26281"/>
    <cellStyle name="Normal 25 4 2 6 4 2" xfId="50312"/>
    <cellStyle name="Normal 25 4 2 6 5" xfId="9766"/>
    <cellStyle name="Normal 25 4 2 6 6" xfId="33842"/>
    <cellStyle name="Normal 25 4 2 7" xfId="4506"/>
    <cellStyle name="Normal 25 4 2 7 2" xfId="15703"/>
    <cellStyle name="Normal 25 4 2 7 2 2" xfId="39777"/>
    <cellStyle name="Normal 25 4 2 7 3" xfId="27338"/>
    <cellStyle name="Normal 25 4 2 7 3 2" xfId="51369"/>
    <cellStyle name="Normal 25 4 2 7 4" xfId="10729"/>
    <cellStyle name="Normal 25 4 2 7 5" xfId="34805"/>
    <cellStyle name="Normal 25 4 2 8" xfId="1504"/>
    <cellStyle name="Normal 25 4 2 8 2" xfId="24313"/>
    <cellStyle name="Normal 25 4 2 8 2 2" xfId="48356"/>
    <cellStyle name="Normal 25 4 2 8 3" xfId="11755"/>
    <cellStyle name="Normal 25 4 2 8 4" xfId="35831"/>
    <cellStyle name="Normal 25 4 2 9" xfId="23315"/>
    <cellStyle name="Normal 25 4 2 9 2" xfId="47378"/>
    <cellStyle name="Normal 25 4 3" xfId="667"/>
    <cellStyle name="Normal 25 4 3 2" xfId="2715"/>
    <cellStyle name="Normal 25 4 3 2 2" xfId="5914"/>
    <cellStyle name="Normal 25 4 3 2 2 2" xfId="28745"/>
    <cellStyle name="Normal 25 4 3 2 2 2 2" xfId="52776"/>
    <cellStyle name="Normal 25 4 3 2 2 3" xfId="17081"/>
    <cellStyle name="Normal 25 4 3 2 2 4" xfId="41155"/>
    <cellStyle name="Normal 25 4 3 2 3" xfId="13896"/>
    <cellStyle name="Normal 25 4 3 2 3 2" xfId="37972"/>
    <cellStyle name="Normal 25 4 3 2 4" xfId="25523"/>
    <cellStyle name="Normal 25 4 3 2 4 2" xfId="49564"/>
    <cellStyle name="Normal 25 4 3 2 5" xfId="9027"/>
    <cellStyle name="Normal 25 4 3 2 6" xfId="33103"/>
    <cellStyle name="Normal 25 4 3 3" xfId="3694"/>
    <cellStyle name="Normal 25 4 3 3 2" xfId="6907"/>
    <cellStyle name="Normal 25 4 3 3 2 2" xfId="29738"/>
    <cellStyle name="Normal 25 4 3 3 2 2 2" xfId="53769"/>
    <cellStyle name="Normal 25 4 3 3 2 3" xfId="18074"/>
    <cellStyle name="Normal 25 4 3 3 2 4" xfId="42148"/>
    <cellStyle name="Normal 25 4 3 3 3" xfId="14891"/>
    <cellStyle name="Normal 25 4 3 3 3 2" xfId="38965"/>
    <cellStyle name="Normal 25 4 3 3 4" xfId="26526"/>
    <cellStyle name="Normal 25 4 3 3 4 2" xfId="50557"/>
    <cellStyle name="Normal 25 4 3 3 5" xfId="10005"/>
    <cellStyle name="Normal 25 4 3 3 6" xfId="34081"/>
    <cellStyle name="Normal 25 4 3 4" xfId="4747"/>
    <cellStyle name="Normal 25 4 3 4 2" xfId="15944"/>
    <cellStyle name="Normal 25 4 3 4 2 2" xfId="40018"/>
    <cellStyle name="Normal 25 4 3 4 3" xfId="27579"/>
    <cellStyle name="Normal 25 4 3 4 3 2" xfId="51610"/>
    <cellStyle name="Normal 25 4 3 4 4" xfId="10968"/>
    <cellStyle name="Normal 25 4 3 4 5" xfId="35044"/>
    <cellStyle name="Normal 25 4 3 5" xfId="1743"/>
    <cellStyle name="Normal 25 4 3 5 2" xfId="24552"/>
    <cellStyle name="Normal 25 4 3 5 2 2" xfId="48595"/>
    <cellStyle name="Normal 25 4 3 5 3" xfId="12054"/>
    <cellStyle name="Normal 25 4 3 5 4" xfId="36130"/>
    <cellStyle name="Normal 25 4 3 6" xfId="23563"/>
    <cellStyle name="Normal 25 4 3 6 2" xfId="47617"/>
    <cellStyle name="Normal 25 4 3 7" xfId="8065"/>
    <cellStyle name="Normal 25 4 3 8" xfId="32141"/>
    <cellStyle name="Normal 25 4 4" xfId="937"/>
    <cellStyle name="Normal 25 4 4 2" xfId="2955"/>
    <cellStyle name="Normal 25 4 4 2 2" xfId="6154"/>
    <cellStyle name="Normal 25 4 4 2 2 2" xfId="28985"/>
    <cellStyle name="Normal 25 4 4 2 2 2 2" xfId="53016"/>
    <cellStyle name="Normal 25 4 4 2 2 3" xfId="17321"/>
    <cellStyle name="Normal 25 4 4 2 2 4" xfId="41395"/>
    <cellStyle name="Normal 25 4 4 2 3" xfId="14136"/>
    <cellStyle name="Normal 25 4 4 2 3 2" xfId="38212"/>
    <cellStyle name="Normal 25 4 4 2 4" xfId="25763"/>
    <cellStyle name="Normal 25 4 4 2 4 2" xfId="49804"/>
    <cellStyle name="Normal 25 4 4 2 5" xfId="9267"/>
    <cellStyle name="Normal 25 4 4 2 6" xfId="33343"/>
    <cellStyle name="Normal 25 4 4 3" xfId="3938"/>
    <cellStyle name="Normal 25 4 4 3 2" xfId="7151"/>
    <cellStyle name="Normal 25 4 4 3 2 2" xfId="29982"/>
    <cellStyle name="Normal 25 4 4 3 2 2 2" xfId="54013"/>
    <cellStyle name="Normal 25 4 4 3 2 3" xfId="18318"/>
    <cellStyle name="Normal 25 4 4 3 2 4" xfId="42392"/>
    <cellStyle name="Normal 25 4 4 3 3" xfId="15135"/>
    <cellStyle name="Normal 25 4 4 3 3 2" xfId="39209"/>
    <cellStyle name="Normal 25 4 4 3 4" xfId="26770"/>
    <cellStyle name="Normal 25 4 4 3 4 2" xfId="50801"/>
    <cellStyle name="Normal 25 4 4 3 5" xfId="10245"/>
    <cellStyle name="Normal 25 4 4 3 6" xfId="34321"/>
    <cellStyle name="Normal 25 4 4 4" xfId="4987"/>
    <cellStyle name="Normal 25 4 4 4 2" xfId="16184"/>
    <cellStyle name="Normal 25 4 4 4 2 2" xfId="40258"/>
    <cellStyle name="Normal 25 4 4 4 3" xfId="27819"/>
    <cellStyle name="Normal 25 4 4 4 3 2" xfId="51850"/>
    <cellStyle name="Normal 25 4 4 4 4" xfId="11208"/>
    <cellStyle name="Normal 25 4 4 4 5" xfId="35284"/>
    <cellStyle name="Normal 25 4 4 5" xfId="1983"/>
    <cellStyle name="Normal 25 4 4 5 2" xfId="24792"/>
    <cellStyle name="Normal 25 4 4 5 2 2" xfId="48835"/>
    <cellStyle name="Normal 25 4 4 5 3" xfId="12304"/>
    <cellStyle name="Normal 25 4 4 5 4" xfId="36380"/>
    <cellStyle name="Normal 25 4 4 6" xfId="23805"/>
    <cellStyle name="Normal 25 4 4 6 2" xfId="47857"/>
    <cellStyle name="Normal 25 4 4 7" xfId="8305"/>
    <cellStyle name="Normal 25 4 4 8" xfId="32381"/>
    <cellStyle name="Normal 25 4 5" xfId="1177"/>
    <cellStyle name="Normal 25 4 5 2" xfId="3195"/>
    <cellStyle name="Normal 25 4 5 2 2" xfId="6394"/>
    <cellStyle name="Normal 25 4 5 2 2 2" xfId="29225"/>
    <cellStyle name="Normal 25 4 5 2 2 2 2" xfId="53256"/>
    <cellStyle name="Normal 25 4 5 2 2 3" xfId="17561"/>
    <cellStyle name="Normal 25 4 5 2 2 4" xfId="41635"/>
    <cellStyle name="Normal 25 4 5 2 3" xfId="14376"/>
    <cellStyle name="Normal 25 4 5 2 3 2" xfId="38452"/>
    <cellStyle name="Normal 25 4 5 2 4" xfId="26003"/>
    <cellStyle name="Normal 25 4 5 2 4 2" xfId="50044"/>
    <cellStyle name="Normal 25 4 5 2 5" xfId="9507"/>
    <cellStyle name="Normal 25 4 5 2 6" xfId="33583"/>
    <cellStyle name="Normal 25 4 5 3" xfId="4190"/>
    <cellStyle name="Normal 25 4 5 3 2" xfId="7403"/>
    <cellStyle name="Normal 25 4 5 3 2 2" xfId="30234"/>
    <cellStyle name="Normal 25 4 5 3 2 2 2" xfId="54265"/>
    <cellStyle name="Normal 25 4 5 3 2 3" xfId="18570"/>
    <cellStyle name="Normal 25 4 5 3 2 4" xfId="42644"/>
    <cellStyle name="Normal 25 4 5 3 3" xfId="15387"/>
    <cellStyle name="Normal 25 4 5 3 3 2" xfId="39461"/>
    <cellStyle name="Normal 25 4 5 3 4" xfId="27022"/>
    <cellStyle name="Normal 25 4 5 3 4 2" xfId="51053"/>
    <cellStyle name="Normal 25 4 5 3 5" xfId="10485"/>
    <cellStyle name="Normal 25 4 5 3 6" xfId="34561"/>
    <cellStyle name="Normal 25 4 5 4" xfId="5228"/>
    <cellStyle name="Normal 25 4 5 4 2" xfId="16425"/>
    <cellStyle name="Normal 25 4 5 4 2 2" xfId="40499"/>
    <cellStyle name="Normal 25 4 5 4 3" xfId="28060"/>
    <cellStyle name="Normal 25 4 5 4 3 2" xfId="52091"/>
    <cellStyle name="Normal 25 4 5 4 4" xfId="11448"/>
    <cellStyle name="Normal 25 4 5 4 5" xfId="35524"/>
    <cellStyle name="Normal 25 4 5 5" xfId="2225"/>
    <cellStyle name="Normal 25 4 5 5 2" xfId="25036"/>
    <cellStyle name="Normal 25 4 5 5 2 2" xfId="49077"/>
    <cellStyle name="Normal 25 4 5 5 3" xfId="12553"/>
    <cellStyle name="Normal 25 4 5 5 4" xfId="36629"/>
    <cellStyle name="Normal 25 4 5 6" xfId="24048"/>
    <cellStyle name="Normal 25 4 5 6 2" xfId="48097"/>
    <cellStyle name="Normal 25 4 5 7" xfId="8545"/>
    <cellStyle name="Normal 25 4 5 8" xfId="32621"/>
    <cellStyle name="Normal 25 4 6" xfId="2474"/>
    <cellStyle name="Normal 25 4 6 2" xfId="5674"/>
    <cellStyle name="Normal 25 4 6 2 2" xfId="28505"/>
    <cellStyle name="Normal 25 4 6 2 2 2" xfId="52536"/>
    <cellStyle name="Normal 25 4 6 2 3" xfId="16841"/>
    <cellStyle name="Normal 25 4 6 2 4" xfId="40915"/>
    <cellStyle name="Normal 25 4 6 3" xfId="13656"/>
    <cellStyle name="Normal 25 4 6 3 2" xfId="37732"/>
    <cellStyle name="Normal 25 4 6 4" xfId="25283"/>
    <cellStyle name="Normal 25 4 6 4 2" xfId="49324"/>
    <cellStyle name="Normal 25 4 6 5" xfId="8787"/>
    <cellStyle name="Normal 25 4 6 6" xfId="32863"/>
    <cellStyle name="Normal 25 4 7" xfId="3448"/>
    <cellStyle name="Normal 25 4 7 2" xfId="6661"/>
    <cellStyle name="Normal 25 4 7 2 2" xfId="29492"/>
    <cellStyle name="Normal 25 4 7 2 2 2" xfId="53523"/>
    <cellStyle name="Normal 25 4 7 2 3" xfId="17828"/>
    <cellStyle name="Normal 25 4 7 2 4" xfId="41902"/>
    <cellStyle name="Normal 25 4 7 3" xfId="14645"/>
    <cellStyle name="Normal 25 4 7 3 2" xfId="38719"/>
    <cellStyle name="Normal 25 4 7 4" xfId="26280"/>
    <cellStyle name="Normal 25 4 7 4 2" xfId="50311"/>
    <cellStyle name="Normal 25 4 7 5" xfId="9765"/>
    <cellStyle name="Normal 25 4 7 6" xfId="33841"/>
    <cellStyle name="Normal 25 4 8" xfId="4505"/>
    <cellStyle name="Normal 25 4 8 2" xfId="15702"/>
    <cellStyle name="Normal 25 4 8 2 2" xfId="39776"/>
    <cellStyle name="Normal 25 4 8 3" xfId="27337"/>
    <cellStyle name="Normal 25 4 8 3 2" xfId="51368"/>
    <cellStyle name="Normal 25 4 8 4" xfId="10728"/>
    <cellStyle name="Normal 25 4 8 5" xfId="34804"/>
    <cellStyle name="Normal 25 4 9" xfId="1503"/>
    <cellStyle name="Normal 25 4 9 2" xfId="24312"/>
    <cellStyle name="Normal 25 4 9 2 2" xfId="48355"/>
    <cellStyle name="Normal 25 4 9 3" xfId="11754"/>
    <cellStyle name="Normal 25 4 9 4" xfId="35830"/>
    <cellStyle name="Normal 25 5" xfId="268"/>
    <cellStyle name="Normal 25 5 10" xfId="23316"/>
    <cellStyle name="Normal 25 5 10 2" xfId="47379"/>
    <cellStyle name="Normal 25 5 11" xfId="7827"/>
    <cellStyle name="Normal 25 5 12" xfId="31903"/>
    <cellStyle name="Normal 25 5 2" xfId="269"/>
    <cellStyle name="Normal 25 5 2 10" xfId="7828"/>
    <cellStyle name="Normal 25 5 2 11" xfId="31904"/>
    <cellStyle name="Normal 25 5 2 2" xfId="670"/>
    <cellStyle name="Normal 25 5 2 2 2" xfId="2718"/>
    <cellStyle name="Normal 25 5 2 2 2 2" xfId="5917"/>
    <cellStyle name="Normal 25 5 2 2 2 2 2" xfId="28748"/>
    <cellStyle name="Normal 25 5 2 2 2 2 2 2" xfId="52779"/>
    <cellStyle name="Normal 25 5 2 2 2 2 3" xfId="17084"/>
    <cellStyle name="Normal 25 5 2 2 2 2 4" xfId="41158"/>
    <cellStyle name="Normal 25 5 2 2 2 3" xfId="13899"/>
    <cellStyle name="Normal 25 5 2 2 2 3 2" xfId="37975"/>
    <cellStyle name="Normal 25 5 2 2 2 4" xfId="25526"/>
    <cellStyle name="Normal 25 5 2 2 2 4 2" xfId="49567"/>
    <cellStyle name="Normal 25 5 2 2 2 5" xfId="9030"/>
    <cellStyle name="Normal 25 5 2 2 2 6" xfId="33106"/>
    <cellStyle name="Normal 25 5 2 2 3" xfId="3697"/>
    <cellStyle name="Normal 25 5 2 2 3 2" xfId="6910"/>
    <cellStyle name="Normal 25 5 2 2 3 2 2" xfId="29741"/>
    <cellStyle name="Normal 25 5 2 2 3 2 2 2" xfId="53772"/>
    <cellStyle name="Normal 25 5 2 2 3 2 3" xfId="18077"/>
    <cellStyle name="Normal 25 5 2 2 3 2 4" xfId="42151"/>
    <cellStyle name="Normal 25 5 2 2 3 3" xfId="14894"/>
    <cellStyle name="Normal 25 5 2 2 3 3 2" xfId="38968"/>
    <cellStyle name="Normal 25 5 2 2 3 4" xfId="26529"/>
    <cellStyle name="Normal 25 5 2 2 3 4 2" xfId="50560"/>
    <cellStyle name="Normal 25 5 2 2 3 5" xfId="10008"/>
    <cellStyle name="Normal 25 5 2 2 3 6" xfId="34084"/>
    <cellStyle name="Normal 25 5 2 2 4" xfId="4750"/>
    <cellStyle name="Normal 25 5 2 2 4 2" xfId="15947"/>
    <cellStyle name="Normal 25 5 2 2 4 2 2" xfId="40021"/>
    <cellStyle name="Normal 25 5 2 2 4 3" xfId="27582"/>
    <cellStyle name="Normal 25 5 2 2 4 3 2" xfId="51613"/>
    <cellStyle name="Normal 25 5 2 2 4 4" xfId="10971"/>
    <cellStyle name="Normal 25 5 2 2 4 5" xfId="35047"/>
    <cellStyle name="Normal 25 5 2 2 5" xfId="1746"/>
    <cellStyle name="Normal 25 5 2 2 5 2" xfId="24555"/>
    <cellStyle name="Normal 25 5 2 2 5 2 2" xfId="48598"/>
    <cellStyle name="Normal 25 5 2 2 5 3" xfId="12057"/>
    <cellStyle name="Normal 25 5 2 2 5 4" xfId="36133"/>
    <cellStyle name="Normal 25 5 2 2 6" xfId="23566"/>
    <cellStyle name="Normal 25 5 2 2 6 2" xfId="47620"/>
    <cellStyle name="Normal 25 5 2 2 7" xfId="8068"/>
    <cellStyle name="Normal 25 5 2 2 8" xfId="32144"/>
    <cellStyle name="Normal 25 5 2 3" xfId="940"/>
    <cellStyle name="Normal 25 5 2 3 2" xfId="2958"/>
    <cellStyle name="Normal 25 5 2 3 2 2" xfId="6157"/>
    <cellStyle name="Normal 25 5 2 3 2 2 2" xfId="28988"/>
    <cellStyle name="Normal 25 5 2 3 2 2 2 2" xfId="53019"/>
    <cellStyle name="Normal 25 5 2 3 2 2 3" xfId="17324"/>
    <cellStyle name="Normal 25 5 2 3 2 2 4" xfId="41398"/>
    <cellStyle name="Normal 25 5 2 3 2 3" xfId="14139"/>
    <cellStyle name="Normal 25 5 2 3 2 3 2" xfId="38215"/>
    <cellStyle name="Normal 25 5 2 3 2 4" xfId="25766"/>
    <cellStyle name="Normal 25 5 2 3 2 4 2" xfId="49807"/>
    <cellStyle name="Normal 25 5 2 3 2 5" xfId="9270"/>
    <cellStyle name="Normal 25 5 2 3 2 6" xfId="33346"/>
    <cellStyle name="Normal 25 5 2 3 3" xfId="3941"/>
    <cellStyle name="Normal 25 5 2 3 3 2" xfId="7154"/>
    <cellStyle name="Normal 25 5 2 3 3 2 2" xfId="29985"/>
    <cellStyle name="Normal 25 5 2 3 3 2 2 2" xfId="54016"/>
    <cellStyle name="Normal 25 5 2 3 3 2 3" xfId="18321"/>
    <cellStyle name="Normal 25 5 2 3 3 2 4" xfId="42395"/>
    <cellStyle name="Normal 25 5 2 3 3 3" xfId="15138"/>
    <cellStyle name="Normal 25 5 2 3 3 3 2" xfId="39212"/>
    <cellStyle name="Normal 25 5 2 3 3 4" xfId="26773"/>
    <cellStyle name="Normal 25 5 2 3 3 4 2" xfId="50804"/>
    <cellStyle name="Normal 25 5 2 3 3 5" xfId="10248"/>
    <cellStyle name="Normal 25 5 2 3 3 6" xfId="34324"/>
    <cellStyle name="Normal 25 5 2 3 4" xfId="4990"/>
    <cellStyle name="Normal 25 5 2 3 4 2" xfId="16187"/>
    <cellStyle name="Normal 25 5 2 3 4 2 2" xfId="40261"/>
    <cellStyle name="Normal 25 5 2 3 4 3" xfId="27822"/>
    <cellStyle name="Normal 25 5 2 3 4 3 2" xfId="51853"/>
    <cellStyle name="Normal 25 5 2 3 4 4" xfId="11211"/>
    <cellStyle name="Normal 25 5 2 3 4 5" xfId="35287"/>
    <cellStyle name="Normal 25 5 2 3 5" xfId="1986"/>
    <cellStyle name="Normal 25 5 2 3 5 2" xfId="24795"/>
    <cellStyle name="Normal 25 5 2 3 5 2 2" xfId="48838"/>
    <cellStyle name="Normal 25 5 2 3 5 3" xfId="12307"/>
    <cellStyle name="Normal 25 5 2 3 5 4" xfId="36383"/>
    <cellStyle name="Normal 25 5 2 3 6" xfId="23808"/>
    <cellStyle name="Normal 25 5 2 3 6 2" xfId="47860"/>
    <cellStyle name="Normal 25 5 2 3 7" xfId="8308"/>
    <cellStyle name="Normal 25 5 2 3 8" xfId="32384"/>
    <cellStyle name="Normal 25 5 2 4" xfId="1180"/>
    <cellStyle name="Normal 25 5 2 4 2" xfId="3198"/>
    <cellStyle name="Normal 25 5 2 4 2 2" xfId="6397"/>
    <cellStyle name="Normal 25 5 2 4 2 2 2" xfId="29228"/>
    <cellStyle name="Normal 25 5 2 4 2 2 2 2" xfId="53259"/>
    <cellStyle name="Normal 25 5 2 4 2 2 3" xfId="17564"/>
    <cellStyle name="Normal 25 5 2 4 2 2 4" xfId="41638"/>
    <cellStyle name="Normal 25 5 2 4 2 3" xfId="14379"/>
    <cellStyle name="Normal 25 5 2 4 2 3 2" xfId="38455"/>
    <cellStyle name="Normal 25 5 2 4 2 4" xfId="26006"/>
    <cellStyle name="Normal 25 5 2 4 2 4 2" xfId="50047"/>
    <cellStyle name="Normal 25 5 2 4 2 5" xfId="9510"/>
    <cellStyle name="Normal 25 5 2 4 2 6" xfId="33586"/>
    <cellStyle name="Normal 25 5 2 4 3" xfId="4193"/>
    <cellStyle name="Normal 25 5 2 4 3 2" xfId="7406"/>
    <cellStyle name="Normal 25 5 2 4 3 2 2" xfId="30237"/>
    <cellStyle name="Normal 25 5 2 4 3 2 2 2" xfId="54268"/>
    <cellStyle name="Normal 25 5 2 4 3 2 3" xfId="18573"/>
    <cellStyle name="Normal 25 5 2 4 3 2 4" xfId="42647"/>
    <cellStyle name="Normal 25 5 2 4 3 3" xfId="15390"/>
    <cellStyle name="Normal 25 5 2 4 3 3 2" xfId="39464"/>
    <cellStyle name="Normal 25 5 2 4 3 4" xfId="27025"/>
    <cellStyle name="Normal 25 5 2 4 3 4 2" xfId="51056"/>
    <cellStyle name="Normal 25 5 2 4 3 5" xfId="10488"/>
    <cellStyle name="Normal 25 5 2 4 3 6" xfId="34564"/>
    <cellStyle name="Normal 25 5 2 4 4" xfId="5231"/>
    <cellStyle name="Normal 25 5 2 4 4 2" xfId="16428"/>
    <cellStyle name="Normal 25 5 2 4 4 2 2" xfId="40502"/>
    <cellStyle name="Normal 25 5 2 4 4 3" xfId="28063"/>
    <cellStyle name="Normal 25 5 2 4 4 3 2" xfId="52094"/>
    <cellStyle name="Normal 25 5 2 4 4 4" xfId="11451"/>
    <cellStyle name="Normal 25 5 2 4 4 5" xfId="35527"/>
    <cellStyle name="Normal 25 5 2 4 5" xfId="2228"/>
    <cellStyle name="Normal 25 5 2 4 5 2" xfId="25039"/>
    <cellStyle name="Normal 25 5 2 4 5 2 2" xfId="49080"/>
    <cellStyle name="Normal 25 5 2 4 5 3" xfId="12556"/>
    <cellStyle name="Normal 25 5 2 4 5 4" xfId="36632"/>
    <cellStyle name="Normal 25 5 2 4 6" xfId="24051"/>
    <cellStyle name="Normal 25 5 2 4 6 2" xfId="48100"/>
    <cellStyle name="Normal 25 5 2 4 7" xfId="8548"/>
    <cellStyle name="Normal 25 5 2 4 8" xfId="32624"/>
    <cellStyle name="Normal 25 5 2 5" xfId="2477"/>
    <cellStyle name="Normal 25 5 2 5 2" xfId="5677"/>
    <cellStyle name="Normal 25 5 2 5 2 2" xfId="28508"/>
    <cellStyle name="Normal 25 5 2 5 2 2 2" xfId="52539"/>
    <cellStyle name="Normal 25 5 2 5 2 3" xfId="16844"/>
    <cellStyle name="Normal 25 5 2 5 2 4" xfId="40918"/>
    <cellStyle name="Normal 25 5 2 5 3" xfId="13659"/>
    <cellStyle name="Normal 25 5 2 5 3 2" xfId="37735"/>
    <cellStyle name="Normal 25 5 2 5 4" xfId="25286"/>
    <cellStyle name="Normal 25 5 2 5 4 2" xfId="49327"/>
    <cellStyle name="Normal 25 5 2 5 5" xfId="8790"/>
    <cellStyle name="Normal 25 5 2 5 6" xfId="32866"/>
    <cellStyle name="Normal 25 5 2 6" xfId="3451"/>
    <cellStyle name="Normal 25 5 2 6 2" xfId="6664"/>
    <cellStyle name="Normal 25 5 2 6 2 2" xfId="29495"/>
    <cellStyle name="Normal 25 5 2 6 2 2 2" xfId="53526"/>
    <cellStyle name="Normal 25 5 2 6 2 3" xfId="17831"/>
    <cellStyle name="Normal 25 5 2 6 2 4" xfId="41905"/>
    <cellStyle name="Normal 25 5 2 6 3" xfId="14648"/>
    <cellStyle name="Normal 25 5 2 6 3 2" xfId="38722"/>
    <cellStyle name="Normal 25 5 2 6 4" xfId="26283"/>
    <cellStyle name="Normal 25 5 2 6 4 2" xfId="50314"/>
    <cellStyle name="Normal 25 5 2 6 5" xfId="9768"/>
    <cellStyle name="Normal 25 5 2 6 6" xfId="33844"/>
    <cellStyle name="Normal 25 5 2 7" xfId="4508"/>
    <cellStyle name="Normal 25 5 2 7 2" xfId="15705"/>
    <cellStyle name="Normal 25 5 2 7 2 2" xfId="39779"/>
    <cellStyle name="Normal 25 5 2 7 3" xfId="27340"/>
    <cellStyle name="Normal 25 5 2 7 3 2" xfId="51371"/>
    <cellStyle name="Normal 25 5 2 7 4" xfId="10731"/>
    <cellStyle name="Normal 25 5 2 7 5" xfId="34807"/>
    <cellStyle name="Normal 25 5 2 8" xfId="1506"/>
    <cellStyle name="Normal 25 5 2 8 2" xfId="24315"/>
    <cellStyle name="Normal 25 5 2 8 2 2" xfId="48358"/>
    <cellStyle name="Normal 25 5 2 8 3" xfId="11757"/>
    <cellStyle name="Normal 25 5 2 8 4" xfId="35833"/>
    <cellStyle name="Normal 25 5 2 9" xfId="23317"/>
    <cellStyle name="Normal 25 5 2 9 2" xfId="47380"/>
    <cellStyle name="Normal 25 5 3" xfId="669"/>
    <cellStyle name="Normal 25 5 3 2" xfId="2717"/>
    <cellStyle name="Normal 25 5 3 2 2" xfId="5916"/>
    <cellStyle name="Normal 25 5 3 2 2 2" xfId="28747"/>
    <cellStyle name="Normal 25 5 3 2 2 2 2" xfId="52778"/>
    <cellStyle name="Normal 25 5 3 2 2 3" xfId="17083"/>
    <cellStyle name="Normal 25 5 3 2 2 4" xfId="41157"/>
    <cellStyle name="Normal 25 5 3 2 3" xfId="13898"/>
    <cellStyle name="Normal 25 5 3 2 3 2" xfId="37974"/>
    <cellStyle name="Normal 25 5 3 2 4" xfId="25525"/>
    <cellStyle name="Normal 25 5 3 2 4 2" xfId="49566"/>
    <cellStyle name="Normal 25 5 3 2 5" xfId="9029"/>
    <cellStyle name="Normal 25 5 3 2 6" xfId="33105"/>
    <cellStyle name="Normal 25 5 3 3" xfId="3696"/>
    <cellStyle name="Normal 25 5 3 3 2" xfId="6909"/>
    <cellStyle name="Normal 25 5 3 3 2 2" xfId="29740"/>
    <cellStyle name="Normal 25 5 3 3 2 2 2" xfId="53771"/>
    <cellStyle name="Normal 25 5 3 3 2 3" xfId="18076"/>
    <cellStyle name="Normal 25 5 3 3 2 4" xfId="42150"/>
    <cellStyle name="Normal 25 5 3 3 3" xfId="14893"/>
    <cellStyle name="Normal 25 5 3 3 3 2" xfId="38967"/>
    <cellStyle name="Normal 25 5 3 3 4" xfId="26528"/>
    <cellStyle name="Normal 25 5 3 3 4 2" xfId="50559"/>
    <cellStyle name="Normal 25 5 3 3 5" xfId="10007"/>
    <cellStyle name="Normal 25 5 3 3 6" xfId="34083"/>
    <cellStyle name="Normal 25 5 3 4" xfId="4749"/>
    <cellStyle name="Normal 25 5 3 4 2" xfId="15946"/>
    <cellStyle name="Normal 25 5 3 4 2 2" xfId="40020"/>
    <cellStyle name="Normal 25 5 3 4 3" xfId="27581"/>
    <cellStyle name="Normal 25 5 3 4 3 2" xfId="51612"/>
    <cellStyle name="Normal 25 5 3 4 4" xfId="10970"/>
    <cellStyle name="Normal 25 5 3 4 5" xfId="35046"/>
    <cellStyle name="Normal 25 5 3 5" xfId="1745"/>
    <cellStyle name="Normal 25 5 3 5 2" xfId="24554"/>
    <cellStyle name="Normal 25 5 3 5 2 2" xfId="48597"/>
    <cellStyle name="Normal 25 5 3 5 3" xfId="12056"/>
    <cellStyle name="Normal 25 5 3 5 4" xfId="36132"/>
    <cellStyle name="Normal 25 5 3 6" xfId="23565"/>
    <cellStyle name="Normal 25 5 3 6 2" xfId="47619"/>
    <cellStyle name="Normal 25 5 3 7" xfId="8067"/>
    <cellStyle name="Normal 25 5 3 8" xfId="32143"/>
    <cellStyle name="Normal 25 5 4" xfId="939"/>
    <cellStyle name="Normal 25 5 4 2" xfId="2957"/>
    <cellStyle name="Normal 25 5 4 2 2" xfId="6156"/>
    <cellStyle name="Normal 25 5 4 2 2 2" xfId="28987"/>
    <cellStyle name="Normal 25 5 4 2 2 2 2" xfId="53018"/>
    <cellStyle name="Normal 25 5 4 2 2 3" xfId="17323"/>
    <cellStyle name="Normal 25 5 4 2 2 4" xfId="41397"/>
    <cellStyle name="Normal 25 5 4 2 3" xfId="14138"/>
    <cellStyle name="Normal 25 5 4 2 3 2" xfId="38214"/>
    <cellStyle name="Normal 25 5 4 2 4" xfId="25765"/>
    <cellStyle name="Normal 25 5 4 2 4 2" xfId="49806"/>
    <cellStyle name="Normal 25 5 4 2 5" xfId="9269"/>
    <cellStyle name="Normal 25 5 4 2 6" xfId="33345"/>
    <cellStyle name="Normal 25 5 4 3" xfId="3940"/>
    <cellStyle name="Normal 25 5 4 3 2" xfId="7153"/>
    <cellStyle name="Normal 25 5 4 3 2 2" xfId="29984"/>
    <cellStyle name="Normal 25 5 4 3 2 2 2" xfId="54015"/>
    <cellStyle name="Normal 25 5 4 3 2 3" xfId="18320"/>
    <cellStyle name="Normal 25 5 4 3 2 4" xfId="42394"/>
    <cellStyle name="Normal 25 5 4 3 3" xfId="15137"/>
    <cellStyle name="Normal 25 5 4 3 3 2" xfId="39211"/>
    <cellStyle name="Normal 25 5 4 3 4" xfId="26772"/>
    <cellStyle name="Normal 25 5 4 3 4 2" xfId="50803"/>
    <cellStyle name="Normal 25 5 4 3 5" xfId="10247"/>
    <cellStyle name="Normal 25 5 4 3 6" xfId="34323"/>
    <cellStyle name="Normal 25 5 4 4" xfId="4989"/>
    <cellStyle name="Normal 25 5 4 4 2" xfId="16186"/>
    <cellStyle name="Normal 25 5 4 4 2 2" xfId="40260"/>
    <cellStyle name="Normal 25 5 4 4 3" xfId="27821"/>
    <cellStyle name="Normal 25 5 4 4 3 2" xfId="51852"/>
    <cellStyle name="Normal 25 5 4 4 4" xfId="11210"/>
    <cellStyle name="Normal 25 5 4 4 5" xfId="35286"/>
    <cellStyle name="Normal 25 5 4 5" xfId="1985"/>
    <cellStyle name="Normal 25 5 4 5 2" xfId="24794"/>
    <cellStyle name="Normal 25 5 4 5 2 2" xfId="48837"/>
    <cellStyle name="Normal 25 5 4 5 3" xfId="12306"/>
    <cellStyle name="Normal 25 5 4 5 4" xfId="36382"/>
    <cellStyle name="Normal 25 5 4 6" xfId="23807"/>
    <cellStyle name="Normal 25 5 4 6 2" xfId="47859"/>
    <cellStyle name="Normal 25 5 4 7" xfId="8307"/>
    <cellStyle name="Normal 25 5 4 8" xfId="32383"/>
    <cellStyle name="Normal 25 5 5" xfId="1179"/>
    <cellStyle name="Normal 25 5 5 2" xfId="3197"/>
    <cellStyle name="Normal 25 5 5 2 2" xfId="6396"/>
    <cellStyle name="Normal 25 5 5 2 2 2" xfId="29227"/>
    <cellStyle name="Normal 25 5 5 2 2 2 2" xfId="53258"/>
    <cellStyle name="Normal 25 5 5 2 2 3" xfId="17563"/>
    <cellStyle name="Normal 25 5 5 2 2 4" xfId="41637"/>
    <cellStyle name="Normal 25 5 5 2 3" xfId="14378"/>
    <cellStyle name="Normal 25 5 5 2 3 2" xfId="38454"/>
    <cellStyle name="Normal 25 5 5 2 4" xfId="26005"/>
    <cellStyle name="Normal 25 5 5 2 4 2" xfId="50046"/>
    <cellStyle name="Normal 25 5 5 2 5" xfId="9509"/>
    <cellStyle name="Normal 25 5 5 2 6" xfId="33585"/>
    <cellStyle name="Normal 25 5 5 3" xfId="4192"/>
    <cellStyle name="Normal 25 5 5 3 2" xfId="7405"/>
    <cellStyle name="Normal 25 5 5 3 2 2" xfId="30236"/>
    <cellStyle name="Normal 25 5 5 3 2 2 2" xfId="54267"/>
    <cellStyle name="Normal 25 5 5 3 2 3" xfId="18572"/>
    <cellStyle name="Normal 25 5 5 3 2 4" xfId="42646"/>
    <cellStyle name="Normal 25 5 5 3 3" xfId="15389"/>
    <cellStyle name="Normal 25 5 5 3 3 2" xfId="39463"/>
    <cellStyle name="Normal 25 5 5 3 4" xfId="27024"/>
    <cellStyle name="Normal 25 5 5 3 4 2" xfId="51055"/>
    <cellStyle name="Normal 25 5 5 3 5" xfId="10487"/>
    <cellStyle name="Normal 25 5 5 3 6" xfId="34563"/>
    <cellStyle name="Normal 25 5 5 4" xfId="5230"/>
    <cellStyle name="Normal 25 5 5 4 2" xfId="16427"/>
    <cellStyle name="Normal 25 5 5 4 2 2" xfId="40501"/>
    <cellStyle name="Normal 25 5 5 4 3" xfId="28062"/>
    <cellStyle name="Normal 25 5 5 4 3 2" xfId="52093"/>
    <cellStyle name="Normal 25 5 5 4 4" xfId="11450"/>
    <cellStyle name="Normal 25 5 5 4 5" xfId="35526"/>
    <cellStyle name="Normal 25 5 5 5" xfId="2227"/>
    <cellStyle name="Normal 25 5 5 5 2" xfId="25038"/>
    <cellStyle name="Normal 25 5 5 5 2 2" xfId="49079"/>
    <cellStyle name="Normal 25 5 5 5 3" xfId="12555"/>
    <cellStyle name="Normal 25 5 5 5 4" xfId="36631"/>
    <cellStyle name="Normal 25 5 5 6" xfId="24050"/>
    <cellStyle name="Normal 25 5 5 6 2" xfId="48099"/>
    <cellStyle name="Normal 25 5 5 7" xfId="8547"/>
    <cellStyle name="Normal 25 5 5 8" xfId="32623"/>
    <cellStyle name="Normal 25 5 6" xfId="2476"/>
    <cellStyle name="Normal 25 5 6 2" xfId="5676"/>
    <cellStyle name="Normal 25 5 6 2 2" xfId="28507"/>
    <cellStyle name="Normal 25 5 6 2 2 2" xfId="52538"/>
    <cellStyle name="Normal 25 5 6 2 3" xfId="16843"/>
    <cellStyle name="Normal 25 5 6 2 4" xfId="40917"/>
    <cellStyle name="Normal 25 5 6 3" xfId="13658"/>
    <cellStyle name="Normal 25 5 6 3 2" xfId="37734"/>
    <cellStyle name="Normal 25 5 6 4" xfId="25285"/>
    <cellStyle name="Normal 25 5 6 4 2" xfId="49326"/>
    <cellStyle name="Normal 25 5 6 5" xfId="8789"/>
    <cellStyle name="Normal 25 5 6 6" xfId="32865"/>
    <cellStyle name="Normal 25 5 7" xfId="3450"/>
    <cellStyle name="Normal 25 5 7 2" xfId="6663"/>
    <cellStyle name="Normal 25 5 7 2 2" xfId="29494"/>
    <cellStyle name="Normal 25 5 7 2 2 2" xfId="53525"/>
    <cellStyle name="Normal 25 5 7 2 3" xfId="17830"/>
    <cellStyle name="Normal 25 5 7 2 4" xfId="41904"/>
    <cellStyle name="Normal 25 5 7 3" xfId="14647"/>
    <cellStyle name="Normal 25 5 7 3 2" xfId="38721"/>
    <cellStyle name="Normal 25 5 7 4" xfId="26282"/>
    <cellStyle name="Normal 25 5 7 4 2" xfId="50313"/>
    <cellStyle name="Normal 25 5 7 5" xfId="9767"/>
    <cellStyle name="Normal 25 5 7 6" xfId="33843"/>
    <cellStyle name="Normal 25 5 8" xfId="4507"/>
    <cellStyle name="Normal 25 5 8 2" xfId="15704"/>
    <cellStyle name="Normal 25 5 8 2 2" xfId="39778"/>
    <cellStyle name="Normal 25 5 8 3" xfId="27339"/>
    <cellStyle name="Normal 25 5 8 3 2" xfId="51370"/>
    <cellStyle name="Normal 25 5 8 4" xfId="10730"/>
    <cellStyle name="Normal 25 5 8 5" xfId="34806"/>
    <cellStyle name="Normal 25 5 9" xfId="1505"/>
    <cellStyle name="Normal 25 5 9 2" xfId="24314"/>
    <cellStyle name="Normal 25 5 9 2 2" xfId="48357"/>
    <cellStyle name="Normal 25 5 9 3" xfId="11756"/>
    <cellStyle name="Normal 25 5 9 4" xfId="35832"/>
    <cellStyle name="Normal 25 6" xfId="270"/>
    <cellStyle name="Normal 25 6 10" xfId="7829"/>
    <cellStyle name="Normal 25 6 11" xfId="31905"/>
    <cellStyle name="Normal 25 6 2" xfId="671"/>
    <cellStyle name="Normal 25 6 2 2" xfId="2719"/>
    <cellStyle name="Normal 25 6 2 2 2" xfId="5918"/>
    <cellStyle name="Normal 25 6 2 2 2 2" xfId="28749"/>
    <cellStyle name="Normal 25 6 2 2 2 2 2" xfId="52780"/>
    <cellStyle name="Normal 25 6 2 2 2 3" xfId="17085"/>
    <cellStyle name="Normal 25 6 2 2 2 4" xfId="41159"/>
    <cellStyle name="Normal 25 6 2 2 3" xfId="13900"/>
    <cellStyle name="Normal 25 6 2 2 3 2" xfId="37976"/>
    <cellStyle name="Normal 25 6 2 2 4" xfId="25527"/>
    <cellStyle name="Normal 25 6 2 2 4 2" xfId="49568"/>
    <cellStyle name="Normal 25 6 2 2 5" xfId="9031"/>
    <cellStyle name="Normal 25 6 2 2 6" xfId="33107"/>
    <cellStyle name="Normal 25 6 2 3" xfId="3698"/>
    <cellStyle name="Normal 25 6 2 3 2" xfId="6911"/>
    <cellStyle name="Normal 25 6 2 3 2 2" xfId="29742"/>
    <cellStyle name="Normal 25 6 2 3 2 2 2" xfId="53773"/>
    <cellStyle name="Normal 25 6 2 3 2 3" xfId="18078"/>
    <cellStyle name="Normal 25 6 2 3 2 4" xfId="42152"/>
    <cellStyle name="Normal 25 6 2 3 3" xfId="14895"/>
    <cellStyle name="Normal 25 6 2 3 3 2" xfId="38969"/>
    <cellStyle name="Normal 25 6 2 3 4" xfId="26530"/>
    <cellStyle name="Normal 25 6 2 3 4 2" xfId="50561"/>
    <cellStyle name="Normal 25 6 2 3 5" xfId="10009"/>
    <cellStyle name="Normal 25 6 2 3 6" xfId="34085"/>
    <cellStyle name="Normal 25 6 2 4" xfId="4751"/>
    <cellStyle name="Normal 25 6 2 4 2" xfId="15948"/>
    <cellStyle name="Normal 25 6 2 4 2 2" xfId="40022"/>
    <cellStyle name="Normal 25 6 2 4 3" xfId="27583"/>
    <cellStyle name="Normal 25 6 2 4 3 2" xfId="51614"/>
    <cellStyle name="Normal 25 6 2 4 4" xfId="10972"/>
    <cellStyle name="Normal 25 6 2 4 5" xfId="35048"/>
    <cellStyle name="Normal 25 6 2 5" xfId="1747"/>
    <cellStyle name="Normal 25 6 2 5 2" xfId="24556"/>
    <cellStyle name="Normal 25 6 2 5 2 2" xfId="48599"/>
    <cellStyle name="Normal 25 6 2 5 3" xfId="12058"/>
    <cellStyle name="Normal 25 6 2 5 4" xfId="36134"/>
    <cellStyle name="Normal 25 6 2 6" xfId="23567"/>
    <cellStyle name="Normal 25 6 2 6 2" xfId="47621"/>
    <cellStyle name="Normal 25 6 2 7" xfId="8069"/>
    <cellStyle name="Normal 25 6 2 8" xfId="32145"/>
    <cellStyle name="Normal 25 6 3" xfId="941"/>
    <cellStyle name="Normal 25 6 3 2" xfId="2959"/>
    <cellStyle name="Normal 25 6 3 2 2" xfId="6158"/>
    <cellStyle name="Normal 25 6 3 2 2 2" xfId="28989"/>
    <cellStyle name="Normal 25 6 3 2 2 2 2" xfId="53020"/>
    <cellStyle name="Normal 25 6 3 2 2 3" xfId="17325"/>
    <cellStyle name="Normal 25 6 3 2 2 4" xfId="41399"/>
    <cellStyle name="Normal 25 6 3 2 3" xfId="14140"/>
    <cellStyle name="Normal 25 6 3 2 3 2" xfId="38216"/>
    <cellStyle name="Normal 25 6 3 2 4" xfId="25767"/>
    <cellStyle name="Normal 25 6 3 2 4 2" xfId="49808"/>
    <cellStyle name="Normal 25 6 3 2 5" xfId="9271"/>
    <cellStyle name="Normal 25 6 3 2 6" xfId="33347"/>
    <cellStyle name="Normal 25 6 3 3" xfId="3942"/>
    <cellStyle name="Normal 25 6 3 3 2" xfId="7155"/>
    <cellStyle name="Normal 25 6 3 3 2 2" xfId="29986"/>
    <cellStyle name="Normal 25 6 3 3 2 2 2" xfId="54017"/>
    <cellStyle name="Normal 25 6 3 3 2 3" xfId="18322"/>
    <cellStyle name="Normal 25 6 3 3 2 4" xfId="42396"/>
    <cellStyle name="Normal 25 6 3 3 3" xfId="15139"/>
    <cellStyle name="Normal 25 6 3 3 3 2" xfId="39213"/>
    <cellStyle name="Normal 25 6 3 3 4" xfId="26774"/>
    <cellStyle name="Normal 25 6 3 3 4 2" xfId="50805"/>
    <cellStyle name="Normal 25 6 3 3 5" xfId="10249"/>
    <cellStyle name="Normal 25 6 3 3 6" xfId="34325"/>
    <cellStyle name="Normal 25 6 3 4" xfId="4991"/>
    <cellStyle name="Normal 25 6 3 4 2" xfId="16188"/>
    <cellStyle name="Normal 25 6 3 4 2 2" xfId="40262"/>
    <cellStyle name="Normal 25 6 3 4 3" xfId="27823"/>
    <cellStyle name="Normal 25 6 3 4 3 2" xfId="51854"/>
    <cellStyle name="Normal 25 6 3 4 4" xfId="11212"/>
    <cellStyle name="Normal 25 6 3 4 5" xfId="35288"/>
    <cellStyle name="Normal 25 6 3 5" xfId="1987"/>
    <cellStyle name="Normal 25 6 3 5 2" xfId="24796"/>
    <cellStyle name="Normal 25 6 3 5 2 2" xfId="48839"/>
    <cellStyle name="Normal 25 6 3 5 3" xfId="12308"/>
    <cellStyle name="Normal 25 6 3 5 4" xfId="36384"/>
    <cellStyle name="Normal 25 6 3 6" xfId="23809"/>
    <cellStyle name="Normal 25 6 3 6 2" xfId="47861"/>
    <cellStyle name="Normal 25 6 3 7" xfId="8309"/>
    <cellStyle name="Normal 25 6 3 8" xfId="32385"/>
    <cellStyle name="Normal 25 6 4" xfId="1181"/>
    <cellStyle name="Normal 25 6 4 2" xfId="3199"/>
    <cellStyle name="Normal 25 6 4 2 2" xfId="6398"/>
    <cellStyle name="Normal 25 6 4 2 2 2" xfId="29229"/>
    <cellStyle name="Normal 25 6 4 2 2 2 2" xfId="53260"/>
    <cellStyle name="Normal 25 6 4 2 2 3" xfId="17565"/>
    <cellStyle name="Normal 25 6 4 2 2 4" xfId="41639"/>
    <cellStyle name="Normal 25 6 4 2 3" xfId="14380"/>
    <cellStyle name="Normal 25 6 4 2 3 2" xfId="38456"/>
    <cellStyle name="Normal 25 6 4 2 4" xfId="26007"/>
    <cellStyle name="Normal 25 6 4 2 4 2" xfId="50048"/>
    <cellStyle name="Normal 25 6 4 2 5" xfId="9511"/>
    <cellStyle name="Normal 25 6 4 2 6" xfId="33587"/>
    <cellStyle name="Normal 25 6 4 3" xfId="4194"/>
    <cellStyle name="Normal 25 6 4 3 2" xfId="7407"/>
    <cellStyle name="Normal 25 6 4 3 2 2" xfId="30238"/>
    <cellStyle name="Normal 25 6 4 3 2 2 2" xfId="54269"/>
    <cellStyle name="Normal 25 6 4 3 2 3" xfId="18574"/>
    <cellStyle name="Normal 25 6 4 3 2 4" xfId="42648"/>
    <cellStyle name="Normal 25 6 4 3 3" xfId="15391"/>
    <cellStyle name="Normal 25 6 4 3 3 2" xfId="39465"/>
    <cellStyle name="Normal 25 6 4 3 4" xfId="27026"/>
    <cellStyle name="Normal 25 6 4 3 4 2" xfId="51057"/>
    <cellStyle name="Normal 25 6 4 3 5" xfId="10489"/>
    <cellStyle name="Normal 25 6 4 3 6" xfId="34565"/>
    <cellStyle name="Normal 25 6 4 4" xfId="5232"/>
    <cellStyle name="Normal 25 6 4 4 2" xfId="16429"/>
    <cellStyle name="Normal 25 6 4 4 2 2" xfId="40503"/>
    <cellStyle name="Normal 25 6 4 4 3" xfId="28064"/>
    <cellStyle name="Normal 25 6 4 4 3 2" xfId="52095"/>
    <cellStyle name="Normal 25 6 4 4 4" xfId="11452"/>
    <cellStyle name="Normal 25 6 4 4 5" xfId="35528"/>
    <cellStyle name="Normal 25 6 4 5" xfId="2229"/>
    <cellStyle name="Normal 25 6 4 5 2" xfId="25040"/>
    <cellStyle name="Normal 25 6 4 5 2 2" xfId="49081"/>
    <cellStyle name="Normal 25 6 4 5 3" xfId="12557"/>
    <cellStyle name="Normal 25 6 4 5 4" xfId="36633"/>
    <cellStyle name="Normal 25 6 4 6" xfId="24052"/>
    <cellStyle name="Normal 25 6 4 6 2" xfId="48101"/>
    <cellStyle name="Normal 25 6 4 7" xfId="8549"/>
    <cellStyle name="Normal 25 6 4 8" xfId="32625"/>
    <cellStyle name="Normal 25 6 5" xfId="2478"/>
    <cellStyle name="Normal 25 6 5 2" xfId="5678"/>
    <cellStyle name="Normal 25 6 5 2 2" xfId="28509"/>
    <cellStyle name="Normal 25 6 5 2 2 2" xfId="52540"/>
    <cellStyle name="Normal 25 6 5 2 3" xfId="16845"/>
    <cellStyle name="Normal 25 6 5 2 4" xfId="40919"/>
    <cellStyle name="Normal 25 6 5 3" xfId="13660"/>
    <cellStyle name="Normal 25 6 5 3 2" xfId="37736"/>
    <cellStyle name="Normal 25 6 5 4" xfId="25287"/>
    <cellStyle name="Normal 25 6 5 4 2" xfId="49328"/>
    <cellStyle name="Normal 25 6 5 5" xfId="8791"/>
    <cellStyle name="Normal 25 6 5 6" xfId="32867"/>
    <cellStyle name="Normal 25 6 6" xfId="3452"/>
    <cellStyle name="Normal 25 6 6 2" xfId="6665"/>
    <cellStyle name="Normal 25 6 6 2 2" xfId="29496"/>
    <cellStyle name="Normal 25 6 6 2 2 2" xfId="53527"/>
    <cellStyle name="Normal 25 6 6 2 3" xfId="17832"/>
    <cellStyle name="Normal 25 6 6 2 4" xfId="41906"/>
    <cellStyle name="Normal 25 6 6 3" xfId="14649"/>
    <cellStyle name="Normal 25 6 6 3 2" xfId="38723"/>
    <cellStyle name="Normal 25 6 6 4" xfId="26284"/>
    <cellStyle name="Normal 25 6 6 4 2" xfId="50315"/>
    <cellStyle name="Normal 25 6 6 5" xfId="9769"/>
    <cellStyle name="Normal 25 6 6 6" xfId="33845"/>
    <cellStyle name="Normal 25 6 7" xfId="4509"/>
    <cellStyle name="Normal 25 6 7 2" xfId="15706"/>
    <cellStyle name="Normal 25 6 7 2 2" xfId="39780"/>
    <cellStyle name="Normal 25 6 7 3" xfId="27341"/>
    <cellStyle name="Normal 25 6 7 3 2" xfId="51372"/>
    <cellStyle name="Normal 25 6 7 4" xfId="10732"/>
    <cellStyle name="Normal 25 6 7 5" xfId="34808"/>
    <cellStyle name="Normal 25 6 8" xfId="1507"/>
    <cellStyle name="Normal 25 6 8 2" xfId="24316"/>
    <cellStyle name="Normal 25 6 8 2 2" xfId="48359"/>
    <cellStyle name="Normal 25 6 8 3" xfId="11758"/>
    <cellStyle name="Normal 25 6 8 4" xfId="35834"/>
    <cellStyle name="Normal 25 6 9" xfId="23318"/>
    <cellStyle name="Normal 25 6 9 2" xfId="47381"/>
    <cellStyle name="Normal 25 7" xfId="657"/>
    <cellStyle name="Normal 25 7 2" xfId="2705"/>
    <cellStyle name="Normal 25 7 2 2" xfId="5904"/>
    <cellStyle name="Normal 25 7 2 2 2" xfId="28735"/>
    <cellStyle name="Normal 25 7 2 2 2 2" xfId="52766"/>
    <cellStyle name="Normal 25 7 2 2 3" xfId="17071"/>
    <cellStyle name="Normal 25 7 2 2 4" xfId="41145"/>
    <cellStyle name="Normal 25 7 2 3" xfId="13886"/>
    <cellStyle name="Normal 25 7 2 3 2" xfId="37962"/>
    <cellStyle name="Normal 25 7 2 4" xfId="25513"/>
    <cellStyle name="Normal 25 7 2 4 2" xfId="49554"/>
    <cellStyle name="Normal 25 7 2 5" xfId="9017"/>
    <cellStyle name="Normal 25 7 2 6" xfId="33093"/>
    <cellStyle name="Normal 25 7 3" xfId="3684"/>
    <cellStyle name="Normal 25 7 3 2" xfId="6897"/>
    <cellStyle name="Normal 25 7 3 2 2" xfId="29728"/>
    <cellStyle name="Normal 25 7 3 2 2 2" xfId="53759"/>
    <cellStyle name="Normal 25 7 3 2 3" xfId="18064"/>
    <cellStyle name="Normal 25 7 3 2 4" xfId="42138"/>
    <cellStyle name="Normal 25 7 3 3" xfId="14881"/>
    <cellStyle name="Normal 25 7 3 3 2" xfId="38955"/>
    <cellStyle name="Normal 25 7 3 4" xfId="26516"/>
    <cellStyle name="Normal 25 7 3 4 2" xfId="50547"/>
    <cellStyle name="Normal 25 7 3 5" xfId="9995"/>
    <cellStyle name="Normal 25 7 3 6" xfId="34071"/>
    <cellStyle name="Normal 25 7 4" xfId="4737"/>
    <cellStyle name="Normal 25 7 4 2" xfId="15934"/>
    <cellStyle name="Normal 25 7 4 2 2" xfId="40008"/>
    <cellStyle name="Normal 25 7 4 3" xfId="27569"/>
    <cellStyle name="Normal 25 7 4 3 2" xfId="51600"/>
    <cellStyle name="Normal 25 7 4 4" xfId="10958"/>
    <cellStyle name="Normal 25 7 4 5" xfId="35034"/>
    <cellStyle name="Normal 25 7 5" xfId="1733"/>
    <cellStyle name="Normal 25 7 5 2" xfId="24542"/>
    <cellStyle name="Normal 25 7 5 2 2" xfId="48585"/>
    <cellStyle name="Normal 25 7 5 3" xfId="12044"/>
    <cellStyle name="Normal 25 7 5 4" xfId="36120"/>
    <cellStyle name="Normal 25 7 6" xfId="23553"/>
    <cellStyle name="Normal 25 7 6 2" xfId="47607"/>
    <cellStyle name="Normal 25 7 7" xfId="8055"/>
    <cellStyle name="Normal 25 7 8" xfId="32131"/>
    <cellStyle name="Normal 25 8" xfId="927"/>
    <cellStyle name="Normal 25 8 2" xfId="2945"/>
    <cellStyle name="Normal 25 8 2 2" xfId="6144"/>
    <cellStyle name="Normal 25 8 2 2 2" xfId="28975"/>
    <cellStyle name="Normal 25 8 2 2 2 2" xfId="53006"/>
    <cellStyle name="Normal 25 8 2 2 3" xfId="17311"/>
    <cellStyle name="Normal 25 8 2 2 4" xfId="41385"/>
    <cellStyle name="Normal 25 8 2 3" xfId="14126"/>
    <cellStyle name="Normal 25 8 2 3 2" xfId="38202"/>
    <cellStyle name="Normal 25 8 2 4" xfId="25753"/>
    <cellStyle name="Normal 25 8 2 4 2" xfId="49794"/>
    <cellStyle name="Normal 25 8 2 5" xfId="9257"/>
    <cellStyle name="Normal 25 8 2 6" xfId="33333"/>
    <cellStyle name="Normal 25 8 3" xfId="3928"/>
    <cellStyle name="Normal 25 8 3 2" xfId="7141"/>
    <cellStyle name="Normal 25 8 3 2 2" xfId="29972"/>
    <cellStyle name="Normal 25 8 3 2 2 2" xfId="54003"/>
    <cellStyle name="Normal 25 8 3 2 3" xfId="18308"/>
    <cellStyle name="Normal 25 8 3 2 4" xfId="42382"/>
    <cellStyle name="Normal 25 8 3 3" xfId="15125"/>
    <cellStyle name="Normal 25 8 3 3 2" xfId="39199"/>
    <cellStyle name="Normal 25 8 3 4" xfId="26760"/>
    <cellStyle name="Normal 25 8 3 4 2" xfId="50791"/>
    <cellStyle name="Normal 25 8 3 5" xfId="10235"/>
    <cellStyle name="Normal 25 8 3 6" xfId="34311"/>
    <cellStyle name="Normal 25 8 4" xfId="4977"/>
    <cellStyle name="Normal 25 8 4 2" xfId="16174"/>
    <cellStyle name="Normal 25 8 4 2 2" xfId="40248"/>
    <cellStyle name="Normal 25 8 4 3" xfId="27809"/>
    <cellStyle name="Normal 25 8 4 3 2" xfId="51840"/>
    <cellStyle name="Normal 25 8 4 4" xfId="11198"/>
    <cellStyle name="Normal 25 8 4 5" xfId="35274"/>
    <cellStyle name="Normal 25 8 5" xfId="1973"/>
    <cellStyle name="Normal 25 8 5 2" xfId="24782"/>
    <cellStyle name="Normal 25 8 5 2 2" xfId="48825"/>
    <cellStyle name="Normal 25 8 5 3" xfId="12294"/>
    <cellStyle name="Normal 25 8 5 4" xfId="36370"/>
    <cellStyle name="Normal 25 8 6" xfId="23795"/>
    <cellStyle name="Normal 25 8 6 2" xfId="47847"/>
    <cellStyle name="Normal 25 8 7" xfId="8295"/>
    <cellStyle name="Normal 25 8 8" xfId="32371"/>
    <cellStyle name="Normal 25 9" xfId="1167"/>
    <cellStyle name="Normal 25 9 2" xfId="3185"/>
    <cellStyle name="Normal 25 9 2 2" xfId="6384"/>
    <cellStyle name="Normal 25 9 2 2 2" xfId="29215"/>
    <cellStyle name="Normal 25 9 2 2 2 2" xfId="53246"/>
    <cellStyle name="Normal 25 9 2 2 3" xfId="17551"/>
    <cellStyle name="Normal 25 9 2 2 4" xfId="41625"/>
    <cellStyle name="Normal 25 9 2 3" xfId="14366"/>
    <cellStyle name="Normal 25 9 2 3 2" xfId="38442"/>
    <cellStyle name="Normal 25 9 2 4" xfId="25993"/>
    <cellStyle name="Normal 25 9 2 4 2" xfId="50034"/>
    <cellStyle name="Normal 25 9 2 5" xfId="9497"/>
    <cellStyle name="Normal 25 9 2 6" xfId="33573"/>
    <cellStyle name="Normal 25 9 3" xfId="4180"/>
    <cellStyle name="Normal 25 9 3 2" xfId="7393"/>
    <cellStyle name="Normal 25 9 3 2 2" xfId="30224"/>
    <cellStyle name="Normal 25 9 3 2 2 2" xfId="54255"/>
    <cellStyle name="Normal 25 9 3 2 3" xfId="18560"/>
    <cellStyle name="Normal 25 9 3 2 4" xfId="42634"/>
    <cellStyle name="Normal 25 9 3 3" xfId="15377"/>
    <cellStyle name="Normal 25 9 3 3 2" xfId="39451"/>
    <cellStyle name="Normal 25 9 3 4" xfId="27012"/>
    <cellStyle name="Normal 25 9 3 4 2" xfId="51043"/>
    <cellStyle name="Normal 25 9 3 5" xfId="10475"/>
    <cellStyle name="Normal 25 9 3 6" xfId="34551"/>
    <cellStyle name="Normal 25 9 4" xfId="5218"/>
    <cellStyle name="Normal 25 9 4 2" xfId="16415"/>
    <cellStyle name="Normal 25 9 4 2 2" xfId="40489"/>
    <cellStyle name="Normal 25 9 4 3" xfId="28050"/>
    <cellStyle name="Normal 25 9 4 3 2" xfId="52081"/>
    <cellStyle name="Normal 25 9 4 4" xfId="11438"/>
    <cellStyle name="Normal 25 9 4 5" xfId="35514"/>
    <cellStyle name="Normal 25 9 5" xfId="2215"/>
    <cellStyle name="Normal 25 9 5 2" xfId="25026"/>
    <cellStyle name="Normal 25 9 5 2 2" xfId="49067"/>
    <cellStyle name="Normal 25 9 5 3" xfId="12543"/>
    <cellStyle name="Normal 25 9 5 4" xfId="36619"/>
    <cellStyle name="Normal 25 9 6" xfId="24038"/>
    <cellStyle name="Normal 25 9 6 2" xfId="48087"/>
    <cellStyle name="Normal 25 9 7" xfId="8535"/>
    <cellStyle name="Normal 25 9 8" xfId="32611"/>
    <cellStyle name="Normal 26" xfId="45"/>
    <cellStyle name="Normal 27" xfId="460"/>
    <cellStyle name="Normal 27 2" xfId="489"/>
    <cellStyle name="Normal 27 3" xfId="2599"/>
    <cellStyle name="Normal 27 4" xfId="2352"/>
    <cellStyle name="Normal 28" xfId="1306"/>
    <cellStyle name="Normal 28 2" xfId="3322"/>
    <cellStyle name="Normal 28 2 2" xfId="14503"/>
    <cellStyle name="Normal 28 2 3" xfId="9634"/>
    <cellStyle name="Normal 28 2 4" xfId="33710"/>
    <cellStyle name="Normal 28 3" xfId="4330"/>
    <cellStyle name="Normal 28 3 2" xfId="7543"/>
    <cellStyle name="Normal 28 3 2 2" xfId="30374"/>
    <cellStyle name="Normal 28 3 2 2 2" xfId="54405"/>
    <cellStyle name="Normal 28 3 2 3" xfId="18710"/>
    <cellStyle name="Normal 28 3 2 4" xfId="42784"/>
    <cellStyle name="Normal 28 3 3" xfId="15527"/>
    <cellStyle name="Normal 28 3 3 2" xfId="39601"/>
    <cellStyle name="Normal 28 3 4" xfId="27162"/>
    <cellStyle name="Normal 28 3 4 2" xfId="51193"/>
    <cellStyle name="Normal 28 3 5" xfId="10612"/>
    <cellStyle name="Normal 28 3 6" xfId="34688"/>
    <cellStyle name="Normal 28 4" xfId="5356"/>
    <cellStyle name="Normal 28 4 2" xfId="16553"/>
    <cellStyle name="Normal 28 4 2 2" xfId="40627"/>
    <cellStyle name="Normal 28 4 3" xfId="28188"/>
    <cellStyle name="Normal 28 4 3 2" xfId="52219"/>
    <cellStyle name="Normal 28 4 4" xfId="11575"/>
    <cellStyle name="Normal 28 4 5" xfId="35651"/>
    <cellStyle name="Normal 28 5" xfId="2354"/>
    <cellStyle name="Normal 28 5 2" xfId="25164"/>
    <cellStyle name="Normal 28 5 2 2" xfId="49205"/>
    <cellStyle name="Normal 28 5 3" xfId="12687"/>
    <cellStyle name="Normal 28 5 4" xfId="36763"/>
    <cellStyle name="Normal 28 6" xfId="24179"/>
    <cellStyle name="Normal 28 6 2" xfId="48224"/>
    <cellStyle name="Normal 28 7" xfId="7707"/>
    <cellStyle name="Normal 28 8" xfId="1384"/>
    <cellStyle name="Normal 29" xfId="2355"/>
    <cellStyle name="Normal 29 2" xfId="5556"/>
    <cellStyle name="Normal 29 2 2" xfId="28387"/>
    <cellStyle name="Normal 29 2 2 2" xfId="52418"/>
    <cellStyle name="Normal 29 2 3" xfId="16723"/>
    <cellStyle name="Normal 29 2 4" xfId="40797"/>
    <cellStyle name="Normal 29 3" xfId="13538"/>
    <cellStyle name="Normal 29 3 2" xfId="37614"/>
    <cellStyle name="Normal 29 4" xfId="25165"/>
    <cellStyle name="Normal 29 4 2" xfId="49206"/>
    <cellStyle name="Normal 29 5" xfId="9647"/>
    <cellStyle name="Normal 29 6" xfId="33723"/>
    <cellStyle name="Normal 3" xfId="271"/>
    <cellStyle name="Normal 3 2" xfId="272"/>
    <cellStyle name="Normal 3 2 2" xfId="480"/>
    <cellStyle name="Normal 3 3" xfId="479"/>
    <cellStyle name="Normal 3 4" xfId="7640"/>
    <cellStyle name="Normal 3 5" xfId="54553"/>
    <cellStyle name="Normal 30" xfId="7629"/>
    <cellStyle name="Normal 30 2" xfId="18796"/>
    <cellStyle name="Normal 30 2 2" xfId="42870"/>
    <cellStyle name="Normal 30 3" xfId="31548"/>
    <cellStyle name="Normal 30 4" xfId="9649"/>
    <cellStyle name="Normal 30 5" xfId="33725"/>
    <cellStyle name="Normal 31" xfId="11576"/>
    <cellStyle name="Normal 31 2" xfId="35652"/>
    <cellStyle name="Normal 32" xfId="13099"/>
    <cellStyle name="Normal 32 2" xfId="37175"/>
    <cellStyle name="Normal 33" xfId="19304"/>
    <cellStyle name="Normal 33 2" xfId="43378"/>
    <cellStyle name="Normal 34" xfId="21505"/>
    <cellStyle name="Normal 34 2" xfId="45579"/>
    <cellStyle name="Normal 35" xfId="21721"/>
    <cellStyle name="Normal 35 2" xfId="45795"/>
    <cellStyle name="Normal 36" xfId="20521"/>
    <cellStyle name="Normal 36 2" xfId="44595"/>
    <cellStyle name="Normal 37" xfId="12983"/>
    <cellStyle name="Normal 37 2" xfId="37059"/>
    <cellStyle name="Normal 38" xfId="18927"/>
    <cellStyle name="Normal 38 2" xfId="43001"/>
    <cellStyle name="Normal 39" xfId="21983"/>
    <cellStyle name="Normal 39 2" xfId="46057"/>
    <cellStyle name="Normal 4" xfId="273"/>
    <cellStyle name="Normal 4 10" xfId="274"/>
    <cellStyle name="Normal 4 10 10" xfId="23321"/>
    <cellStyle name="Normal 4 10 10 2" xfId="47383"/>
    <cellStyle name="Normal 4 10 11" xfId="7831"/>
    <cellStyle name="Normal 4 10 12" xfId="31907"/>
    <cellStyle name="Normal 4 10 2" xfId="275"/>
    <cellStyle name="Normal 4 10 2 10" xfId="7832"/>
    <cellStyle name="Normal 4 10 2 11" xfId="31908"/>
    <cellStyle name="Normal 4 10 2 2" xfId="674"/>
    <cellStyle name="Normal 4 10 2 2 2" xfId="2722"/>
    <cellStyle name="Normal 4 10 2 2 2 2" xfId="5921"/>
    <cellStyle name="Normal 4 10 2 2 2 2 2" xfId="28752"/>
    <cellStyle name="Normal 4 10 2 2 2 2 2 2" xfId="52783"/>
    <cellStyle name="Normal 4 10 2 2 2 2 3" xfId="17088"/>
    <cellStyle name="Normal 4 10 2 2 2 2 4" xfId="41162"/>
    <cellStyle name="Normal 4 10 2 2 2 3" xfId="13903"/>
    <cellStyle name="Normal 4 10 2 2 2 3 2" xfId="37979"/>
    <cellStyle name="Normal 4 10 2 2 2 4" xfId="25530"/>
    <cellStyle name="Normal 4 10 2 2 2 4 2" xfId="49571"/>
    <cellStyle name="Normal 4 10 2 2 2 5" xfId="9034"/>
    <cellStyle name="Normal 4 10 2 2 2 6" xfId="33110"/>
    <cellStyle name="Normal 4 10 2 2 3" xfId="3701"/>
    <cellStyle name="Normal 4 10 2 2 3 2" xfId="6914"/>
    <cellStyle name="Normal 4 10 2 2 3 2 2" xfId="29745"/>
    <cellStyle name="Normal 4 10 2 2 3 2 2 2" xfId="53776"/>
    <cellStyle name="Normal 4 10 2 2 3 2 3" xfId="18081"/>
    <cellStyle name="Normal 4 10 2 2 3 2 4" xfId="42155"/>
    <cellStyle name="Normal 4 10 2 2 3 3" xfId="14898"/>
    <cellStyle name="Normal 4 10 2 2 3 3 2" xfId="38972"/>
    <cellStyle name="Normal 4 10 2 2 3 4" xfId="26533"/>
    <cellStyle name="Normal 4 10 2 2 3 4 2" xfId="50564"/>
    <cellStyle name="Normal 4 10 2 2 3 5" xfId="10012"/>
    <cellStyle name="Normal 4 10 2 2 3 6" xfId="34088"/>
    <cellStyle name="Normal 4 10 2 2 4" xfId="4754"/>
    <cellStyle name="Normal 4 10 2 2 4 2" xfId="15951"/>
    <cellStyle name="Normal 4 10 2 2 4 2 2" xfId="40025"/>
    <cellStyle name="Normal 4 10 2 2 4 3" xfId="27586"/>
    <cellStyle name="Normal 4 10 2 2 4 3 2" xfId="51617"/>
    <cellStyle name="Normal 4 10 2 2 4 4" xfId="10975"/>
    <cellStyle name="Normal 4 10 2 2 4 5" xfId="35051"/>
    <cellStyle name="Normal 4 10 2 2 5" xfId="1750"/>
    <cellStyle name="Normal 4 10 2 2 5 2" xfId="24559"/>
    <cellStyle name="Normal 4 10 2 2 5 2 2" xfId="48602"/>
    <cellStyle name="Normal 4 10 2 2 5 3" xfId="12061"/>
    <cellStyle name="Normal 4 10 2 2 5 4" xfId="36137"/>
    <cellStyle name="Normal 4 10 2 2 6" xfId="23570"/>
    <cellStyle name="Normal 4 10 2 2 6 2" xfId="47624"/>
    <cellStyle name="Normal 4 10 2 2 7" xfId="8072"/>
    <cellStyle name="Normal 4 10 2 2 8" xfId="32148"/>
    <cellStyle name="Normal 4 10 2 3" xfId="944"/>
    <cellStyle name="Normal 4 10 2 3 2" xfId="2962"/>
    <cellStyle name="Normal 4 10 2 3 2 2" xfId="6161"/>
    <cellStyle name="Normal 4 10 2 3 2 2 2" xfId="28992"/>
    <cellStyle name="Normal 4 10 2 3 2 2 2 2" xfId="53023"/>
    <cellStyle name="Normal 4 10 2 3 2 2 3" xfId="17328"/>
    <cellStyle name="Normal 4 10 2 3 2 2 4" xfId="41402"/>
    <cellStyle name="Normal 4 10 2 3 2 3" xfId="14143"/>
    <cellStyle name="Normal 4 10 2 3 2 3 2" xfId="38219"/>
    <cellStyle name="Normal 4 10 2 3 2 4" xfId="25770"/>
    <cellStyle name="Normal 4 10 2 3 2 4 2" xfId="49811"/>
    <cellStyle name="Normal 4 10 2 3 2 5" xfId="9274"/>
    <cellStyle name="Normal 4 10 2 3 2 6" xfId="33350"/>
    <cellStyle name="Normal 4 10 2 3 3" xfId="3945"/>
    <cellStyle name="Normal 4 10 2 3 3 2" xfId="7158"/>
    <cellStyle name="Normal 4 10 2 3 3 2 2" xfId="29989"/>
    <cellStyle name="Normal 4 10 2 3 3 2 2 2" xfId="54020"/>
    <cellStyle name="Normal 4 10 2 3 3 2 3" xfId="18325"/>
    <cellStyle name="Normal 4 10 2 3 3 2 4" xfId="42399"/>
    <cellStyle name="Normal 4 10 2 3 3 3" xfId="15142"/>
    <cellStyle name="Normal 4 10 2 3 3 3 2" xfId="39216"/>
    <cellStyle name="Normal 4 10 2 3 3 4" xfId="26777"/>
    <cellStyle name="Normal 4 10 2 3 3 4 2" xfId="50808"/>
    <cellStyle name="Normal 4 10 2 3 3 5" xfId="10252"/>
    <cellStyle name="Normal 4 10 2 3 3 6" xfId="34328"/>
    <cellStyle name="Normal 4 10 2 3 4" xfId="4994"/>
    <cellStyle name="Normal 4 10 2 3 4 2" xfId="16191"/>
    <cellStyle name="Normal 4 10 2 3 4 2 2" xfId="40265"/>
    <cellStyle name="Normal 4 10 2 3 4 3" xfId="27826"/>
    <cellStyle name="Normal 4 10 2 3 4 3 2" xfId="51857"/>
    <cellStyle name="Normal 4 10 2 3 4 4" xfId="11215"/>
    <cellStyle name="Normal 4 10 2 3 4 5" xfId="35291"/>
    <cellStyle name="Normal 4 10 2 3 5" xfId="1990"/>
    <cellStyle name="Normal 4 10 2 3 5 2" xfId="24799"/>
    <cellStyle name="Normal 4 10 2 3 5 2 2" xfId="48842"/>
    <cellStyle name="Normal 4 10 2 3 5 3" xfId="12311"/>
    <cellStyle name="Normal 4 10 2 3 5 4" xfId="36387"/>
    <cellStyle name="Normal 4 10 2 3 6" xfId="23812"/>
    <cellStyle name="Normal 4 10 2 3 6 2" xfId="47864"/>
    <cellStyle name="Normal 4 10 2 3 7" xfId="8312"/>
    <cellStyle name="Normal 4 10 2 3 8" xfId="32388"/>
    <cellStyle name="Normal 4 10 2 4" xfId="1184"/>
    <cellStyle name="Normal 4 10 2 4 2" xfId="3202"/>
    <cellStyle name="Normal 4 10 2 4 2 2" xfId="6401"/>
    <cellStyle name="Normal 4 10 2 4 2 2 2" xfId="29232"/>
    <cellStyle name="Normal 4 10 2 4 2 2 2 2" xfId="53263"/>
    <cellStyle name="Normal 4 10 2 4 2 2 3" xfId="17568"/>
    <cellStyle name="Normal 4 10 2 4 2 2 4" xfId="41642"/>
    <cellStyle name="Normal 4 10 2 4 2 3" xfId="14383"/>
    <cellStyle name="Normal 4 10 2 4 2 3 2" xfId="38459"/>
    <cellStyle name="Normal 4 10 2 4 2 4" xfId="26010"/>
    <cellStyle name="Normal 4 10 2 4 2 4 2" xfId="50051"/>
    <cellStyle name="Normal 4 10 2 4 2 5" xfId="9514"/>
    <cellStyle name="Normal 4 10 2 4 2 6" xfId="33590"/>
    <cellStyle name="Normal 4 10 2 4 3" xfId="4197"/>
    <cellStyle name="Normal 4 10 2 4 3 2" xfId="7410"/>
    <cellStyle name="Normal 4 10 2 4 3 2 2" xfId="30241"/>
    <cellStyle name="Normal 4 10 2 4 3 2 2 2" xfId="54272"/>
    <cellStyle name="Normal 4 10 2 4 3 2 3" xfId="18577"/>
    <cellStyle name="Normal 4 10 2 4 3 2 4" xfId="42651"/>
    <cellStyle name="Normal 4 10 2 4 3 3" xfId="15394"/>
    <cellStyle name="Normal 4 10 2 4 3 3 2" xfId="39468"/>
    <cellStyle name="Normal 4 10 2 4 3 4" xfId="27029"/>
    <cellStyle name="Normal 4 10 2 4 3 4 2" xfId="51060"/>
    <cellStyle name="Normal 4 10 2 4 3 5" xfId="10492"/>
    <cellStyle name="Normal 4 10 2 4 3 6" xfId="34568"/>
    <cellStyle name="Normal 4 10 2 4 4" xfId="5235"/>
    <cellStyle name="Normal 4 10 2 4 4 2" xfId="16432"/>
    <cellStyle name="Normal 4 10 2 4 4 2 2" xfId="40506"/>
    <cellStyle name="Normal 4 10 2 4 4 3" xfId="28067"/>
    <cellStyle name="Normal 4 10 2 4 4 3 2" xfId="52098"/>
    <cellStyle name="Normal 4 10 2 4 4 4" xfId="11455"/>
    <cellStyle name="Normal 4 10 2 4 4 5" xfId="35531"/>
    <cellStyle name="Normal 4 10 2 4 5" xfId="2232"/>
    <cellStyle name="Normal 4 10 2 4 5 2" xfId="25043"/>
    <cellStyle name="Normal 4 10 2 4 5 2 2" xfId="49084"/>
    <cellStyle name="Normal 4 10 2 4 5 3" xfId="12561"/>
    <cellStyle name="Normal 4 10 2 4 5 4" xfId="36637"/>
    <cellStyle name="Normal 4 10 2 4 6" xfId="24057"/>
    <cellStyle name="Normal 4 10 2 4 6 2" xfId="48104"/>
    <cellStyle name="Normal 4 10 2 4 7" xfId="8552"/>
    <cellStyle name="Normal 4 10 2 4 8" xfId="32628"/>
    <cellStyle name="Normal 4 10 2 5" xfId="2481"/>
    <cellStyle name="Normal 4 10 2 5 2" xfId="5681"/>
    <cellStyle name="Normal 4 10 2 5 2 2" xfId="28512"/>
    <cellStyle name="Normal 4 10 2 5 2 2 2" xfId="52543"/>
    <cellStyle name="Normal 4 10 2 5 2 3" xfId="16848"/>
    <cellStyle name="Normal 4 10 2 5 2 4" xfId="40922"/>
    <cellStyle name="Normal 4 10 2 5 3" xfId="13663"/>
    <cellStyle name="Normal 4 10 2 5 3 2" xfId="37739"/>
    <cellStyle name="Normal 4 10 2 5 4" xfId="25290"/>
    <cellStyle name="Normal 4 10 2 5 4 2" xfId="49331"/>
    <cellStyle name="Normal 4 10 2 5 5" xfId="8794"/>
    <cellStyle name="Normal 4 10 2 5 6" xfId="32870"/>
    <cellStyle name="Normal 4 10 2 6" xfId="3456"/>
    <cellStyle name="Normal 4 10 2 6 2" xfId="6669"/>
    <cellStyle name="Normal 4 10 2 6 2 2" xfId="29500"/>
    <cellStyle name="Normal 4 10 2 6 2 2 2" xfId="53531"/>
    <cellStyle name="Normal 4 10 2 6 2 3" xfId="17836"/>
    <cellStyle name="Normal 4 10 2 6 2 4" xfId="41910"/>
    <cellStyle name="Normal 4 10 2 6 3" xfId="14653"/>
    <cellStyle name="Normal 4 10 2 6 3 2" xfId="38727"/>
    <cellStyle name="Normal 4 10 2 6 4" xfId="26288"/>
    <cellStyle name="Normal 4 10 2 6 4 2" xfId="50319"/>
    <cellStyle name="Normal 4 10 2 6 5" xfId="9772"/>
    <cellStyle name="Normal 4 10 2 6 6" xfId="33848"/>
    <cellStyle name="Normal 4 10 2 7" xfId="4514"/>
    <cellStyle name="Normal 4 10 2 7 2" xfId="15711"/>
    <cellStyle name="Normal 4 10 2 7 2 2" xfId="39785"/>
    <cellStyle name="Normal 4 10 2 7 3" xfId="27346"/>
    <cellStyle name="Normal 4 10 2 7 3 2" xfId="51377"/>
    <cellStyle name="Normal 4 10 2 7 4" xfId="10735"/>
    <cellStyle name="Normal 4 10 2 7 5" xfId="34811"/>
    <cellStyle name="Normal 4 10 2 8" xfId="1510"/>
    <cellStyle name="Normal 4 10 2 8 2" xfId="24319"/>
    <cellStyle name="Normal 4 10 2 8 2 2" xfId="48362"/>
    <cellStyle name="Normal 4 10 2 8 3" xfId="11763"/>
    <cellStyle name="Normal 4 10 2 8 4" xfId="35839"/>
    <cellStyle name="Normal 4 10 2 9" xfId="23322"/>
    <cellStyle name="Normal 4 10 2 9 2" xfId="47384"/>
    <cellStyle name="Normal 4 10 3" xfId="673"/>
    <cellStyle name="Normal 4 10 3 2" xfId="2721"/>
    <cellStyle name="Normal 4 10 3 2 2" xfId="5920"/>
    <cellStyle name="Normal 4 10 3 2 2 2" xfId="28751"/>
    <cellStyle name="Normal 4 10 3 2 2 2 2" xfId="52782"/>
    <cellStyle name="Normal 4 10 3 2 2 3" xfId="17087"/>
    <cellStyle name="Normal 4 10 3 2 2 4" xfId="41161"/>
    <cellStyle name="Normal 4 10 3 2 3" xfId="13902"/>
    <cellStyle name="Normal 4 10 3 2 3 2" xfId="37978"/>
    <cellStyle name="Normal 4 10 3 2 4" xfId="25529"/>
    <cellStyle name="Normal 4 10 3 2 4 2" xfId="49570"/>
    <cellStyle name="Normal 4 10 3 2 5" xfId="9033"/>
    <cellStyle name="Normal 4 10 3 2 6" xfId="33109"/>
    <cellStyle name="Normal 4 10 3 3" xfId="3700"/>
    <cellStyle name="Normal 4 10 3 3 2" xfId="6913"/>
    <cellStyle name="Normal 4 10 3 3 2 2" xfId="29744"/>
    <cellStyle name="Normal 4 10 3 3 2 2 2" xfId="53775"/>
    <cellStyle name="Normal 4 10 3 3 2 3" xfId="18080"/>
    <cellStyle name="Normal 4 10 3 3 2 4" xfId="42154"/>
    <cellStyle name="Normal 4 10 3 3 3" xfId="14897"/>
    <cellStyle name="Normal 4 10 3 3 3 2" xfId="38971"/>
    <cellStyle name="Normal 4 10 3 3 4" xfId="26532"/>
    <cellStyle name="Normal 4 10 3 3 4 2" xfId="50563"/>
    <cellStyle name="Normal 4 10 3 3 5" xfId="10011"/>
    <cellStyle name="Normal 4 10 3 3 6" xfId="34087"/>
    <cellStyle name="Normal 4 10 3 4" xfId="4753"/>
    <cellStyle name="Normal 4 10 3 4 2" xfId="15950"/>
    <cellStyle name="Normal 4 10 3 4 2 2" xfId="40024"/>
    <cellStyle name="Normal 4 10 3 4 3" xfId="27585"/>
    <cellStyle name="Normal 4 10 3 4 3 2" xfId="51616"/>
    <cellStyle name="Normal 4 10 3 4 4" xfId="10974"/>
    <cellStyle name="Normal 4 10 3 4 5" xfId="35050"/>
    <cellStyle name="Normal 4 10 3 5" xfId="1749"/>
    <cellStyle name="Normal 4 10 3 5 2" xfId="24558"/>
    <cellStyle name="Normal 4 10 3 5 2 2" xfId="48601"/>
    <cellStyle name="Normal 4 10 3 5 3" xfId="12060"/>
    <cellStyle name="Normal 4 10 3 5 4" xfId="36136"/>
    <cellStyle name="Normal 4 10 3 6" xfId="23569"/>
    <cellStyle name="Normal 4 10 3 6 2" xfId="47623"/>
    <cellStyle name="Normal 4 10 3 7" xfId="8071"/>
    <cellStyle name="Normal 4 10 3 8" xfId="32147"/>
    <cellStyle name="Normal 4 10 4" xfId="943"/>
    <cellStyle name="Normal 4 10 4 2" xfId="2961"/>
    <cellStyle name="Normal 4 10 4 2 2" xfId="6160"/>
    <cellStyle name="Normal 4 10 4 2 2 2" xfId="28991"/>
    <cellStyle name="Normal 4 10 4 2 2 2 2" xfId="53022"/>
    <cellStyle name="Normal 4 10 4 2 2 3" xfId="17327"/>
    <cellStyle name="Normal 4 10 4 2 2 4" xfId="41401"/>
    <cellStyle name="Normal 4 10 4 2 3" xfId="14142"/>
    <cellStyle name="Normal 4 10 4 2 3 2" xfId="38218"/>
    <cellStyle name="Normal 4 10 4 2 4" xfId="25769"/>
    <cellStyle name="Normal 4 10 4 2 4 2" xfId="49810"/>
    <cellStyle name="Normal 4 10 4 2 5" xfId="9273"/>
    <cellStyle name="Normal 4 10 4 2 6" xfId="33349"/>
    <cellStyle name="Normal 4 10 4 3" xfId="3944"/>
    <cellStyle name="Normal 4 10 4 3 2" xfId="7157"/>
    <cellStyle name="Normal 4 10 4 3 2 2" xfId="29988"/>
    <cellStyle name="Normal 4 10 4 3 2 2 2" xfId="54019"/>
    <cellStyle name="Normal 4 10 4 3 2 3" xfId="18324"/>
    <cellStyle name="Normal 4 10 4 3 2 4" xfId="42398"/>
    <cellStyle name="Normal 4 10 4 3 3" xfId="15141"/>
    <cellStyle name="Normal 4 10 4 3 3 2" xfId="39215"/>
    <cellStyle name="Normal 4 10 4 3 4" xfId="26776"/>
    <cellStyle name="Normal 4 10 4 3 4 2" xfId="50807"/>
    <cellStyle name="Normal 4 10 4 3 5" xfId="10251"/>
    <cellStyle name="Normal 4 10 4 3 6" xfId="34327"/>
    <cellStyle name="Normal 4 10 4 4" xfId="4993"/>
    <cellStyle name="Normal 4 10 4 4 2" xfId="16190"/>
    <cellStyle name="Normal 4 10 4 4 2 2" xfId="40264"/>
    <cellStyle name="Normal 4 10 4 4 3" xfId="27825"/>
    <cellStyle name="Normal 4 10 4 4 3 2" xfId="51856"/>
    <cellStyle name="Normal 4 10 4 4 4" xfId="11214"/>
    <cellStyle name="Normal 4 10 4 4 5" xfId="35290"/>
    <cellStyle name="Normal 4 10 4 5" xfId="1989"/>
    <cellStyle name="Normal 4 10 4 5 2" xfId="24798"/>
    <cellStyle name="Normal 4 10 4 5 2 2" xfId="48841"/>
    <cellStyle name="Normal 4 10 4 5 3" xfId="12310"/>
    <cellStyle name="Normal 4 10 4 5 4" xfId="36386"/>
    <cellStyle name="Normal 4 10 4 6" xfId="23811"/>
    <cellStyle name="Normal 4 10 4 6 2" xfId="47863"/>
    <cellStyle name="Normal 4 10 4 7" xfId="8311"/>
    <cellStyle name="Normal 4 10 4 8" xfId="32387"/>
    <cellStyle name="Normal 4 10 5" xfId="1183"/>
    <cellStyle name="Normal 4 10 5 2" xfId="3201"/>
    <cellStyle name="Normal 4 10 5 2 2" xfId="6400"/>
    <cellStyle name="Normal 4 10 5 2 2 2" xfId="29231"/>
    <cellStyle name="Normal 4 10 5 2 2 2 2" xfId="53262"/>
    <cellStyle name="Normal 4 10 5 2 2 3" xfId="17567"/>
    <cellStyle name="Normal 4 10 5 2 2 4" xfId="41641"/>
    <cellStyle name="Normal 4 10 5 2 3" xfId="14382"/>
    <cellStyle name="Normal 4 10 5 2 3 2" xfId="38458"/>
    <cellStyle name="Normal 4 10 5 2 4" xfId="26009"/>
    <cellStyle name="Normal 4 10 5 2 4 2" xfId="50050"/>
    <cellStyle name="Normal 4 10 5 2 5" xfId="9513"/>
    <cellStyle name="Normal 4 10 5 2 6" xfId="33589"/>
    <cellStyle name="Normal 4 10 5 3" xfId="4196"/>
    <cellStyle name="Normal 4 10 5 3 2" xfId="7409"/>
    <cellStyle name="Normal 4 10 5 3 2 2" xfId="30240"/>
    <cellStyle name="Normal 4 10 5 3 2 2 2" xfId="54271"/>
    <cellStyle name="Normal 4 10 5 3 2 3" xfId="18576"/>
    <cellStyle name="Normal 4 10 5 3 2 4" xfId="42650"/>
    <cellStyle name="Normal 4 10 5 3 3" xfId="15393"/>
    <cellStyle name="Normal 4 10 5 3 3 2" xfId="39467"/>
    <cellStyle name="Normal 4 10 5 3 4" xfId="27028"/>
    <cellStyle name="Normal 4 10 5 3 4 2" xfId="51059"/>
    <cellStyle name="Normal 4 10 5 3 5" xfId="10491"/>
    <cellStyle name="Normal 4 10 5 3 6" xfId="34567"/>
    <cellStyle name="Normal 4 10 5 4" xfId="5234"/>
    <cellStyle name="Normal 4 10 5 4 2" xfId="16431"/>
    <cellStyle name="Normal 4 10 5 4 2 2" xfId="40505"/>
    <cellStyle name="Normal 4 10 5 4 3" xfId="28066"/>
    <cellStyle name="Normal 4 10 5 4 3 2" xfId="52097"/>
    <cellStyle name="Normal 4 10 5 4 4" xfId="11454"/>
    <cellStyle name="Normal 4 10 5 4 5" xfId="35530"/>
    <cellStyle name="Normal 4 10 5 5" xfId="2231"/>
    <cellStyle name="Normal 4 10 5 5 2" xfId="25042"/>
    <cellStyle name="Normal 4 10 5 5 2 2" xfId="49083"/>
    <cellStyle name="Normal 4 10 5 5 3" xfId="12560"/>
    <cellStyle name="Normal 4 10 5 5 4" xfId="36636"/>
    <cellStyle name="Normal 4 10 5 6" xfId="24056"/>
    <cellStyle name="Normal 4 10 5 6 2" xfId="48103"/>
    <cellStyle name="Normal 4 10 5 7" xfId="8551"/>
    <cellStyle name="Normal 4 10 5 8" xfId="32627"/>
    <cellStyle name="Normal 4 10 6" xfId="2480"/>
    <cellStyle name="Normal 4 10 6 2" xfId="5680"/>
    <cellStyle name="Normal 4 10 6 2 2" xfId="28511"/>
    <cellStyle name="Normal 4 10 6 2 2 2" xfId="52542"/>
    <cellStyle name="Normal 4 10 6 2 3" xfId="16847"/>
    <cellStyle name="Normal 4 10 6 2 4" xfId="40921"/>
    <cellStyle name="Normal 4 10 6 3" xfId="13662"/>
    <cellStyle name="Normal 4 10 6 3 2" xfId="37738"/>
    <cellStyle name="Normal 4 10 6 4" xfId="25289"/>
    <cellStyle name="Normal 4 10 6 4 2" xfId="49330"/>
    <cellStyle name="Normal 4 10 6 5" xfId="8793"/>
    <cellStyle name="Normal 4 10 6 6" xfId="32869"/>
    <cellStyle name="Normal 4 10 7" xfId="3455"/>
    <cellStyle name="Normal 4 10 7 2" xfId="6668"/>
    <cellStyle name="Normal 4 10 7 2 2" xfId="29499"/>
    <cellStyle name="Normal 4 10 7 2 2 2" xfId="53530"/>
    <cellStyle name="Normal 4 10 7 2 3" xfId="17835"/>
    <cellStyle name="Normal 4 10 7 2 4" xfId="41909"/>
    <cellStyle name="Normal 4 10 7 3" xfId="14652"/>
    <cellStyle name="Normal 4 10 7 3 2" xfId="38726"/>
    <cellStyle name="Normal 4 10 7 4" xfId="26287"/>
    <cellStyle name="Normal 4 10 7 4 2" xfId="50318"/>
    <cellStyle name="Normal 4 10 7 5" xfId="9771"/>
    <cellStyle name="Normal 4 10 7 6" xfId="33847"/>
    <cellStyle name="Normal 4 10 8" xfId="4513"/>
    <cellStyle name="Normal 4 10 8 2" xfId="15710"/>
    <cellStyle name="Normal 4 10 8 2 2" xfId="39784"/>
    <cellStyle name="Normal 4 10 8 3" xfId="27345"/>
    <cellStyle name="Normal 4 10 8 3 2" xfId="51376"/>
    <cellStyle name="Normal 4 10 8 4" xfId="10734"/>
    <cellStyle name="Normal 4 10 8 5" xfId="34810"/>
    <cellStyle name="Normal 4 10 9" xfId="1509"/>
    <cellStyle name="Normal 4 10 9 2" xfId="24318"/>
    <cellStyle name="Normal 4 10 9 2 2" xfId="48361"/>
    <cellStyle name="Normal 4 10 9 3" xfId="11762"/>
    <cellStyle name="Normal 4 10 9 4" xfId="35838"/>
    <cellStyle name="Normal 4 11" xfId="276"/>
    <cellStyle name="Normal 4 11 10" xfId="23323"/>
    <cellStyle name="Normal 4 11 10 2" xfId="47385"/>
    <cellStyle name="Normal 4 11 11" xfId="7833"/>
    <cellStyle name="Normal 4 11 12" xfId="31909"/>
    <cellStyle name="Normal 4 11 2" xfId="277"/>
    <cellStyle name="Normal 4 11 2 10" xfId="7834"/>
    <cellStyle name="Normal 4 11 2 11" xfId="31910"/>
    <cellStyle name="Normal 4 11 2 2" xfId="676"/>
    <cellStyle name="Normal 4 11 2 2 2" xfId="2724"/>
    <cellStyle name="Normal 4 11 2 2 2 2" xfId="5923"/>
    <cellStyle name="Normal 4 11 2 2 2 2 2" xfId="28754"/>
    <cellStyle name="Normal 4 11 2 2 2 2 2 2" xfId="52785"/>
    <cellStyle name="Normal 4 11 2 2 2 2 3" xfId="17090"/>
    <cellStyle name="Normal 4 11 2 2 2 2 4" xfId="41164"/>
    <cellStyle name="Normal 4 11 2 2 2 3" xfId="13905"/>
    <cellStyle name="Normal 4 11 2 2 2 3 2" xfId="37981"/>
    <cellStyle name="Normal 4 11 2 2 2 4" xfId="25532"/>
    <cellStyle name="Normal 4 11 2 2 2 4 2" xfId="49573"/>
    <cellStyle name="Normal 4 11 2 2 2 5" xfId="9036"/>
    <cellStyle name="Normal 4 11 2 2 2 6" xfId="33112"/>
    <cellStyle name="Normal 4 11 2 2 3" xfId="3703"/>
    <cellStyle name="Normal 4 11 2 2 3 2" xfId="6916"/>
    <cellStyle name="Normal 4 11 2 2 3 2 2" xfId="29747"/>
    <cellStyle name="Normal 4 11 2 2 3 2 2 2" xfId="53778"/>
    <cellStyle name="Normal 4 11 2 2 3 2 3" xfId="18083"/>
    <cellStyle name="Normal 4 11 2 2 3 2 4" xfId="42157"/>
    <cellStyle name="Normal 4 11 2 2 3 3" xfId="14900"/>
    <cellStyle name="Normal 4 11 2 2 3 3 2" xfId="38974"/>
    <cellStyle name="Normal 4 11 2 2 3 4" xfId="26535"/>
    <cellStyle name="Normal 4 11 2 2 3 4 2" xfId="50566"/>
    <cellStyle name="Normal 4 11 2 2 3 5" xfId="10014"/>
    <cellStyle name="Normal 4 11 2 2 3 6" xfId="34090"/>
    <cellStyle name="Normal 4 11 2 2 4" xfId="4756"/>
    <cellStyle name="Normal 4 11 2 2 4 2" xfId="15953"/>
    <cellStyle name="Normal 4 11 2 2 4 2 2" xfId="40027"/>
    <cellStyle name="Normal 4 11 2 2 4 3" xfId="27588"/>
    <cellStyle name="Normal 4 11 2 2 4 3 2" xfId="51619"/>
    <cellStyle name="Normal 4 11 2 2 4 4" xfId="10977"/>
    <cellStyle name="Normal 4 11 2 2 4 5" xfId="35053"/>
    <cellStyle name="Normal 4 11 2 2 5" xfId="1752"/>
    <cellStyle name="Normal 4 11 2 2 5 2" xfId="24561"/>
    <cellStyle name="Normal 4 11 2 2 5 2 2" xfId="48604"/>
    <cellStyle name="Normal 4 11 2 2 5 3" xfId="12063"/>
    <cellStyle name="Normal 4 11 2 2 5 4" xfId="36139"/>
    <cellStyle name="Normal 4 11 2 2 6" xfId="23572"/>
    <cellStyle name="Normal 4 11 2 2 6 2" xfId="47626"/>
    <cellStyle name="Normal 4 11 2 2 7" xfId="8074"/>
    <cellStyle name="Normal 4 11 2 2 8" xfId="32150"/>
    <cellStyle name="Normal 4 11 2 3" xfId="946"/>
    <cellStyle name="Normal 4 11 2 3 2" xfId="2964"/>
    <cellStyle name="Normal 4 11 2 3 2 2" xfId="6163"/>
    <cellStyle name="Normal 4 11 2 3 2 2 2" xfId="28994"/>
    <cellStyle name="Normal 4 11 2 3 2 2 2 2" xfId="53025"/>
    <cellStyle name="Normal 4 11 2 3 2 2 3" xfId="17330"/>
    <cellStyle name="Normal 4 11 2 3 2 2 4" xfId="41404"/>
    <cellStyle name="Normal 4 11 2 3 2 3" xfId="14145"/>
    <cellStyle name="Normal 4 11 2 3 2 3 2" xfId="38221"/>
    <cellStyle name="Normal 4 11 2 3 2 4" xfId="25772"/>
    <cellStyle name="Normal 4 11 2 3 2 4 2" xfId="49813"/>
    <cellStyle name="Normal 4 11 2 3 2 5" xfId="9276"/>
    <cellStyle name="Normal 4 11 2 3 2 6" xfId="33352"/>
    <cellStyle name="Normal 4 11 2 3 3" xfId="3947"/>
    <cellStyle name="Normal 4 11 2 3 3 2" xfId="7160"/>
    <cellStyle name="Normal 4 11 2 3 3 2 2" xfId="29991"/>
    <cellStyle name="Normal 4 11 2 3 3 2 2 2" xfId="54022"/>
    <cellStyle name="Normal 4 11 2 3 3 2 3" xfId="18327"/>
    <cellStyle name="Normal 4 11 2 3 3 2 4" xfId="42401"/>
    <cellStyle name="Normal 4 11 2 3 3 3" xfId="15144"/>
    <cellStyle name="Normal 4 11 2 3 3 3 2" xfId="39218"/>
    <cellStyle name="Normal 4 11 2 3 3 4" xfId="26779"/>
    <cellStyle name="Normal 4 11 2 3 3 4 2" xfId="50810"/>
    <cellStyle name="Normal 4 11 2 3 3 5" xfId="10254"/>
    <cellStyle name="Normal 4 11 2 3 3 6" xfId="34330"/>
    <cellStyle name="Normal 4 11 2 3 4" xfId="4996"/>
    <cellStyle name="Normal 4 11 2 3 4 2" xfId="16193"/>
    <cellStyle name="Normal 4 11 2 3 4 2 2" xfId="40267"/>
    <cellStyle name="Normal 4 11 2 3 4 3" xfId="27828"/>
    <cellStyle name="Normal 4 11 2 3 4 3 2" xfId="51859"/>
    <cellStyle name="Normal 4 11 2 3 4 4" xfId="11217"/>
    <cellStyle name="Normal 4 11 2 3 4 5" xfId="35293"/>
    <cellStyle name="Normal 4 11 2 3 5" xfId="1992"/>
    <cellStyle name="Normal 4 11 2 3 5 2" xfId="24801"/>
    <cellStyle name="Normal 4 11 2 3 5 2 2" xfId="48844"/>
    <cellStyle name="Normal 4 11 2 3 5 3" xfId="12313"/>
    <cellStyle name="Normal 4 11 2 3 5 4" xfId="36389"/>
    <cellStyle name="Normal 4 11 2 3 6" xfId="23814"/>
    <cellStyle name="Normal 4 11 2 3 6 2" xfId="47866"/>
    <cellStyle name="Normal 4 11 2 3 7" xfId="8314"/>
    <cellStyle name="Normal 4 11 2 3 8" xfId="32390"/>
    <cellStyle name="Normal 4 11 2 4" xfId="1186"/>
    <cellStyle name="Normal 4 11 2 4 2" xfId="3204"/>
    <cellStyle name="Normal 4 11 2 4 2 2" xfId="6403"/>
    <cellStyle name="Normal 4 11 2 4 2 2 2" xfId="29234"/>
    <cellStyle name="Normal 4 11 2 4 2 2 2 2" xfId="53265"/>
    <cellStyle name="Normal 4 11 2 4 2 2 3" xfId="17570"/>
    <cellStyle name="Normal 4 11 2 4 2 2 4" xfId="41644"/>
    <cellStyle name="Normal 4 11 2 4 2 3" xfId="14385"/>
    <cellStyle name="Normal 4 11 2 4 2 3 2" xfId="38461"/>
    <cellStyle name="Normal 4 11 2 4 2 4" xfId="26012"/>
    <cellStyle name="Normal 4 11 2 4 2 4 2" xfId="50053"/>
    <cellStyle name="Normal 4 11 2 4 2 5" xfId="9516"/>
    <cellStyle name="Normal 4 11 2 4 2 6" xfId="33592"/>
    <cellStyle name="Normal 4 11 2 4 3" xfId="4199"/>
    <cellStyle name="Normal 4 11 2 4 3 2" xfId="7412"/>
    <cellStyle name="Normal 4 11 2 4 3 2 2" xfId="30243"/>
    <cellStyle name="Normal 4 11 2 4 3 2 2 2" xfId="54274"/>
    <cellStyle name="Normal 4 11 2 4 3 2 3" xfId="18579"/>
    <cellStyle name="Normal 4 11 2 4 3 2 4" xfId="42653"/>
    <cellStyle name="Normal 4 11 2 4 3 3" xfId="15396"/>
    <cellStyle name="Normal 4 11 2 4 3 3 2" xfId="39470"/>
    <cellStyle name="Normal 4 11 2 4 3 4" xfId="27031"/>
    <cellStyle name="Normal 4 11 2 4 3 4 2" xfId="51062"/>
    <cellStyle name="Normal 4 11 2 4 3 5" xfId="10494"/>
    <cellStyle name="Normal 4 11 2 4 3 6" xfId="34570"/>
    <cellStyle name="Normal 4 11 2 4 4" xfId="5237"/>
    <cellStyle name="Normal 4 11 2 4 4 2" xfId="16434"/>
    <cellStyle name="Normal 4 11 2 4 4 2 2" xfId="40508"/>
    <cellStyle name="Normal 4 11 2 4 4 3" xfId="28069"/>
    <cellStyle name="Normal 4 11 2 4 4 3 2" xfId="52100"/>
    <cellStyle name="Normal 4 11 2 4 4 4" xfId="11457"/>
    <cellStyle name="Normal 4 11 2 4 4 5" xfId="35533"/>
    <cellStyle name="Normal 4 11 2 4 5" xfId="2234"/>
    <cellStyle name="Normal 4 11 2 4 5 2" xfId="25045"/>
    <cellStyle name="Normal 4 11 2 4 5 2 2" xfId="49086"/>
    <cellStyle name="Normal 4 11 2 4 5 3" xfId="12563"/>
    <cellStyle name="Normal 4 11 2 4 5 4" xfId="36639"/>
    <cellStyle name="Normal 4 11 2 4 6" xfId="24059"/>
    <cellStyle name="Normal 4 11 2 4 6 2" xfId="48106"/>
    <cellStyle name="Normal 4 11 2 4 7" xfId="8554"/>
    <cellStyle name="Normal 4 11 2 4 8" xfId="32630"/>
    <cellStyle name="Normal 4 11 2 5" xfId="2483"/>
    <cellStyle name="Normal 4 11 2 5 2" xfId="5683"/>
    <cellStyle name="Normal 4 11 2 5 2 2" xfId="28514"/>
    <cellStyle name="Normal 4 11 2 5 2 2 2" xfId="52545"/>
    <cellStyle name="Normal 4 11 2 5 2 3" xfId="16850"/>
    <cellStyle name="Normal 4 11 2 5 2 4" xfId="40924"/>
    <cellStyle name="Normal 4 11 2 5 3" xfId="13665"/>
    <cellStyle name="Normal 4 11 2 5 3 2" xfId="37741"/>
    <cellStyle name="Normal 4 11 2 5 4" xfId="25292"/>
    <cellStyle name="Normal 4 11 2 5 4 2" xfId="49333"/>
    <cellStyle name="Normal 4 11 2 5 5" xfId="8796"/>
    <cellStyle name="Normal 4 11 2 5 6" xfId="32872"/>
    <cellStyle name="Normal 4 11 2 6" xfId="3458"/>
    <cellStyle name="Normal 4 11 2 6 2" xfId="6671"/>
    <cellStyle name="Normal 4 11 2 6 2 2" xfId="29502"/>
    <cellStyle name="Normal 4 11 2 6 2 2 2" xfId="53533"/>
    <cellStyle name="Normal 4 11 2 6 2 3" xfId="17838"/>
    <cellStyle name="Normal 4 11 2 6 2 4" xfId="41912"/>
    <cellStyle name="Normal 4 11 2 6 3" xfId="14655"/>
    <cellStyle name="Normal 4 11 2 6 3 2" xfId="38729"/>
    <cellStyle name="Normal 4 11 2 6 4" xfId="26290"/>
    <cellStyle name="Normal 4 11 2 6 4 2" xfId="50321"/>
    <cellStyle name="Normal 4 11 2 6 5" xfId="9774"/>
    <cellStyle name="Normal 4 11 2 6 6" xfId="33850"/>
    <cellStyle name="Normal 4 11 2 7" xfId="4516"/>
    <cellStyle name="Normal 4 11 2 7 2" xfId="15713"/>
    <cellStyle name="Normal 4 11 2 7 2 2" xfId="39787"/>
    <cellStyle name="Normal 4 11 2 7 3" xfId="27348"/>
    <cellStyle name="Normal 4 11 2 7 3 2" xfId="51379"/>
    <cellStyle name="Normal 4 11 2 7 4" xfId="10737"/>
    <cellStyle name="Normal 4 11 2 7 5" xfId="34813"/>
    <cellStyle name="Normal 4 11 2 8" xfId="1512"/>
    <cellStyle name="Normal 4 11 2 8 2" xfId="24321"/>
    <cellStyle name="Normal 4 11 2 8 2 2" xfId="48364"/>
    <cellStyle name="Normal 4 11 2 8 3" xfId="11765"/>
    <cellStyle name="Normal 4 11 2 8 4" xfId="35841"/>
    <cellStyle name="Normal 4 11 2 9" xfId="23324"/>
    <cellStyle name="Normal 4 11 2 9 2" xfId="47386"/>
    <cellStyle name="Normal 4 11 3" xfId="675"/>
    <cellStyle name="Normal 4 11 3 2" xfId="2723"/>
    <cellStyle name="Normal 4 11 3 2 2" xfId="5922"/>
    <cellStyle name="Normal 4 11 3 2 2 2" xfId="28753"/>
    <cellStyle name="Normal 4 11 3 2 2 2 2" xfId="52784"/>
    <cellStyle name="Normal 4 11 3 2 2 3" xfId="17089"/>
    <cellStyle name="Normal 4 11 3 2 2 4" xfId="41163"/>
    <cellStyle name="Normal 4 11 3 2 3" xfId="13904"/>
    <cellStyle name="Normal 4 11 3 2 3 2" xfId="37980"/>
    <cellStyle name="Normal 4 11 3 2 4" xfId="25531"/>
    <cellStyle name="Normal 4 11 3 2 4 2" xfId="49572"/>
    <cellStyle name="Normal 4 11 3 2 5" xfId="9035"/>
    <cellStyle name="Normal 4 11 3 2 6" xfId="33111"/>
    <cellStyle name="Normal 4 11 3 3" xfId="3702"/>
    <cellStyle name="Normal 4 11 3 3 2" xfId="6915"/>
    <cellStyle name="Normal 4 11 3 3 2 2" xfId="29746"/>
    <cellStyle name="Normal 4 11 3 3 2 2 2" xfId="53777"/>
    <cellStyle name="Normal 4 11 3 3 2 3" xfId="18082"/>
    <cellStyle name="Normal 4 11 3 3 2 4" xfId="42156"/>
    <cellStyle name="Normal 4 11 3 3 3" xfId="14899"/>
    <cellStyle name="Normal 4 11 3 3 3 2" xfId="38973"/>
    <cellStyle name="Normal 4 11 3 3 4" xfId="26534"/>
    <cellStyle name="Normal 4 11 3 3 4 2" xfId="50565"/>
    <cellStyle name="Normal 4 11 3 3 5" xfId="10013"/>
    <cellStyle name="Normal 4 11 3 3 6" xfId="34089"/>
    <cellStyle name="Normal 4 11 3 4" xfId="4755"/>
    <cellStyle name="Normal 4 11 3 4 2" xfId="15952"/>
    <cellStyle name="Normal 4 11 3 4 2 2" xfId="40026"/>
    <cellStyle name="Normal 4 11 3 4 3" xfId="27587"/>
    <cellStyle name="Normal 4 11 3 4 3 2" xfId="51618"/>
    <cellStyle name="Normal 4 11 3 4 4" xfId="10976"/>
    <cellStyle name="Normal 4 11 3 4 5" xfId="35052"/>
    <cellStyle name="Normal 4 11 3 5" xfId="1751"/>
    <cellStyle name="Normal 4 11 3 5 2" xfId="24560"/>
    <cellStyle name="Normal 4 11 3 5 2 2" xfId="48603"/>
    <cellStyle name="Normal 4 11 3 5 3" xfId="12062"/>
    <cellStyle name="Normal 4 11 3 5 4" xfId="36138"/>
    <cellStyle name="Normal 4 11 3 6" xfId="23571"/>
    <cellStyle name="Normal 4 11 3 6 2" xfId="47625"/>
    <cellStyle name="Normal 4 11 3 7" xfId="8073"/>
    <cellStyle name="Normal 4 11 3 8" xfId="32149"/>
    <cellStyle name="Normal 4 11 4" xfId="945"/>
    <cellStyle name="Normal 4 11 4 2" xfId="2963"/>
    <cellStyle name="Normal 4 11 4 2 2" xfId="6162"/>
    <cellStyle name="Normal 4 11 4 2 2 2" xfId="28993"/>
    <cellStyle name="Normal 4 11 4 2 2 2 2" xfId="53024"/>
    <cellStyle name="Normal 4 11 4 2 2 3" xfId="17329"/>
    <cellStyle name="Normal 4 11 4 2 2 4" xfId="41403"/>
    <cellStyle name="Normal 4 11 4 2 3" xfId="14144"/>
    <cellStyle name="Normal 4 11 4 2 3 2" xfId="38220"/>
    <cellStyle name="Normal 4 11 4 2 4" xfId="25771"/>
    <cellStyle name="Normal 4 11 4 2 4 2" xfId="49812"/>
    <cellStyle name="Normal 4 11 4 2 5" xfId="9275"/>
    <cellStyle name="Normal 4 11 4 2 6" xfId="33351"/>
    <cellStyle name="Normal 4 11 4 3" xfId="3946"/>
    <cellStyle name="Normal 4 11 4 3 2" xfId="7159"/>
    <cellStyle name="Normal 4 11 4 3 2 2" xfId="29990"/>
    <cellStyle name="Normal 4 11 4 3 2 2 2" xfId="54021"/>
    <cellStyle name="Normal 4 11 4 3 2 3" xfId="18326"/>
    <cellStyle name="Normal 4 11 4 3 2 4" xfId="42400"/>
    <cellStyle name="Normal 4 11 4 3 3" xfId="15143"/>
    <cellStyle name="Normal 4 11 4 3 3 2" xfId="39217"/>
    <cellStyle name="Normal 4 11 4 3 4" xfId="26778"/>
    <cellStyle name="Normal 4 11 4 3 4 2" xfId="50809"/>
    <cellStyle name="Normal 4 11 4 3 5" xfId="10253"/>
    <cellStyle name="Normal 4 11 4 3 6" xfId="34329"/>
    <cellStyle name="Normal 4 11 4 4" xfId="4995"/>
    <cellStyle name="Normal 4 11 4 4 2" xfId="16192"/>
    <cellStyle name="Normal 4 11 4 4 2 2" xfId="40266"/>
    <cellStyle name="Normal 4 11 4 4 3" xfId="27827"/>
    <cellStyle name="Normal 4 11 4 4 3 2" xfId="51858"/>
    <cellStyle name="Normal 4 11 4 4 4" xfId="11216"/>
    <cellStyle name="Normal 4 11 4 4 5" xfId="35292"/>
    <cellStyle name="Normal 4 11 4 5" xfId="1991"/>
    <cellStyle name="Normal 4 11 4 5 2" xfId="24800"/>
    <cellStyle name="Normal 4 11 4 5 2 2" xfId="48843"/>
    <cellStyle name="Normal 4 11 4 5 3" xfId="12312"/>
    <cellStyle name="Normal 4 11 4 5 4" xfId="36388"/>
    <cellStyle name="Normal 4 11 4 6" xfId="23813"/>
    <cellStyle name="Normal 4 11 4 6 2" xfId="47865"/>
    <cellStyle name="Normal 4 11 4 7" xfId="8313"/>
    <cellStyle name="Normal 4 11 4 8" xfId="32389"/>
    <cellStyle name="Normal 4 11 5" xfId="1185"/>
    <cellStyle name="Normal 4 11 5 2" xfId="3203"/>
    <cellStyle name="Normal 4 11 5 2 2" xfId="6402"/>
    <cellStyle name="Normal 4 11 5 2 2 2" xfId="29233"/>
    <cellStyle name="Normal 4 11 5 2 2 2 2" xfId="53264"/>
    <cellStyle name="Normal 4 11 5 2 2 3" xfId="17569"/>
    <cellStyle name="Normal 4 11 5 2 2 4" xfId="41643"/>
    <cellStyle name="Normal 4 11 5 2 3" xfId="14384"/>
    <cellStyle name="Normal 4 11 5 2 3 2" xfId="38460"/>
    <cellStyle name="Normal 4 11 5 2 4" xfId="26011"/>
    <cellStyle name="Normal 4 11 5 2 4 2" xfId="50052"/>
    <cellStyle name="Normal 4 11 5 2 5" xfId="9515"/>
    <cellStyle name="Normal 4 11 5 2 6" xfId="33591"/>
    <cellStyle name="Normal 4 11 5 3" xfId="4198"/>
    <cellStyle name="Normal 4 11 5 3 2" xfId="7411"/>
    <cellStyle name="Normal 4 11 5 3 2 2" xfId="30242"/>
    <cellStyle name="Normal 4 11 5 3 2 2 2" xfId="54273"/>
    <cellStyle name="Normal 4 11 5 3 2 3" xfId="18578"/>
    <cellStyle name="Normal 4 11 5 3 2 4" xfId="42652"/>
    <cellStyle name="Normal 4 11 5 3 3" xfId="15395"/>
    <cellStyle name="Normal 4 11 5 3 3 2" xfId="39469"/>
    <cellStyle name="Normal 4 11 5 3 4" xfId="27030"/>
    <cellStyle name="Normal 4 11 5 3 4 2" xfId="51061"/>
    <cellStyle name="Normal 4 11 5 3 5" xfId="10493"/>
    <cellStyle name="Normal 4 11 5 3 6" xfId="34569"/>
    <cellStyle name="Normal 4 11 5 4" xfId="5236"/>
    <cellStyle name="Normal 4 11 5 4 2" xfId="16433"/>
    <cellStyle name="Normal 4 11 5 4 2 2" xfId="40507"/>
    <cellStyle name="Normal 4 11 5 4 3" xfId="28068"/>
    <cellStyle name="Normal 4 11 5 4 3 2" xfId="52099"/>
    <cellStyle name="Normal 4 11 5 4 4" xfId="11456"/>
    <cellStyle name="Normal 4 11 5 4 5" xfId="35532"/>
    <cellStyle name="Normal 4 11 5 5" xfId="2233"/>
    <cellStyle name="Normal 4 11 5 5 2" xfId="25044"/>
    <cellStyle name="Normal 4 11 5 5 2 2" xfId="49085"/>
    <cellStyle name="Normal 4 11 5 5 3" xfId="12562"/>
    <cellStyle name="Normal 4 11 5 5 4" xfId="36638"/>
    <cellStyle name="Normal 4 11 5 6" xfId="24058"/>
    <cellStyle name="Normal 4 11 5 6 2" xfId="48105"/>
    <cellStyle name="Normal 4 11 5 7" xfId="8553"/>
    <cellStyle name="Normal 4 11 5 8" xfId="32629"/>
    <cellStyle name="Normal 4 11 6" xfId="2482"/>
    <cellStyle name="Normal 4 11 6 2" xfId="5682"/>
    <cellStyle name="Normal 4 11 6 2 2" xfId="28513"/>
    <cellStyle name="Normal 4 11 6 2 2 2" xfId="52544"/>
    <cellStyle name="Normal 4 11 6 2 3" xfId="16849"/>
    <cellStyle name="Normal 4 11 6 2 4" xfId="40923"/>
    <cellStyle name="Normal 4 11 6 3" xfId="13664"/>
    <cellStyle name="Normal 4 11 6 3 2" xfId="37740"/>
    <cellStyle name="Normal 4 11 6 4" xfId="25291"/>
    <cellStyle name="Normal 4 11 6 4 2" xfId="49332"/>
    <cellStyle name="Normal 4 11 6 5" xfId="8795"/>
    <cellStyle name="Normal 4 11 6 6" xfId="32871"/>
    <cellStyle name="Normal 4 11 7" xfId="3457"/>
    <cellStyle name="Normal 4 11 7 2" xfId="6670"/>
    <cellStyle name="Normal 4 11 7 2 2" xfId="29501"/>
    <cellStyle name="Normal 4 11 7 2 2 2" xfId="53532"/>
    <cellStyle name="Normal 4 11 7 2 3" xfId="17837"/>
    <cellStyle name="Normal 4 11 7 2 4" xfId="41911"/>
    <cellStyle name="Normal 4 11 7 3" xfId="14654"/>
    <cellStyle name="Normal 4 11 7 3 2" xfId="38728"/>
    <cellStyle name="Normal 4 11 7 4" xfId="26289"/>
    <cellStyle name="Normal 4 11 7 4 2" xfId="50320"/>
    <cellStyle name="Normal 4 11 7 5" xfId="9773"/>
    <cellStyle name="Normal 4 11 7 6" xfId="33849"/>
    <cellStyle name="Normal 4 11 8" xfId="4515"/>
    <cellStyle name="Normal 4 11 8 2" xfId="15712"/>
    <cellStyle name="Normal 4 11 8 2 2" xfId="39786"/>
    <cellStyle name="Normal 4 11 8 3" xfId="27347"/>
    <cellStyle name="Normal 4 11 8 3 2" xfId="51378"/>
    <cellStyle name="Normal 4 11 8 4" xfId="10736"/>
    <cellStyle name="Normal 4 11 8 5" xfId="34812"/>
    <cellStyle name="Normal 4 11 9" xfId="1511"/>
    <cellStyle name="Normal 4 11 9 2" xfId="24320"/>
    <cellStyle name="Normal 4 11 9 2 2" xfId="48363"/>
    <cellStyle name="Normal 4 11 9 3" xfId="11764"/>
    <cellStyle name="Normal 4 11 9 4" xfId="35840"/>
    <cellStyle name="Normal 4 12" xfId="278"/>
    <cellStyle name="Normal 4 12 10" xfId="7835"/>
    <cellStyle name="Normal 4 12 11" xfId="31911"/>
    <cellStyle name="Normal 4 12 2" xfId="677"/>
    <cellStyle name="Normal 4 12 2 2" xfId="2725"/>
    <cellStyle name="Normal 4 12 2 2 2" xfId="5924"/>
    <cellStyle name="Normal 4 12 2 2 2 2" xfId="28755"/>
    <cellStyle name="Normal 4 12 2 2 2 2 2" xfId="52786"/>
    <cellStyle name="Normal 4 12 2 2 2 3" xfId="17091"/>
    <cellStyle name="Normal 4 12 2 2 2 4" xfId="41165"/>
    <cellStyle name="Normal 4 12 2 2 3" xfId="13906"/>
    <cellStyle name="Normal 4 12 2 2 3 2" xfId="37982"/>
    <cellStyle name="Normal 4 12 2 2 4" xfId="25533"/>
    <cellStyle name="Normal 4 12 2 2 4 2" xfId="49574"/>
    <cellStyle name="Normal 4 12 2 2 5" xfId="9037"/>
    <cellStyle name="Normal 4 12 2 2 6" xfId="33113"/>
    <cellStyle name="Normal 4 12 2 3" xfId="3704"/>
    <cellStyle name="Normal 4 12 2 3 2" xfId="6917"/>
    <cellStyle name="Normal 4 12 2 3 2 2" xfId="29748"/>
    <cellStyle name="Normal 4 12 2 3 2 2 2" xfId="53779"/>
    <cellStyle name="Normal 4 12 2 3 2 3" xfId="18084"/>
    <cellStyle name="Normal 4 12 2 3 2 4" xfId="42158"/>
    <cellStyle name="Normal 4 12 2 3 3" xfId="14901"/>
    <cellStyle name="Normal 4 12 2 3 3 2" xfId="38975"/>
    <cellStyle name="Normal 4 12 2 3 4" xfId="26536"/>
    <cellStyle name="Normal 4 12 2 3 4 2" xfId="50567"/>
    <cellStyle name="Normal 4 12 2 3 5" xfId="10015"/>
    <cellStyle name="Normal 4 12 2 3 6" xfId="34091"/>
    <cellStyle name="Normal 4 12 2 4" xfId="4757"/>
    <cellStyle name="Normal 4 12 2 4 2" xfId="15954"/>
    <cellStyle name="Normal 4 12 2 4 2 2" xfId="40028"/>
    <cellStyle name="Normal 4 12 2 4 3" xfId="27589"/>
    <cellStyle name="Normal 4 12 2 4 3 2" xfId="51620"/>
    <cellStyle name="Normal 4 12 2 4 4" xfId="10978"/>
    <cellStyle name="Normal 4 12 2 4 5" xfId="35054"/>
    <cellStyle name="Normal 4 12 2 5" xfId="1753"/>
    <cellStyle name="Normal 4 12 2 5 2" xfId="24562"/>
    <cellStyle name="Normal 4 12 2 5 2 2" xfId="48605"/>
    <cellStyle name="Normal 4 12 2 5 3" xfId="12064"/>
    <cellStyle name="Normal 4 12 2 5 4" xfId="36140"/>
    <cellStyle name="Normal 4 12 2 6" xfId="23573"/>
    <cellStyle name="Normal 4 12 2 6 2" xfId="47627"/>
    <cellStyle name="Normal 4 12 2 7" xfId="8075"/>
    <cellStyle name="Normal 4 12 2 8" xfId="32151"/>
    <cellStyle name="Normal 4 12 3" xfId="947"/>
    <cellStyle name="Normal 4 12 3 2" xfId="2965"/>
    <cellStyle name="Normal 4 12 3 2 2" xfId="6164"/>
    <cellStyle name="Normal 4 12 3 2 2 2" xfId="28995"/>
    <cellStyle name="Normal 4 12 3 2 2 2 2" xfId="53026"/>
    <cellStyle name="Normal 4 12 3 2 2 3" xfId="17331"/>
    <cellStyle name="Normal 4 12 3 2 2 4" xfId="41405"/>
    <cellStyle name="Normal 4 12 3 2 3" xfId="14146"/>
    <cellStyle name="Normal 4 12 3 2 3 2" xfId="38222"/>
    <cellStyle name="Normal 4 12 3 2 4" xfId="25773"/>
    <cellStyle name="Normal 4 12 3 2 4 2" xfId="49814"/>
    <cellStyle name="Normal 4 12 3 2 5" xfId="9277"/>
    <cellStyle name="Normal 4 12 3 2 6" xfId="33353"/>
    <cellStyle name="Normal 4 12 3 3" xfId="3948"/>
    <cellStyle name="Normal 4 12 3 3 2" xfId="7161"/>
    <cellStyle name="Normal 4 12 3 3 2 2" xfId="29992"/>
    <cellStyle name="Normal 4 12 3 3 2 2 2" xfId="54023"/>
    <cellStyle name="Normal 4 12 3 3 2 3" xfId="18328"/>
    <cellStyle name="Normal 4 12 3 3 2 4" xfId="42402"/>
    <cellStyle name="Normal 4 12 3 3 3" xfId="15145"/>
    <cellStyle name="Normal 4 12 3 3 3 2" xfId="39219"/>
    <cellStyle name="Normal 4 12 3 3 4" xfId="26780"/>
    <cellStyle name="Normal 4 12 3 3 4 2" xfId="50811"/>
    <cellStyle name="Normal 4 12 3 3 5" xfId="10255"/>
    <cellStyle name="Normal 4 12 3 3 6" xfId="34331"/>
    <cellStyle name="Normal 4 12 3 4" xfId="4997"/>
    <cellStyle name="Normal 4 12 3 4 2" xfId="16194"/>
    <cellStyle name="Normal 4 12 3 4 2 2" xfId="40268"/>
    <cellStyle name="Normal 4 12 3 4 3" xfId="27829"/>
    <cellStyle name="Normal 4 12 3 4 3 2" xfId="51860"/>
    <cellStyle name="Normal 4 12 3 4 4" xfId="11218"/>
    <cellStyle name="Normal 4 12 3 4 5" xfId="35294"/>
    <cellStyle name="Normal 4 12 3 5" xfId="1993"/>
    <cellStyle name="Normal 4 12 3 5 2" xfId="24802"/>
    <cellStyle name="Normal 4 12 3 5 2 2" xfId="48845"/>
    <cellStyle name="Normal 4 12 3 5 3" xfId="12314"/>
    <cellStyle name="Normal 4 12 3 5 4" xfId="36390"/>
    <cellStyle name="Normal 4 12 3 6" xfId="23815"/>
    <cellStyle name="Normal 4 12 3 6 2" xfId="47867"/>
    <cellStyle name="Normal 4 12 3 7" xfId="8315"/>
    <cellStyle name="Normal 4 12 3 8" xfId="32391"/>
    <cellStyle name="Normal 4 12 4" xfId="1187"/>
    <cellStyle name="Normal 4 12 4 2" xfId="3205"/>
    <cellStyle name="Normal 4 12 4 2 2" xfId="6404"/>
    <cellStyle name="Normal 4 12 4 2 2 2" xfId="29235"/>
    <cellStyle name="Normal 4 12 4 2 2 2 2" xfId="53266"/>
    <cellStyle name="Normal 4 12 4 2 2 3" xfId="17571"/>
    <cellStyle name="Normal 4 12 4 2 2 4" xfId="41645"/>
    <cellStyle name="Normal 4 12 4 2 3" xfId="14386"/>
    <cellStyle name="Normal 4 12 4 2 3 2" xfId="38462"/>
    <cellStyle name="Normal 4 12 4 2 4" xfId="26013"/>
    <cellStyle name="Normal 4 12 4 2 4 2" xfId="50054"/>
    <cellStyle name="Normal 4 12 4 2 5" xfId="9517"/>
    <cellStyle name="Normal 4 12 4 2 6" xfId="33593"/>
    <cellStyle name="Normal 4 12 4 3" xfId="4200"/>
    <cellStyle name="Normal 4 12 4 3 2" xfId="7413"/>
    <cellStyle name="Normal 4 12 4 3 2 2" xfId="30244"/>
    <cellStyle name="Normal 4 12 4 3 2 2 2" xfId="54275"/>
    <cellStyle name="Normal 4 12 4 3 2 3" xfId="18580"/>
    <cellStyle name="Normal 4 12 4 3 2 4" xfId="42654"/>
    <cellStyle name="Normal 4 12 4 3 3" xfId="15397"/>
    <cellStyle name="Normal 4 12 4 3 3 2" xfId="39471"/>
    <cellStyle name="Normal 4 12 4 3 4" xfId="27032"/>
    <cellStyle name="Normal 4 12 4 3 4 2" xfId="51063"/>
    <cellStyle name="Normal 4 12 4 3 5" xfId="10495"/>
    <cellStyle name="Normal 4 12 4 3 6" xfId="34571"/>
    <cellStyle name="Normal 4 12 4 4" xfId="5238"/>
    <cellStyle name="Normal 4 12 4 4 2" xfId="16435"/>
    <cellStyle name="Normal 4 12 4 4 2 2" xfId="40509"/>
    <cellStyle name="Normal 4 12 4 4 3" xfId="28070"/>
    <cellStyle name="Normal 4 12 4 4 3 2" xfId="52101"/>
    <cellStyle name="Normal 4 12 4 4 4" xfId="11458"/>
    <cellStyle name="Normal 4 12 4 4 5" xfId="35534"/>
    <cellStyle name="Normal 4 12 4 5" xfId="2235"/>
    <cellStyle name="Normal 4 12 4 5 2" xfId="25046"/>
    <cellStyle name="Normal 4 12 4 5 2 2" xfId="49087"/>
    <cellStyle name="Normal 4 12 4 5 3" xfId="12564"/>
    <cellStyle name="Normal 4 12 4 5 4" xfId="36640"/>
    <cellStyle name="Normal 4 12 4 6" xfId="24060"/>
    <cellStyle name="Normal 4 12 4 6 2" xfId="48107"/>
    <cellStyle name="Normal 4 12 4 7" xfId="8555"/>
    <cellStyle name="Normal 4 12 4 8" xfId="32631"/>
    <cellStyle name="Normal 4 12 5" xfId="2484"/>
    <cellStyle name="Normal 4 12 5 2" xfId="5684"/>
    <cellStyle name="Normal 4 12 5 2 2" xfId="28515"/>
    <cellStyle name="Normal 4 12 5 2 2 2" xfId="52546"/>
    <cellStyle name="Normal 4 12 5 2 3" xfId="16851"/>
    <cellStyle name="Normal 4 12 5 2 4" xfId="40925"/>
    <cellStyle name="Normal 4 12 5 3" xfId="13666"/>
    <cellStyle name="Normal 4 12 5 3 2" xfId="37742"/>
    <cellStyle name="Normal 4 12 5 4" xfId="25293"/>
    <cellStyle name="Normal 4 12 5 4 2" xfId="49334"/>
    <cellStyle name="Normal 4 12 5 5" xfId="8797"/>
    <cellStyle name="Normal 4 12 5 6" xfId="32873"/>
    <cellStyle name="Normal 4 12 6" xfId="3459"/>
    <cellStyle name="Normal 4 12 6 2" xfId="6672"/>
    <cellStyle name="Normal 4 12 6 2 2" xfId="29503"/>
    <cellStyle name="Normal 4 12 6 2 2 2" xfId="53534"/>
    <cellStyle name="Normal 4 12 6 2 3" xfId="17839"/>
    <cellStyle name="Normal 4 12 6 2 4" xfId="41913"/>
    <cellStyle name="Normal 4 12 6 3" xfId="14656"/>
    <cellStyle name="Normal 4 12 6 3 2" xfId="38730"/>
    <cellStyle name="Normal 4 12 6 4" xfId="26291"/>
    <cellStyle name="Normal 4 12 6 4 2" xfId="50322"/>
    <cellStyle name="Normal 4 12 6 5" xfId="9775"/>
    <cellStyle name="Normal 4 12 6 6" xfId="33851"/>
    <cellStyle name="Normal 4 12 7" xfId="4517"/>
    <cellStyle name="Normal 4 12 7 2" xfId="15714"/>
    <cellStyle name="Normal 4 12 7 2 2" xfId="39788"/>
    <cellStyle name="Normal 4 12 7 3" xfId="27349"/>
    <cellStyle name="Normal 4 12 7 3 2" xfId="51380"/>
    <cellStyle name="Normal 4 12 7 4" xfId="10738"/>
    <cellStyle name="Normal 4 12 7 5" xfId="34814"/>
    <cellStyle name="Normal 4 12 8" xfId="1513"/>
    <cellStyle name="Normal 4 12 8 2" xfId="24322"/>
    <cellStyle name="Normal 4 12 8 2 2" xfId="48365"/>
    <cellStyle name="Normal 4 12 8 3" xfId="11766"/>
    <cellStyle name="Normal 4 12 8 4" xfId="35842"/>
    <cellStyle name="Normal 4 12 9" xfId="23325"/>
    <cellStyle name="Normal 4 12 9 2" xfId="47387"/>
    <cellStyle name="Normal 4 13" xfId="672"/>
    <cellStyle name="Normal 4 13 2" xfId="2720"/>
    <cellStyle name="Normal 4 13 2 2" xfId="5919"/>
    <cellStyle name="Normal 4 13 2 2 2" xfId="28750"/>
    <cellStyle name="Normal 4 13 2 2 2 2" xfId="52781"/>
    <cellStyle name="Normal 4 13 2 2 3" xfId="17086"/>
    <cellStyle name="Normal 4 13 2 2 4" xfId="41160"/>
    <cellStyle name="Normal 4 13 2 3" xfId="13901"/>
    <cellStyle name="Normal 4 13 2 3 2" xfId="37977"/>
    <cellStyle name="Normal 4 13 2 4" xfId="25528"/>
    <cellStyle name="Normal 4 13 2 4 2" xfId="49569"/>
    <cellStyle name="Normal 4 13 2 5" xfId="9032"/>
    <cellStyle name="Normal 4 13 2 6" xfId="33108"/>
    <cellStyle name="Normal 4 13 3" xfId="3699"/>
    <cellStyle name="Normal 4 13 3 2" xfId="6912"/>
    <cellStyle name="Normal 4 13 3 2 2" xfId="29743"/>
    <cellStyle name="Normal 4 13 3 2 2 2" xfId="53774"/>
    <cellStyle name="Normal 4 13 3 2 3" xfId="18079"/>
    <cellStyle name="Normal 4 13 3 2 4" xfId="42153"/>
    <cellStyle name="Normal 4 13 3 3" xfId="14896"/>
    <cellStyle name="Normal 4 13 3 3 2" xfId="38970"/>
    <cellStyle name="Normal 4 13 3 4" xfId="26531"/>
    <cellStyle name="Normal 4 13 3 4 2" xfId="50562"/>
    <cellStyle name="Normal 4 13 3 5" xfId="10010"/>
    <cellStyle name="Normal 4 13 3 6" xfId="34086"/>
    <cellStyle name="Normal 4 13 4" xfId="4752"/>
    <cellStyle name="Normal 4 13 4 2" xfId="15949"/>
    <cellStyle name="Normal 4 13 4 2 2" xfId="40023"/>
    <cellStyle name="Normal 4 13 4 3" xfId="27584"/>
    <cellStyle name="Normal 4 13 4 3 2" xfId="51615"/>
    <cellStyle name="Normal 4 13 4 4" xfId="10973"/>
    <cellStyle name="Normal 4 13 4 5" xfId="35049"/>
    <cellStyle name="Normal 4 13 5" xfId="1748"/>
    <cellStyle name="Normal 4 13 5 2" xfId="24557"/>
    <cellStyle name="Normal 4 13 5 2 2" xfId="48600"/>
    <cellStyle name="Normal 4 13 5 3" xfId="12059"/>
    <cellStyle name="Normal 4 13 5 4" xfId="36135"/>
    <cellStyle name="Normal 4 13 6" xfId="23568"/>
    <cellStyle name="Normal 4 13 6 2" xfId="47622"/>
    <cellStyle name="Normal 4 13 7" xfId="8070"/>
    <cellStyle name="Normal 4 13 8" xfId="32146"/>
    <cellStyle name="Normal 4 14" xfId="942"/>
    <cellStyle name="Normal 4 14 2" xfId="2960"/>
    <cellStyle name="Normal 4 14 2 2" xfId="6159"/>
    <cellStyle name="Normal 4 14 2 2 2" xfId="28990"/>
    <cellStyle name="Normal 4 14 2 2 2 2" xfId="53021"/>
    <cellStyle name="Normal 4 14 2 2 3" xfId="17326"/>
    <cellStyle name="Normal 4 14 2 2 4" xfId="41400"/>
    <cellStyle name="Normal 4 14 2 3" xfId="14141"/>
    <cellStyle name="Normal 4 14 2 3 2" xfId="38217"/>
    <cellStyle name="Normal 4 14 2 4" xfId="25768"/>
    <cellStyle name="Normal 4 14 2 4 2" xfId="49809"/>
    <cellStyle name="Normal 4 14 2 5" xfId="9272"/>
    <cellStyle name="Normal 4 14 2 6" xfId="33348"/>
    <cellStyle name="Normal 4 14 3" xfId="3943"/>
    <cellStyle name="Normal 4 14 3 2" xfId="7156"/>
    <cellStyle name="Normal 4 14 3 2 2" xfId="29987"/>
    <cellStyle name="Normal 4 14 3 2 2 2" xfId="54018"/>
    <cellStyle name="Normal 4 14 3 2 3" xfId="18323"/>
    <cellStyle name="Normal 4 14 3 2 4" xfId="42397"/>
    <cellStyle name="Normal 4 14 3 3" xfId="15140"/>
    <cellStyle name="Normal 4 14 3 3 2" xfId="39214"/>
    <cellStyle name="Normal 4 14 3 4" xfId="26775"/>
    <cellStyle name="Normal 4 14 3 4 2" xfId="50806"/>
    <cellStyle name="Normal 4 14 3 5" xfId="10250"/>
    <cellStyle name="Normal 4 14 3 6" xfId="34326"/>
    <cellStyle name="Normal 4 14 4" xfId="4992"/>
    <cellStyle name="Normal 4 14 4 2" xfId="16189"/>
    <cellStyle name="Normal 4 14 4 2 2" xfId="40263"/>
    <cellStyle name="Normal 4 14 4 3" xfId="27824"/>
    <cellStyle name="Normal 4 14 4 3 2" xfId="51855"/>
    <cellStyle name="Normal 4 14 4 4" xfId="11213"/>
    <cellStyle name="Normal 4 14 4 5" xfId="35289"/>
    <cellStyle name="Normal 4 14 5" xfId="1988"/>
    <cellStyle name="Normal 4 14 5 2" xfId="24797"/>
    <cellStyle name="Normal 4 14 5 2 2" xfId="48840"/>
    <cellStyle name="Normal 4 14 5 3" xfId="12309"/>
    <cellStyle name="Normal 4 14 5 4" xfId="36385"/>
    <cellStyle name="Normal 4 14 6" xfId="23810"/>
    <cellStyle name="Normal 4 14 6 2" xfId="47862"/>
    <cellStyle name="Normal 4 14 7" xfId="8310"/>
    <cellStyle name="Normal 4 14 8" xfId="32386"/>
    <cellStyle name="Normal 4 15" xfId="1182"/>
    <cellStyle name="Normal 4 15 2" xfId="3200"/>
    <cellStyle name="Normal 4 15 2 2" xfId="6399"/>
    <cellStyle name="Normal 4 15 2 2 2" xfId="29230"/>
    <cellStyle name="Normal 4 15 2 2 2 2" xfId="53261"/>
    <cellStyle name="Normal 4 15 2 2 3" xfId="17566"/>
    <cellStyle name="Normal 4 15 2 2 4" xfId="41640"/>
    <cellStyle name="Normal 4 15 2 3" xfId="14381"/>
    <cellStyle name="Normal 4 15 2 3 2" xfId="38457"/>
    <cellStyle name="Normal 4 15 2 4" xfId="26008"/>
    <cellStyle name="Normal 4 15 2 4 2" xfId="50049"/>
    <cellStyle name="Normal 4 15 2 5" xfId="9512"/>
    <cellStyle name="Normal 4 15 2 6" xfId="33588"/>
    <cellStyle name="Normal 4 15 3" xfId="4195"/>
    <cellStyle name="Normal 4 15 3 2" xfId="7408"/>
    <cellStyle name="Normal 4 15 3 2 2" xfId="30239"/>
    <cellStyle name="Normal 4 15 3 2 2 2" xfId="54270"/>
    <cellStyle name="Normal 4 15 3 2 3" xfId="18575"/>
    <cellStyle name="Normal 4 15 3 2 4" xfId="42649"/>
    <cellStyle name="Normal 4 15 3 3" xfId="15392"/>
    <cellStyle name="Normal 4 15 3 3 2" xfId="39466"/>
    <cellStyle name="Normal 4 15 3 4" xfId="27027"/>
    <cellStyle name="Normal 4 15 3 4 2" xfId="51058"/>
    <cellStyle name="Normal 4 15 3 5" xfId="10490"/>
    <cellStyle name="Normal 4 15 3 6" xfId="34566"/>
    <cellStyle name="Normal 4 15 4" xfId="5233"/>
    <cellStyle name="Normal 4 15 4 2" xfId="16430"/>
    <cellStyle name="Normal 4 15 4 2 2" xfId="40504"/>
    <cellStyle name="Normal 4 15 4 3" xfId="28065"/>
    <cellStyle name="Normal 4 15 4 3 2" xfId="52096"/>
    <cellStyle name="Normal 4 15 4 4" xfId="11453"/>
    <cellStyle name="Normal 4 15 4 5" xfId="35529"/>
    <cellStyle name="Normal 4 15 5" xfId="2230"/>
    <cellStyle name="Normal 4 15 5 2" xfId="25041"/>
    <cellStyle name="Normal 4 15 5 2 2" xfId="49082"/>
    <cellStyle name="Normal 4 15 5 3" xfId="12559"/>
    <cellStyle name="Normal 4 15 5 4" xfId="36635"/>
    <cellStyle name="Normal 4 15 6" xfId="24055"/>
    <cellStyle name="Normal 4 15 6 2" xfId="48102"/>
    <cellStyle name="Normal 4 15 7" xfId="8550"/>
    <cellStyle name="Normal 4 15 8" xfId="32626"/>
    <cellStyle name="Normal 4 16" xfId="1304"/>
    <cellStyle name="Normal 4 16 2" xfId="3320"/>
    <cellStyle name="Normal 4 16 2 2" xfId="6519"/>
    <cellStyle name="Normal 4 16 2 2 2" xfId="29350"/>
    <cellStyle name="Normal 4 16 2 2 2 2" xfId="53381"/>
    <cellStyle name="Normal 4 16 2 2 3" xfId="17686"/>
    <cellStyle name="Normal 4 16 2 2 4" xfId="41760"/>
    <cellStyle name="Normal 4 16 2 3" xfId="14501"/>
    <cellStyle name="Normal 4 16 2 3 2" xfId="38577"/>
    <cellStyle name="Normal 4 16 2 4" xfId="26128"/>
    <cellStyle name="Normal 4 16 2 4 2" xfId="50169"/>
    <cellStyle name="Normal 4 16 2 5" xfId="9632"/>
    <cellStyle name="Normal 4 16 2 6" xfId="33708"/>
    <cellStyle name="Normal 4 16 3" xfId="4327"/>
    <cellStyle name="Normal 4 16 3 2" xfId="7540"/>
    <cellStyle name="Normal 4 16 3 2 2" xfId="30371"/>
    <cellStyle name="Normal 4 16 3 2 2 2" xfId="54402"/>
    <cellStyle name="Normal 4 16 3 2 3" xfId="18707"/>
    <cellStyle name="Normal 4 16 3 2 4" xfId="42781"/>
    <cellStyle name="Normal 4 16 3 3" xfId="15524"/>
    <cellStyle name="Normal 4 16 3 3 2" xfId="39598"/>
    <cellStyle name="Normal 4 16 3 4" xfId="27159"/>
    <cellStyle name="Normal 4 16 3 4 2" xfId="51190"/>
    <cellStyle name="Normal 4 16 3 5" xfId="10610"/>
    <cellStyle name="Normal 4 16 3 6" xfId="34686"/>
    <cellStyle name="Normal 4 16 4" xfId="5353"/>
    <cellStyle name="Normal 4 16 4 2" xfId="16550"/>
    <cellStyle name="Normal 4 16 4 2 2" xfId="40624"/>
    <cellStyle name="Normal 4 16 4 3" xfId="28185"/>
    <cellStyle name="Normal 4 16 4 3 2" xfId="52216"/>
    <cellStyle name="Normal 4 16 4 4" xfId="11573"/>
    <cellStyle name="Normal 4 16 4 5" xfId="35649"/>
    <cellStyle name="Normal 4 16 5" xfId="2351"/>
    <cellStyle name="Normal 4 16 5 2" xfId="25162"/>
    <cellStyle name="Normal 4 16 5 2 2" xfId="49203"/>
    <cellStyle name="Normal 4 16 5 3" xfId="12684"/>
    <cellStyle name="Normal 4 16 5 4" xfId="36760"/>
    <cellStyle name="Normal 4 16 6" xfId="24177"/>
    <cellStyle name="Normal 4 16 6 2" xfId="48222"/>
    <cellStyle name="Normal 4 16 7" xfId="8670"/>
    <cellStyle name="Normal 4 16 8" xfId="32746"/>
    <cellStyle name="Normal 4 17" xfId="1305"/>
    <cellStyle name="Normal 4 17 2" xfId="3321"/>
    <cellStyle name="Normal 4 17 2 2" xfId="6520"/>
    <cellStyle name="Normal 4 17 2 2 2" xfId="29351"/>
    <cellStyle name="Normal 4 17 2 2 2 2" xfId="53382"/>
    <cellStyle name="Normal 4 17 2 2 3" xfId="17687"/>
    <cellStyle name="Normal 4 17 2 2 4" xfId="41761"/>
    <cellStyle name="Normal 4 17 2 3" xfId="14502"/>
    <cellStyle name="Normal 4 17 2 3 2" xfId="38578"/>
    <cellStyle name="Normal 4 17 2 4" xfId="26129"/>
    <cellStyle name="Normal 4 17 2 4 2" xfId="50170"/>
    <cellStyle name="Normal 4 17 2 5" xfId="9633"/>
    <cellStyle name="Normal 4 17 2 6" xfId="33709"/>
    <cellStyle name="Normal 4 17 3" xfId="4329"/>
    <cellStyle name="Normal 4 17 3 2" xfId="7542"/>
    <cellStyle name="Normal 4 17 3 2 2" xfId="30373"/>
    <cellStyle name="Normal 4 17 3 2 2 2" xfId="54404"/>
    <cellStyle name="Normal 4 17 3 2 3" xfId="18709"/>
    <cellStyle name="Normal 4 17 3 2 4" xfId="42783"/>
    <cellStyle name="Normal 4 17 3 3" xfId="15526"/>
    <cellStyle name="Normal 4 17 3 3 2" xfId="39600"/>
    <cellStyle name="Normal 4 17 3 4" xfId="27161"/>
    <cellStyle name="Normal 4 17 3 4 2" xfId="51192"/>
    <cellStyle name="Normal 4 17 3 5" xfId="10611"/>
    <cellStyle name="Normal 4 17 3 6" xfId="34687"/>
    <cellStyle name="Normal 4 17 4" xfId="5355"/>
    <cellStyle name="Normal 4 17 4 2" xfId="16552"/>
    <cellStyle name="Normal 4 17 4 2 2" xfId="40626"/>
    <cellStyle name="Normal 4 17 4 3" xfId="28187"/>
    <cellStyle name="Normal 4 17 4 3 2" xfId="52218"/>
    <cellStyle name="Normal 4 17 4 4" xfId="11574"/>
    <cellStyle name="Normal 4 17 4 5" xfId="35650"/>
    <cellStyle name="Normal 4 17 5" xfId="2353"/>
    <cellStyle name="Normal 4 17 5 2" xfId="25163"/>
    <cellStyle name="Normal 4 17 5 2 2" xfId="49204"/>
    <cellStyle name="Normal 4 17 5 3" xfId="12686"/>
    <cellStyle name="Normal 4 17 5 4" xfId="36762"/>
    <cellStyle name="Normal 4 17 6" xfId="24178"/>
    <cellStyle name="Normal 4 17 6 2" xfId="48223"/>
    <cellStyle name="Normal 4 17 7" xfId="8671"/>
    <cellStyle name="Normal 4 17 8" xfId="32747"/>
    <cellStyle name="Normal 4 18" xfId="2479"/>
    <cellStyle name="Normal 4 18 2" xfId="5679"/>
    <cellStyle name="Normal 4 18 2 2" xfId="28510"/>
    <cellStyle name="Normal 4 18 2 2 2" xfId="52541"/>
    <cellStyle name="Normal 4 18 2 3" xfId="16846"/>
    <cellStyle name="Normal 4 18 2 4" xfId="40920"/>
    <cellStyle name="Normal 4 18 3" xfId="13661"/>
    <cellStyle name="Normal 4 18 3 2" xfId="37737"/>
    <cellStyle name="Normal 4 18 4" xfId="25288"/>
    <cellStyle name="Normal 4 18 4 2" xfId="49329"/>
    <cellStyle name="Normal 4 18 5" xfId="7830"/>
    <cellStyle name="Normal 4 18 6" xfId="31906"/>
    <cellStyle name="Normal 4 19" xfId="3454"/>
    <cellStyle name="Normal 4 19 2" xfId="6667"/>
    <cellStyle name="Normal 4 19 2 2" xfId="29498"/>
    <cellStyle name="Normal 4 19 2 2 2" xfId="53529"/>
    <cellStyle name="Normal 4 19 2 3" xfId="17834"/>
    <cellStyle name="Normal 4 19 2 4" xfId="41908"/>
    <cellStyle name="Normal 4 19 3" xfId="14651"/>
    <cellStyle name="Normal 4 19 3 2" xfId="38725"/>
    <cellStyle name="Normal 4 19 4" xfId="26286"/>
    <cellStyle name="Normal 4 19 4 2" xfId="50317"/>
    <cellStyle name="Normal 4 19 5" xfId="8792"/>
    <cellStyle name="Normal 4 19 6" xfId="32868"/>
    <cellStyle name="Normal 4 2" xfId="279"/>
    <cellStyle name="Normal 4 2 10" xfId="2485"/>
    <cellStyle name="Normal 4 2 10 2" xfId="5685"/>
    <cellStyle name="Normal 4 2 10 2 2" xfId="28516"/>
    <cellStyle name="Normal 4 2 10 2 2 2" xfId="52547"/>
    <cellStyle name="Normal 4 2 10 2 3" xfId="16852"/>
    <cellStyle name="Normal 4 2 10 2 4" xfId="40926"/>
    <cellStyle name="Normal 4 2 10 3" xfId="13667"/>
    <cellStyle name="Normal 4 2 10 3 2" xfId="37743"/>
    <cellStyle name="Normal 4 2 10 4" xfId="25294"/>
    <cellStyle name="Normal 4 2 10 4 2" xfId="49335"/>
    <cellStyle name="Normal 4 2 10 5" xfId="8798"/>
    <cellStyle name="Normal 4 2 10 6" xfId="32874"/>
    <cellStyle name="Normal 4 2 11" xfId="3460"/>
    <cellStyle name="Normal 4 2 11 2" xfId="6673"/>
    <cellStyle name="Normal 4 2 11 2 2" xfId="29504"/>
    <cellStyle name="Normal 4 2 11 2 2 2" xfId="53535"/>
    <cellStyle name="Normal 4 2 11 2 3" xfId="17840"/>
    <cellStyle name="Normal 4 2 11 2 4" xfId="41914"/>
    <cellStyle name="Normal 4 2 11 3" xfId="14657"/>
    <cellStyle name="Normal 4 2 11 3 2" xfId="38731"/>
    <cellStyle name="Normal 4 2 11 4" xfId="26292"/>
    <cellStyle name="Normal 4 2 11 4 2" xfId="50323"/>
    <cellStyle name="Normal 4 2 11 5" xfId="9776"/>
    <cellStyle name="Normal 4 2 11 6" xfId="33852"/>
    <cellStyle name="Normal 4 2 12" xfId="4518"/>
    <cellStyle name="Normal 4 2 12 2" xfId="15715"/>
    <cellStyle name="Normal 4 2 12 2 2" xfId="39789"/>
    <cellStyle name="Normal 4 2 12 3" xfId="27350"/>
    <cellStyle name="Normal 4 2 12 3 2" xfId="51381"/>
    <cellStyle name="Normal 4 2 12 4" xfId="10739"/>
    <cellStyle name="Normal 4 2 12 5" xfId="34815"/>
    <cellStyle name="Normal 4 2 13" xfId="1514"/>
    <cellStyle name="Normal 4 2 13 2" xfId="24323"/>
    <cellStyle name="Normal 4 2 13 2 2" xfId="48366"/>
    <cellStyle name="Normal 4 2 13 3" xfId="11767"/>
    <cellStyle name="Normal 4 2 13 4" xfId="35843"/>
    <cellStyle name="Normal 4 2 14" xfId="7647"/>
    <cellStyle name="Normal 4 2 14 2" xfId="30468"/>
    <cellStyle name="Normal 4 2 14 2 2" xfId="54496"/>
    <cellStyle name="Normal 4 2 14 3" xfId="18801"/>
    <cellStyle name="Normal 4 2 14 4" xfId="42875"/>
    <cellStyle name="Normal 4 2 15" xfId="23326"/>
    <cellStyle name="Normal 4 2 15 2" xfId="47388"/>
    <cellStyle name="Normal 4 2 16" xfId="7836"/>
    <cellStyle name="Normal 4 2 17" xfId="31912"/>
    <cellStyle name="Normal 4 2 2" xfId="280"/>
    <cellStyle name="Normal 4 2 2 10" xfId="4519"/>
    <cellStyle name="Normal 4 2 2 10 2" xfId="15716"/>
    <cellStyle name="Normal 4 2 2 10 2 2" xfId="39790"/>
    <cellStyle name="Normal 4 2 2 10 3" xfId="27351"/>
    <cellStyle name="Normal 4 2 2 10 3 2" xfId="51382"/>
    <cellStyle name="Normal 4 2 2 10 4" xfId="10740"/>
    <cellStyle name="Normal 4 2 2 10 5" xfId="34816"/>
    <cellStyle name="Normal 4 2 2 11" xfId="1515"/>
    <cellStyle name="Normal 4 2 2 11 2" xfId="24324"/>
    <cellStyle name="Normal 4 2 2 11 2 2" xfId="48367"/>
    <cellStyle name="Normal 4 2 2 11 3" xfId="11768"/>
    <cellStyle name="Normal 4 2 2 11 4" xfId="35844"/>
    <cellStyle name="Normal 4 2 2 12" xfId="7655"/>
    <cellStyle name="Normal 4 2 2 12 2" xfId="30476"/>
    <cellStyle name="Normal 4 2 2 12 2 2" xfId="54504"/>
    <cellStyle name="Normal 4 2 2 12 3" xfId="18809"/>
    <cellStyle name="Normal 4 2 2 12 4" xfId="42883"/>
    <cellStyle name="Normal 4 2 2 13" xfId="23327"/>
    <cellStyle name="Normal 4 2 2 13 2" xfId="47389"/>
    <cellStyle name="Normal 4 2 2 14" xfId="7837"/>
    <cellStyle name="Normal 4 2 2 15" xfId="31913"/>
    <cellStyle name="Normal 4 2 2 2" xfId="281"/>
    <cellStyle name="Normal 4 2 2 2 10" xfId="23328"/>
    <cellStyle name="Normal 4 2 2 2 10 2" xfId="47390"/>
    <cellStyle name="Normal 4 2 2 2 11" xfId="7838"/>
    <cellStyle name="Normal 4 2 2 2 12" xfId="31914"/>
    <cellStyle name="Normal 4 2 2 2 2" xfId="282"/>
    <cellStyle name="Normal 4 2 2 2 2 10" xfId="7839"/>
    <cellStyle name="Normal 4 2 2 2 2 11" xfId="31915"/>
    <cellStyle name="Normal 4 2 2 2 2 2" xfId="681"/>
    <cellStyle name="Normal 4 2 2 2 2 2 2" xfId="2729"/>
    <cellStyle name="Normal 4 2 2 2 2 2 2 2" xfId="5928"/>
    <cellStyle name="Normal 4 2 2 2 2 2 2 2 2" xfId="28759"/>
    <cellStyle name="Normal 4 2 2 2 2 2 2 2 2 2" xfId="52790"/>
    <cellStyle name="Normal 4 2 2 2 2 2 2 2 3" xfId="17095"/>
    <cellStyle name="Normal 4 2 2 2 2 2 2 2 4" xfId="41169"/>
    <cellStyle name="Normal 4 2 2 2 2 2 2 3" xfId="13910"/>
    <cellStyle name="Normal 4 2 2 2 2 2 2 3 2" xfId="37986"/>
    <cellStyle name="Normal 4 2 2 2 2 2 2 4" xfId="25537"/>
    <cellStyle name="Normal 4 2 2 2 2 2 2 4 2" xfId="49578"/>
    <cellStyle name="Normal 4 2 2 2 2 2 2 5" xfId="9041"/>
    <cellStyle name="Normal 4 2 2 2 2 2 2 6" xfId="33117"/>
    <cellStyle name="Normal 4 2 2 2 2 2 3" xfId="3708"/>
    <cellStyle name="Normal 4 2 2 2 2 2 3 2" xfId="6921"/>
    <cellStyle name="Normal 4 2 2 2 2 2 3 2 2" xfId="29752"/>
    <cellStyle name="Normal 4 2 2 2 2 2 3 2 2 2" xfId="53783"/>
    <cellStyle name="Normal 4 2 2 2 2 2 3 2 3" xfId="18088"/>
    <cellStyle name="Normal 4 2 2 2 2 2 3 2 4" xfId="42162"/>
    <cellStyle name="Normal 4 2 2 2 2 2 3 3" xfId="14905"/>
    <cellStyle name="Normal 4 2 2 2 2 2 3 3 2" xfId="38979"/>
    <cellStyle name="Normal 4 2 2 2 2 2 3 4" xfId="26540"/>
    <cellStyle name="Normal 4 2 2 2 2 2 3 4 2" xfId="50571"/>
    <cellStyle name="Normal 4 2 2 2 2 2 3 5" xfId="10019"/>
    <cellStyle name="Normal 4 2 2 2 2 2 3 6" xfId="34095"/>
    <cellStyle name="Normal 4 2 2 2 2 2 4" xfId="4761"/>
    <cellStyle name="Normal 4 2 2 2 2 2 4 2" xfId="15958"/>
    <cellStyle name="Normal 4 2 2 2 2 2 4 2 2" xfId="40032"/>
    <cellStyle name="Normal 4 2 2 2 2 2 4 3" xfId="27593"/>
    <cellStyle name="Normal 4 2 2 2 2 2 4 3 2" xfId="51624"/>
    <cellStyle name="Normal 4 2 2 2 2 2 4 4" xfId="10982"/>
    <cellStyle name="Normal 4 2 2 2 2 2 4 5" xfId="35058"/>
    <cellStyle name="Normal 4 2 2 2 2 2 5" xfId="1757"/>
    <cellStyle name="Normal 4 2 2 2 2 2 5 2" xfId="24566"/>
    <cellStyle name="Normal 4 2 2 2 2 2 5 2 2" xfId="48609"/>
    <cellStyle name="Normal 4 2 2 2 2 2 5 3" xfId="12068"/>
    <cellStyle name="Normal 4 2 2 2 2 2 5 4" xfId="36144"/>
    <cellStyle name="Normal 4 2 2 2 2 2 6" xfId="23577"/>
    <cellStyle name="Normal 4 2 2 2 2 2 6 2" xfId="47631"/>
    <cellStyle name="Normal 4 2 2 2 2 2 7" xfId="8079"/>
    <cellStyle name="Normal 4 2 2 2 2 2 8" xfId="32155"/>
    <cellStyle name="Normal 4 2 2 2 2 3" xfId="951"/>
    <cellStyle name="Normal 4 2 2 2 2 3 2" xfId="2969"/>
    <cellStyle name="Normal 4 2 2 2 2 3 2 2" xfId="6168"/>
    <cellStyle name="Normal 4 2 2 2 2 3 2 2 2" xfId="28999"/>
    <cellStyle name="Normal 4 2 2 2 2 3 2 2 2 2" xfId="53030"/>
    <cellStyle name="Normal 4 2 2 2 2 3 2 2 3" xfId="17335"/>
    <cellStyle name="Normal 4 2 2 2 2 3 2 2 4" xfId="41409"/>
    <cellStyle name="Normal 4 2 2 2 2 3 2 3" xfId="14150"/>
    <cellStyle name="Normal 4 2 2 2 2 3 2 3 2" xfId="38226"/>
    <cellStyle name="Normal 4 2 2 2 2 3 2 4" xfId="25777"/>
    <cellStyle name="Normal 4 2 2 2 2 3 2 4 2" xfId="49818"/>
    <cellStyle name="Normal 4 2 2 2 2 3 2 5" xfId="9281"/>
    <cellStyle name="Normal 4 2 2 2 2 3 2 6" xfId="33357"/>
    <cellStyle name="Normal 4 2 2 2 2 3 3" xfId="3952"/>
    <cellStyle name="Normal 4 2 2 2 2 3 3 2" xfId="7165"/>
    <cellStyle name="Normal 4 2 2 2 2 3 3 2 2" xfId="29996"/>
    <cellStyle name="Normal 4 2 2 2 2 3 3 2 2 2" xfId="54027"/>
    <cellStyle name="Normal 4 2 2 2 2 3 3 2 3" xfId="18332"/>
    <cellStyle name="Normal 4 2 2 2 2 3 3 2 4" xfId="42406"/>
    <cellStyle name="Normal 4 2 2 2 2 3 3 3" xfId="15149"/>
    <cellStyle name="Normal 4 2 2 2 2 3 3 3 2" xfId="39223"/>
    <cellStyle name="Normal 4 2 2 2 2 3 3 4" xfId="26784"/>
    <cellStyle name="Normal 4 2 2 2 2 3 3 4 2" xfId="50815"/>
    <cellStyle name="Normal 4 2 2 2 2 3 3 5" xfId="10259"/>
    <cellStyle name="Normal 4 2 2 2 2 3 3 6" xfId="34335"/>
    <cellStyle name="Normal 4 2 2 2 2 3 4" xfId="5001"/>
    <cellStyle name="Normal 4 2 2 2 2 3 4 2" xfId="16198"/>
    <cellStyle name="Normal 4 2 2 2 2 3 4 2 2" xfId="40272"/>
    <cellStyle name="Normal 4 2 2 2 2 3 4 3" xfId="27833"/>
    <cellStyle name="Normal 4 2 2 2 2 3 4 3 2" xfId="51864"/>
    <cellStyle name="Normal 4 2 2 2 2 3 4 4" xfId="11222"/>
    <cellStyle name="Normal 4 2 2 2 2 3 4 5" xfId="35298"/>
    <cellStyle name="Normal 4 2 2 2 2 3 5" xfId="1997"/>
    <cellStyle name="Normal 4 2 2 2 2 3 5 2" xfId="24806"/>
    <cellStyle name="Normal 4 2 2 2 2 3 5 2 2" xfId="48849"/>
    <cellStyle name="Normal 4 2 2 2 2 3 5 3" xfId="12318"/>
    <cellStyle name="Normal 4 2 2 2 2 3 5 4" xfId="36394"/>
    <cellStyle name="Normal 4 2 2 2 2 3 6" xfId="23819"/>
    <cellStyle name="Normal 4 2 2 2 2 3 6 2" xfId="47871"/>
    <cellStyle name="Normal 4 2 2 2 2 3 7" xfId="8319"/>
    <cellStyle name="Normal 4 2 2 2 2 3 8" xfId="32395"/>
    <cellStyle name="Normal 4 2 2 2 2 4" xfId="1191"/>
    <cellStyle name="Normal 4 2 2 2 2 4 2" xfId="3209"/>
    <cellStyle name="Normal 4 2 2 2 2 4 2 2" xfId="6408"/>
    <cellStyle name="Normal 4 2 2 2 2 4 2 2 2" xfId="29239"/>
    <cellStyle name="Normal 4 2 2 2 2 4 2 2 2 2" xfId="53270"/>
    <cellStyle name="Normal 4 2 2 2 2 4 2 2 3" xfId="17575"/>
    <cellStyle name="Normal 4 2 2 2 2 4 2 2 4" xfId="41649"/>
    <cellStyle name="Normal 4 2 2 2 2 4 2 3" xfId="14390"/>
    <cellStyle name="Normal 4 2 2 2 2 4 2 3 2" xfId="38466"/>
    <cellStyle name="Normal 4 2 2 2 2 4 2 4" xfId="26017"/>
    <cellStyle name="Normal 4 2 2 2 2 4 2 4 2" xfId="50058"/>
    <cellStyle name="Normal 4 2 2 2 2 4 2 5" xfId="9521"/>
    <cellStyle name="Normal 4 2 2 2 2 4 2 6" xfId="33597"/>
    <cellStyle name="Normal 4 2 2 2 2 4 3" xfId="4204"/>
    <cellStyle name="Normal 4 2 2 2 2 4 3 2" xfId="7417"/>
    <cellStyle name="Normal 4 2 2 2 2 4 3 2 2" xfId="30248"/>
    <cellStyle name="Normal 4 2 2 2 2 4 3 2 2 2" xfId="54279"/>
    <cellStyle name="Normal 4 2 2 2 2 4 3 2 3" xfId="18584"/>
    <cellStyle name="Normal 4 2 2 2 2 4 3 2 4" xfId="42658"/>
    <cellStyle name="Normal 4 2 2 2 2 4 3 3" xfId="15401"/>
    <cellStyle name="Normal 4 2 2 2 2 4 3 3 2" xfId="39475"/>
    <cellStyle name="Normal 4 2 2 2 2 4 3 4" xfId="27036"/>
    <cellStyle name="Normal 4 2 2 2 2 4 3 4 2" xfId="51067"/>
    <cellStyle name="Normal 4 2 2 2 2 4 3 5" xfId="10499"/>
    <cellStyle name="Normal 4 2 2 2 2 4 3 6" xfId="34575"/>
    <cellStyle name="Normal 4 2 2 2 2 4 4" xfId="5242"/>
    <cellStyle name="Normal 4 2 2 2 2 4 4 2" xfId="16439"/>
    <cellStyle name="Normal 4 2 2 2 2 4 4 2 2" xfId="40513"/>
    <cellStyle name="Normal 4 2 2 2 2 4 4 3" xfId="28074"/>
    <cellStyle name="Normal 4 2 2 2 2 4 4 3 2" xfId="52105"/>
    <cellStyle name="Normal 4 2 2 2 2 4 4 4" xfId="11462"/>
    <cellStyle name="Normal 4 2 2 2 2 4 4 5" xfId="35538"/>
    <cellStyle name="Normal 4 2 2 2 2 4 5" xfId="2239"/>
    <cellStyle name="Normal 4 2 2 2 2 4 5 2" xfId="25050"/>
    <cellStyle name="Normal 4 2 2 2 2 4 5 2 2" xfId="49091"/>
    <cellStyle name="Normal 4 2 2 2 2 4 5 3" xfId="12568"/>
    <cellStyle name="Normal 4 2 2 2 2 4 5 4" xfId="36644"/>
    <cellStyle name="Normal 4 2 2 2 2 4 6" xfId="24064"/>
    <cellStyle name="Normal 4 2 2 2 2 4 6 2" xfId="48111"/>
    <cellStyle name="Normal 4 2 2 2 2 4 7" xfId="8559"/>
    <cellStyle name="Normal 4 2 2 2 2 4 8" xfId="32635"/>
    <cellStyle name="Normal 4 2 2 2 2 5" xfId="2488"/>
    <cellStyle name="Normal 4 2 2 2 2 5 2" xfId="5688"/>
    <cellStyle name="Normal 4 2 2 2 2 5 2 2" xfId="28519"/>
    <cellStyle name="Normal 4 2 2 2 2 5 2 2 2" xfId="52550"/>
    <cellStyle name="Normal 4 2 2 2 2 5 2 3" xfId="16855"/>
    <cellStyle name="Normal 4 2 2 2 2 5 2 4" xfId="40929"/>
    <cellStyle name="Normal 4 2 2 2 2 5 3" xfId="13670"/>
    <cellStyle name="Normal 4 2 2 2 2 5 3 2" xfId="37746"/>
    <cellStyle name="Normal 4 2 2 2 2 5 4" xfId="25297"/>
    <cellStyle name="Normal 4 2 2 2 2 5 4 2" xfId="49338"/>
    <cellStyle name="Normal 4 2 2 2 2 5 5" xfId="8801"/>
    <cellStyle name="Normal 4 2 2 2 2 5 6" xfId="32877"/>
    <cellStyle name="Normal 4 2 2 2 2 6" xfId="3463"/>
    <cellStyle name="Normal 4 2 2 2 2 6 2" xfId="6676"/>
    <cellStyle name="Normal 4 2 2 2 2 6 2 2" xfId="29507"/>
    <cellStyle name="Normal 4 2 2 2 2 6 2 2 2" xfId="53538"/>
    <cellStyle name="Normal 4 2 2 2 2 6 2 3" xfId="17843"/>
    <cellStyle name="Normal 4 2 2 2 2 6 2 4" xfId="41917"/>
    <cellStyle name="Normal 4 2 2 2 2 6 3" xfId="14660"/>
    <cellStyle name="Normal 4 2 2 2 2 6 3 2" xfId="38734"/>
    <cellStyle name="Normal 4 2 2 2 2 6 4" xfId="26295"/>
    <cellStyle name="Normal 4 2 2 2 2 6 4 2" xfId="50326"/>
    <cellStyle name="Normal 4 2 2 2 2 6 5" xfId="9779"/>
    <cellStyle name="Normal 4 2 2 2 2 6 6" xfId="33855"/>
    <cellStyle name="Normal 4 2 2 2 2 7" xfId="4521"/>
    <cellStyle name="Normal 4 2 2 2 2 7 2" xfId="15718"/>
    <cellStyle name="Normal 4 2 2 2 2 7 2 2" xfId="39792"/>
    <cellStyle name="Normal 4 2 2 2 2 7 3" xfId="27353"/>
    <cellStyle name="Normal 4 2 2 2 2 7 3 2" xfId="51384"/>
    <cellStyle name="Normal 4 2 2 2 2 7 4" xfId="10742"/>
    <cellStyle name="Normal 4 2 2 2 2 7 5" xfId="34818"/>
    <cellStyle name="Normal 4 2 2 2 2 8" xfId="1517"/>
    <cellStyle name="Normal 4 2 2 2 2 8 2" xfId="24326"/>
    <cellStyle name="Normal 4 2 2 2 2 8 2 2" xfId="48369"/>
    <cellStyle name="Normal 4 2 2 2 2 8 3" xfId="11770"/>
    <cellStyle name="Normal 4 2 2 2 2 8 4" xfId="35846"/>
    <cellStyle name="Normal 4 2 2 2 2 9" xfId="23329"/>
    <cellStyle name="Normal 4 2 2 2 2 9 2" xfId="47391"/>
    <cellStyle name="Normal 4 2 2 2 3" xfId="680"/>
    <cellStyle name="Normal 4 2 2 2 3 2" xfId="2728"/>
    <cellStyle name="Normal 4 2 2 2 3 2 2" xfId="5927"/>
    <cellStyle name="Normal 4 2 2 2 3 2 2 2" xfId="28758"/>
    <cellStyle name="Normal 4 2 2 2 3 2 2 2 2" xfId="52789"/>
    <cellStyle name="Normal 4 2 2 2 3 2 2 3" xfId="17094"/>
    <cellStyle name="Normal 4 2 2 2 3 2 2 4" xfId="41168"/>
    <cellStyle name="Normal 4 2 2 2 3 2 3" xfId="13909"/>
    <cellStyle name="Normal 4 2 2 2 3 2 3 2" xfId="37985"/>
    <cellStyle name="Normal 4 2 2 2 3 2 4" xfId="25536"/>
    <cellStyle name="Normal 4 2 2 2 3 2 4 2" xfId="49577"/>
    <cellStyle name="Normal 4 2 2 2 3 2 5" xfId="9040"/>
    <cellStyle name="Normal 4 2 2 2 3 2 6" xfId="33116"/>
    <cellStyle name="Normal 4 2 2 2 3 3" xfId="3707"/>
    <cellStyle name="Normal 4 2 2 2 3 3 2" xfId="6920"/>
    <cellStyle name="Normal 4 2 2 2 3 3 2 2" xfId="29751"/>
    <cellStyle name="Normal 4 2 2 2 3 3 2 2 2" xfId="53782"/>
    <cellStyle name="Normal 4 2 2 2 3 3 2 3" xfId="18087"/>
    <cellStyle name="Normal 4 2 2 2 3 3 2 4" xfId="42161"/>
    <cellStyle name="Normal 4 2 2 2 3 3 3" xfId="14904"/>
    <cellStyle name="Normal 4 2 2 2 3 3 3 2" xfId="38978"/>
    <cellStyle name="Normal 4 2 2 2 3 3 4" xfId="26539"/>
    <cellStyle name="Normal 4 2 2 2 3 3 4 2" xfId="50570"/>
    <cellStyle name="Normal 4 2 2 2 3 3 5" xfId="10018"/>
    <cellStyle name="Normal 4 2 2 2 3 3 6" xfId="34094"/>
    <cellStyle name="Normal 4 2 2 2 3 4" xfId="4760"/>
    <cellStyle name="Normal 4 2 2 2 3 4 2" xfId="15957"/>
    <cellStyle name="Normal 4 2 2 2 3 4 2 2" xfId="40031"/>
    <cellStyle name="Normal 4 2 2 2 3 4 3" xfId="27592"/>
    <cellStyle name="Normal 4 2 2 2 3 4 3 2" xfId="51623"/>
    <cellStyle name="Normal 4 2 2 2 3 4 4" xfId="10981"/>
    <cellStyle name="Normal 4 2 2 2 3 4 5" xfId="35057"/>
    <cellStyle name="Normal 4 2 2 2 3 5" xfId="1756"/>
    <cellStyle name="Normal 4 2 2 2 3 5 2" xfId="24565"/>
    <cellStyle name="Normal 4 2 2 2 3 5 2 2" xfId="48608"/>
    <cellStyle name="Normal 4 2 2 2 3 5 3" xfId="12067"/>
    <cellStyle name="Normal 4 2 2 2 3 5 4" xfId="36143"/>
    <cellStyle name="Normal 4 2 2 2 3 6" xfId="23576"/>
    <cellStyle name="Normal 4 2 2 2 3 6 2" xfId="47630"/>
    <cellStyle name="Normal 4 2 2 2 3 7" xfId="8078"/>
    <cellStyle name="Normal 4 2 2 2 3 8" xfId="32154"/>
    <cellStyle name="Normal 4 2 2 2 4" xfId="950"/>
    <cellStyle name="Normal 4 2 2 2 4 2" xfId="2968"/>
    <cellStyle name="Normal 4 2 2 2 4 2 2" xfId="6167"/>
    <cellStyle name="Normal 4 2 2 2 4 2 2 2" xfId="28998"/>
    <cellStyle name="Normal 4 2 2 2 4 2 2 2 2" xfId="53029"/>
    <cellStyle name="Normal 4 2 2 2 4 2 2 3" xfId="17334"/>
    <cellStyle name="Normal 4 2 2 2 4 2 2 4" xfId="41408"/>
    <cellStyle name="Normal 4 2 2 2 4 2 3" xfId="14149"/>
    <cellStyle name="Normal 4 2 2 2 4 2 3 2" xfId="38225"/>
    <cellStyle name="Normal 4 2 2 2 4 2 4" xfId="25776"/>
    <cellStyle name="Normal 4 2 2 2 4 2 4 2" xfId="49817"/>
    <cellStyle name="Normal 4 2 2 2 4 2 5" xfId="9280"/>
    <cellStyle name="Normal 4 2 2 2 4 2 6" xfId="33356"/>
    <cellStyle name="Normal 4 2 2 2 4 3" xfId="3951"/>
    <cellStyle name="Normal 4 2 2 2 4 3 2" xfId="7164"/>
    <cellStyle name="Normal 4 2 2 2 4 3 2 2" xfId="29995"/>
    <cellStyle name="Normal 4 2 2 2 4 3 2 2 2" xfId="54026"/>
    <cellStyle name="Normal 4 2 2 2 4 3 2 3" xfId="18331"/>
    <cellStyle name="Normal 4 2 2 2 4 3 2 4" xfId="42405"/>
    <cellStyle name="Normal 4 2 2 2 4 3 3" xfId="15148"/>
    <cellStyle name="Normal 4 2 2 2 4 3 3 2" xfId="39222"/>
    <cellStyle name="Normal 4 2 2 2 4 3 4" xfId="26783"/>
    <cellStyle name="Normal 4 2 2 2 4 3 4 2" xfId="50814"/>
    <cellStyle name="Normal 4 2 2 2 4 3 5" xfId="10258"/>
    <cellStyle name="Normal 4 2 2 2 4 3 6" xfId="34334"/>
    <cellStyle name="Normal 4 2 2 2 4 4" xfId="5000"/>
    <cellStyle name="Normal 4 2 2 2 4 4 2" xfId="16197"/>
    <cellStyle name="Normal 4 2 2 2 4 4 2 2" xfId="40271"/>
    <cellStyle name="Normal 4 2 2 2 4 4 3" xfId="27832"/>
    <cellStyle name="Normal 4 2 2 2 4 4 3 2" xfId="51863"/>
    <cellStyle name="Normal 4 2 2 2 4 4 4" xfId="11221"/>
    <cellStyle name="Normal 4 2 2 2 4 4 5" xfId="35297"/>
    <cellStyle name="Normal 4 2 2 2 4 5" xfId="1996"/>
    <cellStyle name="Normal 4 2 2 2 4 5 2" xfId="24805"/>
    <cellStyle name="Normal 4 2 2 2 4 5 2 2" xfId="48848"/>
    <cellStyle name="Normal 4 2 2 2 4 5 3" xfId="12317"/>
    <cellStyle name="Normal 4 2 2 2 4 5 4" xfId="36393"/>
    <cellStyle name="Normal 4 2 2 2 4 6" xfId="23818"/>
    <cellStyle name="Normal 4 2 2 2 4 6 2" xfId="47870"/>
    <cellStyle name="Normal 4 2 2 2 4 7" xfId="8318"/>
    <cellStyle name="Normal 4 2 2 2 4 8" xfId="32394"/>
    <cellStyle name="Normal 4 2 2 2 5" xfId="1190"/>
    <cellStyle name="Normal 4 2 2 2 5 2" xfId="3208"/>
    <cellStyle name="Normal 4 2 2 2 5 2 2" xfId="6407"/>
    <cellStyle name="Normal 4 2 2 2 5 2 2 2" xfId="29238"/>
    <cellStyle name="Normal 4 2 2 2 5 2 2 2 2" xfId="53269"/>
    <cellStyle name="Normal 4 2 2 2 5 2 2 3" xfId="17574"/>
    <cellStyle name="Normal 4 2 2 2 5 2 2 4" xfId="41648"/>
    <cellStyle name="Normal 4 2 2 2 5 2 3" xfId="14389"/>
    <cellStyle name="Normal 4 2 2 2 5 2 3 2" xfId="38465"/>
    <cellStyle name="Normal 4 2 2 2 5 2 4" xfId="26016"/>
    <cellStyle name="Normal 4 2 2 2 5 2 4 2" xfId="50057"/>
    <cellStyle name="Normal 4 2 2 2 5 2 5" xfId="9520"/>
    <cellStyle name="Normal 4 2 2 2 5 2 6" xfId="33596"/>
    <cellStyle name="Normal 4 2 2 2 5 3" xfId="4203"/>
    <cellStyle name="Normal 4 2 2 2 5 3 2" xfId="7416"/>
    <cellStyle name="Normal 4 2 2 2 5 3 2 2" xfId="30247"/>
    <cellStyle name="Normal 4 2 2 2 5 3 2 2 2" xfId="54278"/>
    <cellStyle name="Normal 4 2 2 2 5 3 2 3" xfId="18583"/>
    <cellStyle name="Normal 4 2 2 2 5 3 2 4" xfId="42657"/>
    <cellStyle name="Normal 4 2 2 2 5 3 3" xfId="15400"/>
    <cellStyle name="Normal 4 2 2 2 5 3 3 2" xfId="39474"/>
    <cellStyle name="Normal 4 2 2 2 5 3 4" xfId="27035"/>
    <cellStyle name="Normal 4 2 2 2 5 3 4 2" xfId="51066"/>
    <cellStyle name="Normal 4 2 2 2 5 3 5" xfId="10498"/>
    <cellStyle name="Normal 4 2 2 2 5 3 6" xfId="34574"/>
    <cellStyle name="Normal 4 2 2 2 5 4" xfId="5241"/>
    <cellStyle name="Normal 4 2 2 2 5 4 2" xfId="16438"/>
    <cellStyle name="Normal 4 2 2 2 5 4 2 2" xfId="40512"/>
    <cellStyle name="Normal 4 2 2 2 5 4 3" xfId="28073"/>
    <cellStyle name="Normal 4 2 2 2 5 4 3 2" xfId="52104"/>
    <cellStyle name="Normal 4 2 2 2 5 4 4" xfId="11461"/>
    <cellStyle name="Normal 4 2 2 2 5 4 5" xfId="35537"/>
    <cellStyle name="Normal 4 2 2 2 5 5" xfId="2238"/>
    <cellStyle name="Normal 4 2 2 2 5 5 2" xfId="25049"/>
    <cellStyle name="Normal 4 2 2 2 5 5 2 2" xfId="49090"/>
    <cellStyle name="Normal 4 2 2 2 5 5 3" xfId="12567"/>
    <cellStyle name="Normal 4 2 2 2 5 5 4" xfId="36643"/>
    <cellStyle name="Normal 4 2 2 2 5 6" xfId="24063"/>
    <cellStyle name="Normal 4 2 2 2 5 6 2" xfId="48110"/>
    <cellStyle name="Normal 4 2 2 2 5 7" xfId="8558"/>
    <cellStyle name="Normal 4 2 2 2 5 8" xfId="32634"/>
    <cellStyle name="Normal 4 2 2 2 6" xfId="2487"/>
    <cellStyle name="Normal 4 2 2 2 6 2" xfId="5687"/>
    <cellStyle name="Normal 4 2 2 2 6 2 2" xfId="28518"/>
    <cellStyle name="Normal 4 2 2 2 6 2 2 2" xfId="52549"/>
    <cellStyle name="Normal 4 2 2 2 6 2 3" xfId="16854"/>
    <cellStyle name="Normal 4 2 2 2 6 2 4" xfId="40928"/>
    <cellStyle name="Normal 4 2 2 2 6 3" xfId="13669"/>
    <cellStyle name="Normal 4 2 2 2 6 3 2" xfId="37745"/>
    <cellStyle name="Normal 4 2 2 2 6 4" xfId="25296"/>
    <cellStyle name="Normal 4 2 2 2 6 4 2" xfId="49337"/>
    <cellStyle name="Normal 4 2 2 2 6 5" xfId="8800"/>
    <cellStyle name="Normal 4 2 2 2 6 6" xfId="32876"/>
    <cellStyle name="Normal 4 2 2 2 7" xfId="3462"/>
    <cellStyle name="Normal 4 2 2 2 7 2" xfId="6675"/>
    <cellStyle name="Normal 4 2 2 2 7 2 2" xfId="29506"/>
    <cellStyle name="Normal 4 2 2 2 7 2 2 2" xfId="53537"/>
    <cellStyle name="Normal 4 2 2 2 7 2 3" xfId="17842"/>
    <cellStyle name="Normal 4 2 2 2 7 2 4" xfId="41916"/>
    <cellStyle name="Normal 4 2 2 2 7 3" xfId="14659"/>
    <cellStyle name="Normal 4 2 2 2 7 3 2" xfId="38733"/>
    <cellStyle name="Normal 4 2 2 2 7 4" xfId="26294"/>
    <cellStyle name="Normal 4 2 2 2 7 4 2" xfId="50325"/>
    <cellStyle name="Normal 4 2 2 2 7 5" xfId="9778"/>
    <cellStyle name="Normal 4 2 2 2 7 6" xfId="33854"/>
    <cellStyle name="Normal 4 2 2 2 8" xfId="4520"/>
    <cellStyle name="Normal 4 2 2 2 8 2" xfId="15717"/>
    <cellStyle name="Normal 4 2 2 2 8 2 2" xfId="39791"/>
    <cellStyle name="Normal 4 2 2 2 8 3" xfId="27352"/>
    <cellStyle name="Normal 4 2 2 2 8 3 2" xfId="51383"/>
    <cellStyle name="Normal 4 2 2 2 8 4" xfId="10741"/>
    <cellStyle name="Normal 4 2 2 2 8 5" xfId="34817"/>
    <cellStyle name="Normal 4 2 2 2 9" xfId="1516"/>
    <cellStyle name="Normal 4 2 2 2 9 2" xfId="24325"/>
    <cellStyle name="Normal 4 2 2 2 9 2 2" xfId="48368"/>
    <cellStyle name="Normal 4 2 2 2 9 3" xfId="11769"/>
    <cellStyle name="Normal 4 2 2 2 9 4" xfId="35845"/>
    <cellStyle name="Normal 4 2 2 3" xfId="283"/>
    <cellStyle name="Normal 4 2 2 3 10" xfId="23330"/>
    <cellStyle name="Normal 4 2 2 3 10 2" xfId="47392"/>
    <cellStyle name="Normal 4 2 2 3 11" xfId="7840"/>
    <cellStyle name="Normal 4 2 2 3 12" xfId="31916"/>
    <cellStyle name="Normal 4 2 2 3 2" xfId="284"/>
    <cellStyle name="Normal 4 2 2 3 2 10" xfId="7841"/>
    <cellStyle name="Normal 4 2 2 3 2 11" xfId="31917"/>
    <cellStyle name="Normal 4 2 2 3 2 2" xfId="683"/>
    <cellStyle name="Normal 4 2 2 3 2 2 2" xfId="2731"/>
    <cellStyle name="Normal 4 2 2 3 2 2 2 2" xfId="5930"/>
    <cellStyle name="Normal 4 2 2 3 2 2 2 2 2" xfId="28761"/>
    <cellStyle name="Normal 4 2 2 3 2 2 2 2 2 2" xfId="52792"/>
    <cellStyle name="Normal 4 2 2 3 2 2 2 2 3" xfId="17097"/>
    <cellStyle name="Normal 4 2 2 3 2 2 2 2 4" xfId="41171"/>
    <cellStyle name="Normal 4 2 2 3 2 2 2 3" xfId="13912"/>
    <cellStyle name="Normal 4 2 2 3 2 2 2 3 2" xfId="37988"/>
    <cellStyle name="Normal 4 2 2 3 2 2 2 4" xfId="25539"/>
    <cellStyle name="Normal 4 2 2 3 2 2 2 4 2" xfId="49580"/>
    <cellStyle name="Normal 4 2 2 3 2 2 2 5" xfId="9043"/>
    <cellStyle name="Normal 4 2 2 3 2 2 2 6" xfId="33119"/>
    <cellStyle name="Normal 4 2 2 3 2 2 3" xfId="3710"/>
    <cellStyle name="Normal 4 2 2 3 2 2 3 2" xfId="6923"/>
    <cellStyle name="Normal 4 2 2 3 2 2 3 2 2" xfId="29754"/>
    <cellStyle name="Normal 4 2 2 3 2 2 3 2 2 2" xfId="53785"/>
    <cellStyle name="Normal 4 2 2 3 2 2 3 2 3" xfId="18090"/>
    <cellStyle name="Normal 4 2 2 3 2 2 3 2 4" xfId="42164"/>
    <cellStyle name="Normal 4 2 2 3 2 2 3 3" xfId="14907"/>
    <cellStyle name="Normal 4 2 2 3 2 2 3 3 2" xfId="38981"/>
    <cellStyle name="Normal 4 2 2 3 2 2 3 4" xfId="26542"/>
    <cellStyle name="Normal 4 2 2 3 2 2 3 4 2" xfId="50573"/>
    <cellStyle name="Normal 4 2 2 3 2 2 3 5" xfId="10021"/>
    <cellStyle name="Normal 4 2 2 3 2 2 3 6" xfId="34097"/>
    <cellStyle name="Normal 4 2 2 3 2 2 4" xfId="4763"/>
    <cellStyle name="Normal 4 2 2 3 2 2 4 2" xfId="15960"/>
    <cellStyle name="Normal 4 2 2 3 2 2 4 2 2" xfId="40034"/>
    <cellStyle name="Normal 4 2 2 3 2 2 4 3" xfId="27595"/>
    <cellStyle name="Normal 4 2 2 3 2 2 4 3 2" xfId="51626"/>
    <cellStyle name="Normal 4 2 2 3 2 2 4 4" xfId="10984"/>
    <cellStyle name="Normal 4 2 2 3 2 2 4 5" xfId="35060"/>
    <cellStyle name="Normal 4 2 2 3 2 2 5" xfId="1759"/>
    <cellStyle name="Normal 4 2 2 3 2 2 5 2" xfId="24568"/>
    <cellStyle name="Normal 4 2 2 3 2 2 5 2 2" xfId="48611"/>
    <cellStyle name="Normal 4 2 2 3 2 2 5 3" xfId="12070"/>
    <cellStyle name="Normal 4 2 2 3 2 2 5 4" xfId="36146"/>
    <cellStyle name="Normal 4 2 2 3 2 2 6" xfId="23579"/>
    <cellStyle name="Normal 4 2 2 3 2 2 6 2" xfId="47633"/>
    <cellStyle name="Normal 4 2 2 3 2 2 7" xfId="8081"/>
    <cellStyle name="Normal 4 2 2 3 2 2 8" xfId="32157"/>
    <cellStyle name="Normal 4 2 2 3 2 3" xfId="953"/>
    <cellStyle name="Normal 4 2 2 3 2 3 2" xfId="2971"/>
    <cellStyle name="Normal 4 2 2 3 2 3 2 2" xfId="6170"/>
    <cellStyle name="Normal 4 2 2 3 2 3 2 2 2" xfId="29001"/>
    <cellStyle name="Normal 4 2 2 3 2 3 2 2 2 2" xfId="53032"/>
    <cellStyle name="Normal 4 2 2 3 2 3 2 2 3" xfId="17337"/>
    <cellStyle name="Normal 4 2 2 3 2 3 2 2 4" xfId="41411"/>
    <cellStyle name="Normal 4 2 2 3 2 3 2 3" xfId="14152"/>
    <cellStyle name="Normal 4 2 2 3 2 3 2 3 2" xfId="38228"/>
    <cellStyle name="Normal 4 2 2 3 2 3 2 4" xfId="25779"/>
    <cellStyle name="Normal 4 2 2 3 2 3 2 4 2" xfId="49820"/>
    <cellStyle name="Normal 4 2 2 3 2 3 2 5" xfId="9283"/>
    <cellStyle name="Normal 4 2 2 3 2 3 2 6" xfId="33359"/>
    <cellStyle name="Normal 4 2 2 3 2 3 3" xfId="3954"/>
    <cellStyle name="Normal 4 2 2 3 2 3 3 2" xfId="7167"/>
    <cellStyle name="Normal 4 2 2 3 2 3 3 2 2" xfId="29998"/>
    <cellStyle name="Normal 4 2 2 3 2 3 3 2 2 2" xfId="54029"/>
    <cellStyle name="Normal 4 2 2 3 2 3 3 2 3" xfId="18334"/>
    <cellStyle name="Normal 4 2 2 3 2 3 3 2 4" xfId="42408"/>
    <cellStyle name="Normal 4 2 2 3 2 3 3 3" xfId="15151"/>
    <cellStyle name="Normal 4 2 2 3 2 3 3 3 2" xfId="39225"/>
    <cellStyle name="Normal 4 2 2 3 2 3 3 4" xfId="26786"/>
    <cellStyle name="Normal 4 2 2 3 2 3 3 4 2" xfId="50817"/>
    <cellStyle name="Normal 4 2 2 3 2 3 3 5" xfId="10261"/>
    <cellStyle name="Normal 4 2 2 3 2 3 3 6" xfId="34337"/>
    <cellStyle name="Normal 4 2 2 3 2 3 4" xfId="5003"/>
    <cellStyle name="Normal 4 2 2 3 2 3 4 2" xfId="16200"/>
    <cellStyle name="Normal 4 2 2 3 2 3 4 2 2" xfId="40274"/>
    <cellStyle name="Normal 4 2 2 3 2 3 4 3" xfId="27835"/>
    <cellStyle name="Normal 4 2 2 3 2 3 4 3 2" xfId="51866"/>
    <cellStyle name="Normal 4 2 2 3 2 3 4 4" xfId="11224"/>
    <cellStyle name="Normal 4 2 2 3 2 3 4 5" xfId="35300"/>
    <cellStyle name="Normal 4 2 2 3 2 3 5" xfId="1999"/>
    <cellStyle name="Normal 4 2 2 3 2 3 5 2" xfId="24808"/>
    <cellStyle name="Normal 4 2 2 3 2 3 5 2 2" xfId="48851"/>
    <cellStyle name="Normal 4 2 2 3 2 3 5 3" xfId="12320"/>
    <cellStyle name="Normal 4 2 2 3 2 3 5 4" xfId="36396"/>
    <cellStyle name="Normal 4 2 2 3 2 3 6" xfId="23821"/>
    <cellStyle name="Normal 4 2 2 3 2 3 6 2" xfId="47873"/>
    <cellStyle name="Normal 4 2 2 3 2 3 7" xfId="8321"/>
    <cellStyle name="Normal 4 2 2 3 2 3 8" xfId="32397"/>
    <cellStyle name="Normal 4 2 2 3 2 4" xfId="1193"/>
    <cellStyle name="Normal 4 2 2 3 2 4 2" xfId="3211"/>
    <cellStyle name="Normal 4 2 2 3 2 4 2 2" xfId="6410"/>
    <cellStyle name="Normal 4 2 2 3 2 4 2 2 2" xfId="29241"/>
    <cellStyle name="Normal 4 2 2 3 2 4 2 2 2 2" xfId="53272"/>
    <cellStyle name="Normal 4 2 2 3 2 4 2 2 3" xfId="17577"/>
    <cellStyle name="Normal 4 2 2 3 2 4 2 2 4" xfId="41651"/>
    <cellStyle name="Normal 4 2 2 3 2 4 2 3" xfId="14392"/>
    <cellStyle name="Normal 4 2 2 3 2 4 2 3 2" xfId="38468"/>
    <cellStyle name="Normal 4 2 2 3 2 4 2 4" xfId="26019"/>
    <cellStyle name="Normal 4 2 2 3 2 4 2 4 2" xfId="50060"/>
    <cellStyle name="Normal 4 2 2 3 2 4 2 5" xfId="9523"/>
    <cellStyle name="Normal 4 2 2 3 2 4 2 6" xfId="33599"/>
    <cellStyle name="Normal 4 2 2 3 2 4 3" xfId="4206"/>
    <cellStyle name="Normal 4 2 2 3 2 4 3 2" xfId="7419"/>
    <cellStyle name="Normal 4 2 2 3 2 4 3 2 2" xfId="30250"/>
    <cellStyle name="Normal 4 2 2 3 2 4 3 2 2 2" xfId="54281"/>
    <cellStyle name="Normal 4 2 2 3 2 4 3 2 3" xfId="18586"/>
    <cellStyle name="Normal 4 2 2 3 2 4 3 2 4" xfId="42660"/>
    <cellStyle name="Normal 4 2 2 3 2 4 3 3" xfId="15403"/>
    <cellStyle name="Normal 4 2 2 3 2 4 3 3 2" xfId="39477"/>
    <cellStyle name="Normal 4 2 2 3 2 4 3 4" xfId="27038"/>
    <cellStyle name="Normal 4 2 2 3 2 4 3 4 2" xfId="51069"/>
    <cellStyle name="Normal 4 2 2 3 2 4 3 5" xfId="10501"/>
    <cellStyle name="Normal 4 2 2 3 2 4 3 6" xfId="34577"/>
    <cellStyle name="Normal 4 2 2 3 2 4 4" xfId="5244"/>
    <cellStyle name="Normal 4 2 2 3 2 4 4 2" xfId="16441"/>
    <cellStyle name="Normal 4 2 2 3 2 4 4 2 2" xfId="40515"/>
    <cellStyle name="Normal 4 2 2 3 2 4 4 3" xfId="28076"/>
    <cellStyle name="Normal 4 2 2 3 2 4 4 3 2" xfId="52107"/>
    <cellStyle name="Normal 4 2 2 3 2 4 4 4" xfId="11464"/>
    <cellStyle name="Normal 4 2 2 3 2 4 4 5" xfId="35540"/>
    <cellStyle name="Normal 4 2 2 3 2 4 5" xfId="2241"/>
    <cellStyle name="Normal 4 2 2 3 2 4 5 2" xfId="25052"/>
    <cellStyle name="Normal 4 2 2 3 2 4 5 2 2" xfId="49093"/>
    <cellStyle name="Normal 4 2 2 3 2 4 5 3" xfId="12570"/>
    <cellStyle name="Normal 4 2 2 3 2 4 5 4" xfId="36646"/>
    <cellStyle name="Normal 4 2 2 3 2 4 6" xfId="24066"/>
    <cellStyle name="Normal 4 2 2 3 2 4 6 2" xfId="48113"/>
    <cellStyle name="Normal 4 2 2 3 2 4 7" xfId="8561"/>
    <cellStyle name="Normal 4 2 2 3 2 4 8" xfId="32637"/>
    <cellStyle name="Normal 4 2 2 3 2 5" xfId="2490"/>
    <cellStyle name="Normal 4 2 2 3 2 5 2" xfId="5690"/>
    <cellStyle name="Normal 4 2 2 3 2 5 2 2" xfId="28521"/>
    <cellStyle name="Normal 4 2 2 3 2 5 2 2 2" xfId="52552"/>
    <cellStyle name="Normal 4 2 2 3 2 5 2 3" xfId="16857"/>
    <cellStyle name="Normal 4 2 2 3 2 5 2 4" xfId="40931"/>
    <cellStyle name="Normal 4 2 2 3 2 5 3" xfId="13672"/>
    <cellStyle name="Normal 4 2 2 3 2 5 3 2" xfId="37748"/>
    <cellStyle name="Normal 4 2 2 3 2 5 4" xfId="25299"/>
    <cellStyle name="Normal 4 2 2 3 2 5 4 2" xfId="49340"/>
    <cellStyle name="Normal 4 2 2 3 2 5 5" xfId="8803"/>
    <cellStyle name="Normal 4 2 2 3 2 5 6" xfId="32879"/>
    <cellStyle name="Normal 4 2 2 3 2 6" xfId="3465"/>
    <cellStyle name="Normal 4 2 2 3 2 6 2" xfId="6678"/>
    <cellStyle name="Normal 4 2 2 3 2 6 2 2" xfId="29509"/>
    <cellStyle name="Normal 4 2 2 3 2 6 2 2 2" xfId="53540"/>
    <cellStyle name="Normal 4 2 2 3 2 6 2 3" xfId="17845"/>
    <cellStyle name="Normal 4 2 2 3 2 6 2 4" xfId="41919"/>
    <cellStyle name="Normal 4 2 2 3 2 6 3" xfId="14662"/>
    <cellStyle name="Normal 4 2 2 3 2 6 3 2" xfId="38736"/>
    <cellStyle name="Normal 4 2 2 3 2 6 4" xfId="26297"/>
    <cellStyle name="Normal 4 2 2 3 2 6 4 2" xfId="50328"/>
    <cellStyle name="Normal 4 2 2 3 2 6 5" xfId="9781"/>
    <cellStyle name="Normal 4 2 2 3 2 6 6" xfId="33857"/>
    <cellStyle name="Normal 4 2 2 3 2 7" xfId="4523"/>
    <cellStyle name="Normal 4 2 2 3 2 7 2" xfId="15720"/>
    <cellStyle name="Normal 4 2 2 3 2 7 2 2" xfId="39794"/>
    <cellStyle name="Normal 4 2 2 3 2 7 3" xfId="27355"/>
    <cellStyle name="Normal 4 2 2 3 2 7 3 2" xfId="51386"/>
    <cellStyle name="Normal 4 2 2 3 2 7 4" xfId="10744"/>
    <cellStyle name="Normal 4 2 2 3 2 7 5" xfId="34820"/>
    <cellStyle name="Normal 4 2 2 3 2 8" xfId="1519"/>
    <cellStyle name="Normal 4 2 2 3 2 8 2" xfId="24328"/>
    <cellStyle name="Normal 4 2 2 3 2 8 2 2" xfId="48371"/>
    <cellStyle name="Normal 4 2 2 3 2 8 3" xfId="11772"/>
    <cellStyle name="Normal 4 2 2 3 2 8 4" xfId="35848"/>
    <cellStyle name="Normal 4 2 2 3 2 9" xfId="23331"/>
    <cellStyle name="Normal 4 2 2 3 2 9 2" xfId="47393"/>
    <cellStyle name="Normal 4 2 2 3 3" xfId="682"/>
    <cellStyle name="Normal 4 2 2 3 3 2" xfId="2730"/>
    <cellStyle name="Normal 4 2 2 3 3 2 2" xfId="5929"/>
    <cellStyle name="Normal 4 2 2 3 3 2 2 2" xfId="28760"/>
    <cellStyle name="Normal 4 2 2 3 3 2 2 2 2" xfId="52791"/>
    <cellStyle name="Normal 4 2 2 3 3 2 2 3" xfId="17096"/>
    <cellStyle name="Normal 4 2 2 3 3 2 2 4" xfId="41170"/>
    <cellStyle name="Normal 4 2 2 3 3 2 3" xfId="13911"/>
    <cellStyle name="Normal 4 2 2 3 3 2 3 2" xfId="37987"/>
    <cellStyle name="Normal 4 2 2 3 3 2 4" xfId="25538"/>
    <cellStyle name="Normal 4 2 2 3 3 2 4 2" xfId="49579"/>
    <cellStyle name="Normal 4 2 2 3 3 2 5" xfId="9042"/>
    <cellStyle name="Normal 4 2 2 3 3 2 6" xfId="33118"/>
    <cellStyle name="Normal 4 2 2 3 3 3" xfId="3709"/>
    <cellStyle name="Normal 4 2 2 3 3 3 2" xfId="6922"/>
    <cellStyle name="Normal 4 2 2 3 3 3 2 2" xfId="29753"/>
    <cellStyle name="Normal 4 2 2 3 3 3 2 2 2" xfId="53784"/>
    <cellStyle name="Normal 4 2 2 3 3 3 2 3" xfId="18089"/>
    <cellStyle name="Normal 4 2 2 3 3 3 2 4" xfId="42163"/>
    <cellStyle name="Normal 4 2 2 3 3 3 3" xfId="14906"/>
    <cellStyle name="Normal 4 2 2 3 3 3 3 2" xfId="38980"/>
    <cellStyle name="Normal 4 2 2 3 3 3 4" xfId="26541"/>
    <cellStyle name="Normal 4 2 2 3 3 3 4 2" xfId="50572"/>
    <cellStyle name="Normal 4 2 2 3 3 3 5" xfId="10020"/>
    <cellStyle name="Normal 4 2 2 3 3 3 6" xfId="34096"/>
    <cellStyle name="Normal 4 2 2 3 3 4" xfId="4762"/>
    <cellStyle name="Normal 4 2 2 3 3 4 2" xfId="15959"/>
    <cellStyle name="Normal 4 2 2 3 3 4 2 2" xfId="40033"/>
    <cellStyle name="Normal 4 2 2 3 3 4 3" xfId="27594"/>
    <cellStyle name="Normal 4 2 2 3 3 4 3 2" xfId="51625"/>
    <cellStyle name="Normal 4 2 2 3 3 4 4" xfId="10983"/>
    <cellStyle name="Normal 4 2 2 3 3 4 5" xfId="35059"/>
    <cellStyle name="Normal 4 2 2 3 3 5" xfId="1758"/>
    <cellStyle name="Normal 4 2 2 3 3 5 2" xfId="24567"/>
    <cellStyle name="Normal 4 2 2 3 3 5 2 2" xfId="48610"/>
    <cellStyle name="Normal 4 2 2 3 3 5 3" xfId="12069"/>
    <cellStyle name="Normal 4 2 2 3 3 5 4" xfId="36145"/>
    <cellStyle name="Normal 4 2 2 3 3 6" xfId="23578"/>
    <cellStyle name="Normal 4 2 2 3 3 6 2" xfId="47632"/>
    <cellStyle name="Normal 4 2 2 3 3 7" xfId="8080"/>
    <cellStyle name="Normal 4 2 2 3 3 8" xfId="32156"/>
    <cellStyle name="Normal 4 2 2 3 4" xfId="952"/>
    <cellStyle name="Normal 4 2 2 3 4 2" xfId="2970"/>
    <cellStyle name="Normal 4 2 2 3 4 2 2" xfId="6169"/>
    <cellStyle name="Normal 4 2 2 3 4 2 2 2" xfId="29000"/>
    <cellStyle name="Normal 4 2 2 3 4 2 2 2 2" xfId="53031"/>
    <cellStyle name="Normal 4 2 2 3 4 2 2 3" xfId="17336"/>
    <cellStyle name="Normal 4 2 2 3 4 2 2 4" xfId="41410"/>
    <cellStyle name="Normal 4 2 2 3 4 2 3" xfId="14151"/>
    <cellStyle name="Normal 4 2 2 3 4 2 3 2" xfId="38227"/>
    <cellStyle name="Normal 4 2 2 3 4 2 4" xfId="25778"/>
    <cellStyle name="Normal 4 2 2 3 4 2 4 2" xfId="49819"/>
    <cellStyle name="Normal 4 2 2 3 4 2 5" xfId="9282"/>
    <cellStyle name="Normal 4 2 2 3 4 2 6" xfId="33358"/>
    <cellStyle name="Normal 4 2 2 3 4 3" xfId="3953"/>
    <cellStyle name="Normal 4 2 2 3 4 3 2" xfId="7166"/>
    <cellStyle name="Normal 4 2 2 3 4 3 2 2" xfId="29997"/>
    <cellStyle name="Normal 4 2 2 3 4 3 2 2 2" xfId="54028"/>
    <cellStyle name="Normal 4 2 2 3 4 3 2 3" xfId="18333"/>
    <cellStyle name="Normal 4 2 2 3 4 3 2 4" xfId="42407"/>
    <cellStyle name="Normal 4 2 2 3 4 3 3" xfId="15150"/>
    <cellStyle name="Normal 4 2 2 3 4 3 3 2" xfId="39224"/>
    <cellStyle name="Normal 4 2 2 3 4 3 4" xfId="26785"/>
    <cellStyle name="Normal 4 2 2 3 4 3 4 2" xfId="50816"/>
    <cellStyle name="Normal 4 2 2 3 4 3 5" xfId="10260"/>
    <cellStyle name="Normal 4 2 2 3 4 3 6" xfId="34336"/>
    <cellStyle name="Normal 4 2 2 3 4 4" xfId="5002"/>
    <cellStyle name="Normal 4 2 2 3 4 4 2" xfId="16199"/>
    <cellStyle name="Normal 4 2 2 3 4 4 2 2" xfId="40273"/>
    <cellStyle name="Normal 4 2 2 3 4 4 3" xfId="27834"/>
    <cellStyle name="Normal 4 2 2 3 4 4 3 2" xfId="51865"/>
    <cellStyle name="Normal 4 2 2 3 4 4 4" xfId="11223"/>
    <cellStyle name="Normal 4 2 2 3 4 4 5" xfId="35299"/>
    <cellStyle name="Normal 4 2 2 3 4 5" xfId="1998"/>
    <cellStyle name="Normal 4 2 2 3 4 5 2" xfId="24807"/>
    <cellStyle name="Normal 4 2 2 3 4 5 2 2" xfId="48850"/>
    <cellStyle name="Normal 4 2 2 3 4 5 3" xfId="12319"/>
    <cellStyle name="Normal 4 2 2 3 4 5 4" xfId="36395"/>
    <cellStyle name="Normal 4 2 2 3 4 6" xfId="23820"/>
    <cellStyle name="Normal 4 2 2 3 4 6 2" xfId="47872"/>
    <cellStyle name="Normal 4 2 2 3 4 7" xfId="8320"/>
    <cellStyle name="Normal 4 2 2 3 4 8" xfId="32396"/>
    <cellStyle name="Normal 4 2 2 3 5" xfId="1192"/>
    <cellStyle name="Normal 4 2 2 3 5 2" xfId="3210"/>
    <cellStyle name="Normal 4 2 2 3 5 2 2" xfId="6409"/>
    <cellStyle name="Normal 4 2 2 3 5 2 2 2" xfId="29240"/>
    <cellStyle name="Normal 4 2 2 3 5 2 2 2 2" xfId="53271"/>
    <cellStyle name="Normal 4 2 2 3 5 2 2 3" xfId="17576"/>
    <cellStyle name="Normal 4 2 2 3 5 2 2 4" xfId="41650"/>
    <cellStyle name="Normal 4 2 2 3 5 2 3" xfId="14391"/>
    <cellStyle name="Normal 4 2 2 3 5 2 3 2" xfId="38467"/>
    <cellStyle name="Normal 4 2 2 3 5 2 4" xfId="26018"/>
    <cellStyle name="Normal 4 2 2 3 5 2 4 2" xfId="50059"/>
    <cellStyle name="Normal 4 2 2 3 5 2 5" xfId="9522"/>
    <cellStyle name="Normal 4 2 2 3 5 2 6" xfId="33598"/>
    <cellStyle name="Normal 4 2 2 3 5 3" xfId="4205"/>
    <cellStyle name="Normal 4 2 2 3 5 3 2" xfId="7418"/>
    <cellStyle name="Normal 4 2 2 3 5 3 2 2" xfId="30249"/>
    <cellStyle name="Normal 4 2 2 3 5 3 2 2 2" xfId="54280"/>
    <cellStyle name="Normal 4 2 2 3 5 3 2 3" xfId="18585"/>
    <cellStyle name="Normal 4 2 2 3 5 3 2 4" xfId="42659"/>
    <cellStyle name="Normal 4 2 2 3 5 3 3" xfId="15402"/>
    <cellStyle name="Normal 4 2 2 3 5 3 3 2" xfId="39476"/>
    <cellStyle name="Normal 4 2 2 3 5 3 4" xfId="27037"/>
    <cellStyle name="Normal 4 2 2 3 5 3 4 2" xfId="51068"/>
    <cellStyle name="Normal 4 2 2 3 5 3 5" xfId="10500"/>
    <cellStyle name="Normal 4 2 2 3 5 3 6" xfId="34576"/>
    <cellStyle name="Normal 4 2 2 3 5 4" xfId="5243"/>
    <cellStyle name="Normal 4 2 2 3 5 4 2" xfId="16440"/>
    <cellStyle name="Normal 4 2 2 3 5 4 2 2" xfId="40514"/>
    <cellStyle name="Normal 4 2 2 3 5 4 3" xfId="28075"/>
    <cellStyle name="Normal 4 2 2 3 5 4 3 2" xfId="52106"/>
    <cellStyle name="Normal 4 2 2 3 5 4 4" xfId="11463"/>
    <cellStyle name="Normal 4 2 2 3 5 4 5" xfId="35539"/>
    <cellStyle name="Normal 4 2 2 3 5 5" xfId="2240"/>
    <cellStyle name="Normal 4 2 2 3 5 5 2" xfId="25051"/>
    <cellStyle name="Normal 4 2 2 3 5 5 2 2" xfId="49092"/>
    <cellStyle name="Normal 4 2 2 3 5 5 3" xfId="12569"/>
    <cellStyle name="Normal 4 2 2 3 5 5 4" xfId="36645"/>
    <cellStyle name="Normal 4 2 2 3 5 6" xfId="24065"/>
    <cellStyle name="Normal 4 2 2 3 5 6 2" xfId="48112"/>
    <cellStyle name="Normal 4 2 2 3 5 7" xfId="8560"/>
    <cellStyle name="Normal 4 2 2 3 5 8" xfId="32636"/>
    <cellStyle name="Normal 4 2 2 3 6" xfId="2489"/>
    <cellStyle name="Normal 4 2 2 3 6 2" xfId="5689"/>
    <cellStyle name="Normal 4 2 2 3 6 2 2" xfId="28520"/>
    <cellStyle name="Normal 4 2 2 3 6 2 2 2" xfId="52551"/>
    <cellStyle name="Normal 4 2 2 3 6 2 3" xfId="16856"/>
    <cellStyle name="Normal 4 2 2 3 6 2 4" xfId="40930"/>
    <cellStyle name="Normal 4 2 2 3 6 3" xfId="13671"/>
    <cellStyle name="Normal 4 2 2 3 6 3 2" xfId="37747"/>
    <cellStyle name="Normal 4 2 2 3 6 4" xfId="25298"/>
    <cellStyle name="Normal 4 2 2 3 6 4 2" xfId="49339"/>
    <cellStyle name="Normal 4 2 2 3 6 5" xfId="8802"/>
    <cellStyle name="Normal 4 2 2 3 6 6" xfId="32878"/>
    <cellStyle name="Normal 4 2 2 3 7" xfId="3464"/>
    <cellStyle name="Normal 4 2 2 3 7 2" xfId="6677"/>
    <cellStyle name="Normal 4 2 2 3 7 2 2" xfId="29508"/>
    <cellStyle name="Normal 4 2 2 3 7 2 2 2" xfId="53539"/>
    <cellStyle name="Normal 4 2 2 3 7 2 3" xfId="17844"/>
    <cellStyle name="Normal 4 2 2 3 7 2 4" xfId="41918"/>
    <cellStyle name="Normal 4 2 2 3 7 3" xfId="14661"/>
    <cellStyle name="Normal 4 2 2 3 7 3 2" xfId="38735"/>
    <cellStyle name="Normal 4 2 2 3 7 4" xfId="26296"/>
    <cellStyle name="Normal 4 2 2 3 7 4 2" xfId="50327"/>
    <cellStyle name="Normal 4 2 2 3 7 5" xfId="9780"/>
    <cellStyle name="Normal 4 2 2 3 7 6" xfId="33856"/>
    <cellStyle name="Normal 4 2 2 3 8" xfId="4522"/>
    <cellStyle name="Normal 4 2 2 3 8 2" xfId="15719"/>
    <cellStyle name="Normal 4 2 2 3 8 2 2" xfId="39793"/>
    <cellStyle name="Normal 4 2 2 3 8 3" xfId="27354"/>
    <cellStyle name="Normal 4 2 2 3 8 3 2" xfId="51385"/>
    <cellStyle name="Normal 4 2 2 3 8 4" xfId="10743"/>
    <cellStyle name="Normal 4 2 2 3 8 5" xfId="34819"/>
    <cellStyle name="Normal 4 2 2 3 9" xfId="1518"/>
    <cellStyle name="Normal 4 2 2 3 9 2" xfId="24327"/>
    <cellStyle name="Normal 4 2 2 3 9 2 2" xfId="48370"/>
    <cellStyle name="Normal 4 2 2 3 9 3" xfId="11771"/>
    <cellStyle name="Normal 4 2 2 3 9 4" xfId="35847"/>
    <cellStyle name="Normal 4 2 2 4" xfId="285"/>
    <cellStyle name="Normal 4 2 2 4 10" xfId="7842"/>
    <cellStyle name="Normal 4 2 2 4 11" xfId="31918"/>
    <cellStyle name="Normal 4 2 2 4 2" xfId="684"/>
    <cellStyle name="Normal 4 2 2 4 2 2" xfId="2732"/>
    <cellStyle name="Normal 4 2 2 4 2 2 2" xfId="5931"/>
    <cellStyle name="Normal 4 2 2 4 2 2 2 2" xfId="28762"/>
    <cellStyle name="Normal 4 2 2 4 2 2 2 2 2" xfId="52793"/>
    <cellStyle name="Normal 4 2 2 4 2 2 2 3" xfId="17098"/>
    <cellStyle name="Normal 4 2 2 4 2 2 2 4" xfId="41172"/>
    <cellStyle name="Normal 4 2 2 4 2 2 3" xfId="13913"/>
    <cellStyle name="Normal 4 2 2 4 2 2 3 2" xfId="37989"/>
    <cellStyle name="Normal 4 2 2 4 2 2 4" xfId="25540"/>
    <cellStyle name="Normal 4 2 2 4 2 2 4 2" xfId="49581"/>
    <cellStyle name="Normal 4 2 2 4 2 2 5" xfId="9044"/>
    <cellStyle name="Normal 4 2 2 4 2 2 6" xfId="33120"/>
    <cellStyle name="Normal 4 2 2 4 2 3" xfId="3711"/>
    <cellStyle name="Normal 4 2 2 4 2 3 2" xfId="6924"/>
    <cellStyle name="Normal 4 2 2 4 2 3 2 2" xfId="29755"/>
    <cellStyle name="Normal 4 2 2 4 2 3 2 2 2" xfId="53786"/>
    <cellStyle name="Normal 4 2 2 4 2 3 2 3" xfId="18091"/>
    <cellStyle name="Normal 4 2 2 4 2 3 2 4" xfId="42165"/>
    <cellStyle name="Normal 4 2 2 4 2 3 3" xfId="14908"/>
    <cellStyle name="Normal 4 2 2 4 2 3 3 2" xfId="38982"/>
    <cellStyle name="Normal 4 2 2 4 2 3 4" xfId="26543"/>
    <cellStyle name="Normal 4 2 2 4 2 3 4 2" xfId="50574"/>
    <cellStyle name="Normal 4 2 2 4 2 3 5" xfId="10022"/>
    <cellStyle name="Normal 4 2 2 4 2 3 6" xfId="34098"/>
    <cellStyle name="Normal 4 2 2 4 2 4" xfId="4764"/>
    <cellStyle name="Normal 4 2 2 4 2 4 2" xfId="15961"/>
    <cellStyle name="Normal 4 2 2 4 2 4 2 2" xfId="40035"/>
    <cellStyle name="Normal 4 2 2 4 2 4 3" xfId="27596"/>
    <cellStyle name="Normal 4 2 2 4 2 4 3 2" xfId="51627"/>
    <cellStyle name="Normal 4 2 2 4 2 4 4" xfId="10985"/>
    <cellStyle name="Normal 4 2 2 4 2 4 5" xfId="35061"/>
    <cellStyle name="Normal 4 2 2 4 2 5" xfId="1760"/>
    <cellStyle name="Normal 4 2 2 4 2 5 2" xfId="24569"/>
    <cellStyle name="Normal 4 2 2 4 2 5 2 2" xfId="48612"/>
    <cellStyle name="Normal 4 2 2 4 2 5 3" xfId="12071"/>
    <cellStyle name="Normal 4 2 2 4 2 5 4" xfId="36147"/>
    <cellStyle name="Normal 4 2 2 4 2 6" xfId="23580"/>
    <cellStyle name="Normal 4 2 2 4 2 6 2" xfId="47634"/>
    <cellStyle name="Normal 4 2 2 4 2 7" xfId="8082"/>
    <cellStyle name="Normal 4 2 2 4 2 8" xfId="32158"/>
    <cellStyle name="Normal 4 2 2 4 3" xfId="954"/>
    <cellStyle name="Normal 4 2 2 4 3 2" xfId="2972"/>
    <cellStyle name="Normal 4 2 2 4 3 2 2" xfId="6171"/>
    <cellStyle name="Normal 4 2 2 4 3 2 2 2" xfId="29002"/>
    <cellStyle name="Normal 4 2 2 4 3 2 2 2 2" xfId="53033"/>
    <cellStyle name="Normal 4 2 2 4 3 2 2 3" xfId="17338"/>
    <cellStyle name="Normal 4 2 2 4 3 2 2 4" xfId="41412"/>
    <cellStyle name="Normal 4 2 2 4 3 2 3" xfId="14153"/>
    <cellStyle name="Normal 4 2 2 4 3 2 3 2" xfId="38229"/>
    <cellStyle name="Normal 4 2 2 4 3 2 4" xfId="25780"/>
    <cellStyle name="Normal 4 2 2 4 3 2 4 2" xfId="49821"/>
    <cellStyle name="Normal 4 2 2 4 3 2 5" xfId="9284"/>
    <cellStyle name="Normal 4 2 2 4 3 2 6" xfId="33360"/>
    <cellStyle name="Normal 4 2 2 4 3 3" xfId="3955"/>
    <cellStyle name="Normal 4 2 2 4 3 3 2" xfId="7168"/>
    <cellStyle name="Normal 4 2 2 4 3 3 2 2" xfId="29999"/>
    <cellStyle name="Normal 4 2 2 4 3 3 2 2 2" xfId="54030"/>
    <cellStyle name="Normal 4 2 2 4 3 3 2 3" xfId="18335"/>
    <cellStyle name="Normal 4 2 2 4 3 3 2 4" xfId="42409"/>
    <cellStyle name="Normal 4 2 2 4 3 3 3" xfId="15152"/>
    <cellStyle name="Normal 4 2 2 4 3 3 3 2" xfId="39226"/>
    <cellStyle name="Normal 4 2 2 4 3 3 4" xfId="26787"/>
    <cellStyle name="Normal 4 2 2 4 3 3 4 2" xfId="50818"/>
    <cellStyle name="Normal 4 2 2 4 3 3 5" xfId="10262"/>
    <cellStyle name="Normal 4 2 2 4 3 3 6" xfId="34338"/>
    <cellStyle name="Normal 4 2 2 4 3 4" xfId="5004"/>
    <cellStyle name="Normal 4 2 2 4 3 4 2" xfId="16201"/>
    <cellStyle name="Normal 4 2 2 4 3 4 2 2" xfId="40275"/>
    <cellStyle name="Normal 4 2 2 4 3 4 3" xfId="27836"/>
    <cellStyle name="Normal 4 2 2 4 3 4 3 2" xfId="51867"/>
    <cellStyle name="Normal 4 2 2 4 3 4 4" xfId="11225"/>
    <cellStyle name="Normal 4 2 2 4 3 4 5" xfId="35301"/>
    <cellStyle name="Normal 4 2 2 4 3 5" xfId="2000"/>
    <cellStyle name="Normal 4 2 2 4 3 5 2" xfId="24809"/>
    <cellStyle name="Normal 4 2 2 4 3 5 2 2" xfId="48852"/>
    <cellStyle name="Normal 4 2 2 4 3 5 3" xfId="12321"/>
    <cellStyle name="Normal 4 2 2 4 3 5 4" xfId="36397"/>
    <cellStyle name="Normal 4 2 2 4 3 6" xfId="23822"/>
    <cellStyle name="Normal 4 2 2 4 3 6 2" xfId="47874"/>
    <cellStyle name="Normal 4 2 2 4 3 7" xfId="8322"/>
    <cellStyle name="Normal 4 2 2 4 3 8" xfId="32398"/>
    <cellStyle name="Normal 4 2 2 4 4" xfId="1194"/>
    <cellStyle name="Normal 4 2 2 4 4 2" xfId="3212"/>
    <cellStyle name="Normal 4 2 2 4 4 2 2" xfId="6411"/>
    <cellStyle name="Normal 4 2 2 4 4 2 2 2" xfId="29242"/>
    <cellStyle name="Normal 4 2 2 4 4 2 2 2 2" xfId="53273"/>
    <cellStyle name="Normal 4 2 2 4 4 2 2 3" xfId="17578"/>
    <cellStyle name="Normal 4 2 2 4 4 2 2 4" xfId="41652"/>
    <cellStyle name="Normal 4 2 2 4 4 2 3" xfId="14393"/>
    <cellStyle name="Normal 4 2 2 4 4 2 3 2" xfId="38469"/>
    <cellStyle name="Normal 4 2 2 4 4 2 4" xfId="26020"/>
    <cellStyle name="Normal 4 2 2 4 4 2 4 2" xfId="50061"/>
    <cellStyle name="Normal 4 2 2 4 4 2 5" xfId="9524"/>
    <cellStyle name="Normal 4 2 2 4 4 2 6" xfId="33600"/>
    <cellStyle name="Normal 4 2 2 4 4 3" xfId="4207"/>
    <cellStyle name="Normal 4 2 2 4 4 3 2" xfId="7420"/>
    <cellStyle name="Normal 4 2 2 4 4 3 2 2" xfId="30251"/>
    <cellStyle name="Normal 4 2 2 4 4 3 2 2 2" xfId="54282"/>
    <cellStyle name="Normal 4 2 2 4 4 3 2 3" xfId="18587"/>
    <cellStyle name="Normal 4 2 2 4 4 3 2 4" xfId="42661"/>
    <cellStyle name="Normal 4 2 2 4 4 3 3" xfId="15404"/>
    <cellStyle name="Normal 4 2 2 4 4 3 3 2" xfId="39478"/>
    <cellStyle name="Normal 4 2 2 4 4 3 4" xfId="27039"/>
    <cellStyle name="Normal 4 2 2 4 4 3 4 2" xfId="51070"/>
    <cellStyle name="Normal 4 2 2 4 4 3 5" xfId="10502"/>
    <cellStyle name="Normal 4 2 2 4 4 3 6" xfId="34578"/>
    <cellStyle name="Normal 4 2 2 4 4 4" xfId="5245"/>
    <cellStyle name="Normal 4 2 2 4 4 4 2" xfId="16442"/>
    <cellStyle name="Normal 4 2 2 4 4 4 2 2" xfId="40516"/>
    <cellStyle name="Normal 4 2 2 4 4 4 3" xfId="28077"/>
    <cellStyle name="Normal 4 2 2 4 4 4 3 2" xfId="52108"/>
    <cellStyle name="Normal 4 2 2 4 4 4 4" xfId="11465"/>
    <cellStyle name="Normal 4 2 2 4 4 4 5" xfId="35541"/>
    <cellStyle name="Normal 4 2 2 4 4 5" xfId="2242"/>
    <cellStyle name="Normal 4 2 2 4 4 5 2" xfId="25053"/>
    <cellStyle name="Normal 4 2 2 4 4 5 2 2" xfId="49094"/>
    <cellStyle name="Normal 4 2 2 4 4 5 3" xfId="12571"/>
    <cellStyle name="Normal 4 2 2 4 4 5 4" xfId="36647"/>
    <cellStyle name="Normal 4 2 2 4 4 6" xfId="24067"/>
    <cellStyle name="Normal 4 2 2 4 4 6 2" xfId="48114"/>
    <cellStyle name="Normal 4 2 2 4 4 7" xfId="8562"/>
    <cellStyle name="Normal 4 2 2 4 4 8" xfId="32638"/>
    <cellStyle name="Normal 4 2 2 4 5" xfId="2491"/>
    <cellStyle name="Normal 4 2 2 4 5 2" xfId="5691"/>
    <cellStyle name="Normal 4 2 2 4 5 2 2" xfId="28522"/>
    <cellStyle name="Normal 4 2 2 4 5 2 2 2" xfId="52553"/>
    <cellStyle name="Normal 4 2 2 4 5 2 3" xfId="16858"/>
    <cellStyle name="Normal 4 2 2 4 5 2 4" xfId="40932"/>
    <cellStyle name="Normal 4 2 2 4 5 3" xfId="13673"/>
    <cellStyle name="Normal 4 2 2 4 5 3 2" xfId="37749"/>
    <cellStyle name="Normal 4 2 2 4 5 4" xfId="25300"/>
    <cellStyle name="Normal 4 2 2 4 5 4 2" xfId="49341"/>
    <cellStyle name="Normal 4 2 2 4 5 5" xfId="8804"/>
    <cellStyle name="Normal 4 2 2 4 5 6" xfId="32880"/>
    <cellStyle name="Normal 4 2 2 4 6" xfId="3466"/>
    <cellStyle name="Normal 4 2 2 4 6 2" xfId="6679"/>
    <cellStyle name="Normal 4 2 2 4 6 2 2" xfId="29510"/>
    <cellStyle name="Normal 4 2 2 4 6 2 2 2" xfId="53541"/>
    <cellStyle name="Normal 4 2 2 4 6 2 3" xfId="17846"/>
    <cellStyle name="Normal 4 2 2 4 6 2 4" xfId="41920"/>
    <cellStyle name="Normal 4 2 2 4 6 3" xfId="14663"/>
    <cellStyle name="Normal 4 2 2 4 6 3 2" xfId="38737"/>
    <cellStyle name="Normal 4 2 2 4 6 4" xfId="26298"/>
    <cellStyle name="Normal 4 2 2 4 6 4 2" xfId="50329"/>
    <cellStyle name="Normal 4 2 2 4 6 5" xfId="9782"/>
    <cellStyle name="Normal 4 2 2 4 6 6" xfId="33858"/>
    <cellStyle name="Normal 4 2 2 4 7" xfId="4524"/>
    <cellStyle name="Normal 4 2 2 4 7 2" xfId="15721"/>
    <cellStyle name="Normal 4 2 2 4 7 2 2" xfId="39795"/>
    <cellStyle name="Normal 4 2 2 4 7 3" xfId="27356"/>
    <cellStyle name="Normal 4 2 2 4 7 3 2" xfId="51387"/>
    <cellStyle name="Normal 4 2 2 4 7 4" xfId="10745"/>
    <cellStyle name="Normal 4 2 2 4 7 5" xfId="34821"/>
    <cellStyle name="Normal 4 2 2 4 8" xfId="1520"/>
    <cellStyle name="Normal 4 2 2 4 8 2" xfId="24329"/>
    <cellStyle name="Normal 4 2 2 4 8 2 2" xfId="48372"/>
    <cellStyle name="Normal 4 2 2 4 8 3" xfId="11773"/>
    <cellStyle name="Normal 4 2 2 4 8 4" xfId="35849"/>
    <cellStyle name="Normal 4 2 2 4 9" xfId="23332"/>
    <cellStyle name="Normal 4 2 2 4 9 2" xfId="47394"/>
    <cellStyle name="Normal 4 2 2 5" xfId="679"/>
    <cellStyle name="Normal 4 2 2 5 2" xfId="2727"/>
    <cellStyle name="Normal 4 2 2 5 2 2" xfId="5926"/>
    <cellStyle name="Normal 4 2 2 5 2 2 2" xfId="28757"/>
    <cellStyle name="Normal 4 2 2 5 2 2 2 2" xfId="52788"/>
    <cellStyle name="Normal 4 2 2 5 2 2 3" xfId="17093"/>
    <cellStyle name="Normal 4 2 2 5 2 2 4" xfId="41167"/>
    <cellStyle name="Normal 4 2 2 5 2 3" xfId="13908"/>
    <cellStyle name="Normal 4 2 2 5 2 3 2" xfId="37984"/>
    <cellStyle name="Normal 4 2 2 5 2 4" xfId="25535"/>
    <cellStyle name="Normal 4 2 2 5 2 4 2" xfId="49576"/>
    <cellStyle name="Normal 4 2 2 5 2 5" xfId="9039"/>
    <cellStyle name="Normal 4 2 2 5 2 6" xfId="33115"/>
    <cellStyle name="Normal 4 2 2 5 3" xfId="3706"/>
    <cellStyle name="Normal 4 2 2 5 3 2" xfId="6919"/>
    <cellStyle name="Normal 4 2 2 5 3 2 2" xfId="29750"/>
    <cellStyle name="Normal 4 2 2 5 3 2 2 2" xfId="53781"/>
    <cellStyle name="Normal 4 2 2 5 3 2 3" xfId="18086"/>
    <cellStyle name="Normal 4 2 2 5 3 2 4" xfId="42160"/>
    <cellStyle name="Normal 4 2 2 5 3 3" xfId="14903"/>
    <cellStyle name="Normal 4 2 2 5 3 3 2" xfId="38977"/>
    <cellStyle name="Normal 4 2 2 5 3 4" xfId="26538"/>
    <cellStyle name="Normal 4 2 2 5 3 4 2" xfId="50569"/>
    <cellStyle name="Normal 4 2 2 5 3 5" xfId="10017"/>
    <cellStyle name="Normal 4 2 2 5 3 6" xfId="34093"/>
    <cellStyle name="Normal 4 2 2 5 4" xfId="4759"/>
    <cellStyle name="Normal 4 2 2 5 4 2" xfId="15956"/>
    <cellStyle name="Normal 4 2 2 5 4 2 2" xfId="40030"/>
    <cellStyle name="Normal 4 2 2 5 4 3" xfId="27591"/>
    <cellStyle name="Normal 4 2 2 5 4 3 2" xfId="51622"/>
    <cellStyle name="Normal 4 2 2 5 4 4" xfId="10980"/>
    <cellStyle name="Normal 4 2 2 5 4 5" xfId="35056"/>
    <cellStyle name="Normal 4 2 2 5 5" xfId="1755"/>
    <cellStyle name="Normal 4 2 2 5 5 2" xfId="24564"/>
    <cellStyle name="Normal 4 2 2 5 5 2 2" xfId="48607"/>
    <cellStyle name="Normal 4 2 2 5 5 3" xfId="12066"/>
    <cellStyle name="Normal 4 2 2 5 5 4" xfId="36142"/>
    <cellStyle name="Normal 4 2 2 5 6" xfId="23575"/>
    <cellStyle name="Normal 4 2 2 5 6 2" xfId="47629"/>
    <cellStyle name="Normal 4 2 2 5 7" xfId="8077"/>
    <cellStyle name="Normal 4 2 2 5 8" xfId="32153"/>
    <cellStyle name="Normal 4 2 2 6" xfId="949"/>
    <cellStyle name="Normal 4 2 2 6 2" xfId="2967"/>
    <cellStyle name="Normal 4 2 2 6 2 2" xfId="6166"/>
    <cellStyle name="Normal 4 2 2 6 2 2 2" xfId="28997"/>
    <cellStyle name="Normal 4 2 2 6 2 2 2 2" xfId="53028"/>
    <cellStyle name="Normal 4 2 2 6 2 2 3" xfId="17333"/>
    <cellStyle name="Normal 4 2 2 6 2 2 4" xfId="41407"/>
    <cellStyle name="Normal 4 2 2 6 2 3" xfId="14148"/>
    <cellStyle name="Normal 4 2 2 6 2 3 2" xfId="38224"/>
    <cellStyle name="Normal 4 2 2 6 2 4" xfId="25775"/>
    <cellStyle name="Normal 4 2 2 6 2 4 2" xfId="49816"/>
    <cellStyle name="Normal 4 2 2 6 2 5" xfId="9279"/>
    <cellStyle name="Normal 4 2 2 6 2 6" xfId="33355"/>
    <cellStyle name="Normal 4 2 2 6 3" xfId="3950"/>
    <cellStyle name="Normal 4 2 2 6 3 2" xfId="7163"/>
    <cellStyle name="Normal 4 2 2 6 3 2 2" xfId="29994"/>
    <cellStyle name="Normal 4 2 2 6 3 2 2 2" xfId="54025"/>
    <cellStyle name="Normal 4 2 2 6 3 2 3" xfId="18330"/>
    <cellStyle name="Normal 4 2 2 6 3 2 4" xfId="42404"/>
    <cellStyle name="Normal 4 2 2 6 3 3" xfId="15147"/>
    <cellStyle name="Normal 4 2 2 6 3 3 2" xfId="39221"/>
    <cellStyle name="Normal 4 2 2 6 3 4" xfId="26782"/>
    <cellStyle name="Normal 4 2 2 6 3 4 2" xfId="50813"/>
    <cellStyle name="Normal 4 2 2 6 3 5" xfId="10257"/>
    <cellStyle name="Normal 4 2 2 6 3 6" xfId="34333"/>
    <cellStyle name="Normal 4 2 2 6 4" xfId="4999"/>
    <cellStyle name="Normal 4 2 2 6 4 2" xfId="16196"/>
    <cellStyle name="Normal 4 2 2 6 4 2 2" xfId="40270"/>
    <cellStyle name="Normal 4 2 2 6 4 3" xfId="27831"/>
    <cellStyle name="Normal 4 2 2 6 4 3 2" xfId="51862"/>
    <cellStyle name="Normal 4 2 2 6 4 4" xfId="11220"/>
    <cellStyle name="Normal 4 2 2 6 4 5" xfId="35296"/>
    <cellStyle name="Normal 4 2 2 6 5" xfId="1995"/>
    <cellStyle name="Normal 4 2 2 6 5 2" xfId="24804"/>
    <cellStyle name="Normal 4 2 2 6 5 2 2" xfId="48847"/>
    <cellStyle name="Normal 4 2 2 6 5 3" xfId="12316"/>
    <cellStyle name="Normal 4 2 2 6 5 4" xfId="36392"/>
    <cellStyle name="Normal 4 2 2 6 6" xfId="23817"/>
    <cellStyle name="Normal 4 2 2 6 6 2" xfId="47869"/>
    <cellStyle name="Normal 4 2 2 6 7" xfId="8317"/>
    <cellStyle name="Normal 4 2 2 6 8" xfId="32393"/>
    <cellStyle name="Normal 4 2 2 7" xfId="1189"/>
    <cellStyle name="Normal 4 2 2 7 2" xfId="3207"/>
    <cellStyle name="Normal 4 2 2 7 2 2" xfId="6406"/>
    <cellStyle name="Normal 4 2 2 7 2 2 2" xfId="29237"/>
    <cellStyle name="Normal 4 2 2 7 2 2 2 2" xfId="53268"/>
    <cellStyle name="Normal 4 2 2 7 2 2 3" xfId="17573"/>
    <cellStyle name="Normal 4 2 2 7 2 2 4" xfId="41647"/>
    <cellStyle name="Normal 4 2 2 7 2 3" xfId="14388"/>
    <cellStyle name="Normal 4 2 2 7 2 3 2" xfId="38464"/>
    <cellStyle name="Normal 4 2 2 7 2 4" xfId="26015"/>
    <cellStyle name="Normal 4 2 2 7 2 4 2" xfId="50056"/>
    <cellStyle name="Normal 4 2 2 7 2 5" xfId="9519"/>
    <cellStyle name="Normal 4 2 2 7 2 6" xfId="33595"/>
    <cellStyle name="Normal 4 2 2 7 3" xfId="4202"/>
    <cellStyle name="Normal 4 2 2 7 3 2" xfId="7415"/>
    <cellStyle name="Normal 4 2 2 7 3 2 2" xfId="30246"/>
    <cellStyle name="Normal 4 2 2 7 3 2 2 2" xfId="54277"/>
    <cellStyle name="Normal 4 2 2 7 3 2 3" xfId="18582"/>
    <cellStyle name="Normal 4 2 2 7 3 2 4" xfId="42656"/>
    <cellStyle name="Normal 4 2 2 7 3 3" xfId="15399"/>
    <cellStyle name="Normal 4 2 2 7 3 3 2" xfId="39473"/>
    <cellStyle name="Normal 4 2 2 7 3 4" xfId="27034"/>
    <cellStyle name="Normal 4 2 2 7 3 4 2" xfId="51065"/>
    <cellStyle name="Normal 4 2 2 7 3 5" xfId="10497"/>
    <cellStyle name="Normal 4 2 2 7 3 6" xfId="34573"/>
    <cellStyle name="Normal 4 2 2 7 4" xfId="5240"/>
    <cellStyle name="Normal 4 2 2 7 4 2" xfId="16437"/>
    <cellStyle name="Normal 4 2 2 7 4 2 2" xfId="40511"/>
    <cellStyle name="Normal 4 2 2 7 4 3" xfId="28072"/>
    <cellStyle name="Normal 4 2 2 7 4 3 2" xfId="52103"/>
    <cellStyle name="Normal 4 2 2 7 4 4" xfId="11460"/>
    <cellStyle name="Normal 4 2 2 7 4 5" xfId="35536"/>
    <cellStyle name="Normal 4 2 2 7 5" xfId="2237"/>
    <cellStyle name="Normal 4 2 2 7 5 2" xfId="25048"/>
    <cellStyle name="Normal 4 2 2 7 5 2 2" xfId="49089"/>
    <cellStyle name="Normal 4 2 2 7 5 3" xfId="12566"/>
    <cellStyle name="Normal 4 2 2 7 5 4" xfId="36642"/>
    <cellStyle name="Normal 4 2 2 7 6" xfId="24062"/>
    <cellStyle name="Normal 4 2 2 7 6 2" xfId="48109"/>
    <cellStyle name="Normal 4 2 2 7 7" xfId="8557"/>
    <cellStyle name="Normal 4 2 2 7 8" xfId="32633"/>
    <cellStyle name="Normal 4 2 2 8" xfId="2486"/>
    <cellStyle name="Normal 4 2 2 8 2" xfId="5686"/>
    <cellStyle name="Normal 4 2 2 8 2 2" xfId="28517"/>
    <cellStyle name="Normal 4 2 2 8 2 2 2" xfId="52548"/>
    <cellStyle name="Normal 4 2 2 8 2 3" xfId="16853"/>
    <cellStyle name="Normal 4 2 2 8 2 4" xfId="40927"/>
    <cellStyle name="Normal 4 2 2 8 3" xfId="13668"/>
    <cellStyle name="Normal 4 2 2 8 3 2" xfId="37744"/>
    <cellStyle name="Normal 4 2 2 8 4" xfId="25295"/>
    <cellStyle name="Normal 4 2 2 8 4 2" xfId="49336"/>
    <cellStyle name="Normal 4 2 2 8 5" xfId="8799"/>
    <cellStyle name="Normal 4 2 2 8 6" xfId="32875"/>
    <cellStyle name="Normal 4 2 2 9" xfId="3461"/>
    <cellStyle name="Normal 4 2 2 9 2" xfId="6674"/>
    <cellStyle name="Normal 4 2 2 9 2 2" xfId="29505"/>
    <cellStyle name="Normal 4 2 2 9 2 2 2" xfId="53536"/>
    <cellStyle name="Normal 4 2 2 9 2 3" xfId="17841"/>
    <cellStyle name="Normal 4 2 2 9 2 4" xfId="41915"/>
    <cellStyle name="Normal 4 2 2 9 3" xfId="14658"/>
    <cellStyle name="Normal 4 2 2 9 3 2" xfId="38732"/>
    <cellStyle name="Normal 4 2 2 9 4" xfId="26293"/>
    <cellStyle name="Normal 4 2 2 9 4 2" xfId="50324"/>
    <cellStyle name="Normal 4 2 2 9 5" xfId="9777"/>
    <cellStyle name="Normal 4 2 2 9 6" xfId="33853"/>
    <cellStyle name="Normal 4 2 3" xfId="286"/>
    <cellStyle name="Normal 4 2 3 10" xfId="1521"/>
    <cellStyle name="Normal 4 2 3 10 2" xfId="24330"/>
    <cellStyle name="Normal 4 2 3 10 2 2" xfId="48373"/>
    <cellStyle name="Normal 4 2 3 10 3" xfId="11774"/>
    <cellStyle name="Normal 4 2 3 10 4" xfId="35850"/>
    <cellStyle name="Normal 4 2 3 11" xfId="23333"/>
    <cellStyle name="Normal 4 2 3 11 2" xfId="47395"/>
    <cellStyle name="Normal 4 2 3 12" xfId="7843"/>
    <cellStyle name="Normal 4 2 3 13" xfId="31919"/>
    <cellStyle name="Normal 4 2 3 2" xfId="287"/>
    <cellStyle name="Normal 4 2 3 2 10" xfId="7844"/>
    <cellStyle name="Normal 4 2 3 2 11" xfId="31920"/>
    <cellStyle name="Normal 4 2 3 2 2" xfId="686"/>
    <cellStyle name="Normal 4 2 3 2 2 2" xfId="2734"/>
    <cellStyle name="Normal 4 2 3 2 2 2 2" xfId="5933"/>
    <cellStyle name="Normal 4 2 3 2 2 2 2 2" xfId="28764"/>
    <cellStyle name="Normal 4 2 3 2 2 2 2 2 2" xfId="52795"/>
    <cellStyle name="Normal 4 2 3 2 2 2 2 3" xfId="17100"/>
    <cellStyle name="Normal 4 2 3 2 2 2 2 4" xfId="41174"/>
    <cellStyle name="Normal 4 2 3 2 2 2 3" xfId="13915"/>
    <cellStyle name="Normal 4 2 3 2 2 2 3 2" xfId="37991"/>
    <cellStyle name="Normal 4 2 3 2 2 2 4" xfId="25542"/>
    <cellStyle name="Normal 4 2 3 2 2 2 4 2" xfId="49583"/>
    <cellStyle name="Normal 4 2 3 2 2 2 5" xfId="9046"/>
    <cellStyle name="Normal 4 2 3 2 2 2 6" xfId="33122"/>
    <cellStyle name="Normal 4 2 3 2 2 3" xfId="3713"/>
    <cellStyle name="Normal 4 2 3 2 2 3 2" xfId="6926"/>
    <cellStyle name="Normal 4 2 3 2 2 3 2 2" xfId="29757"/>
    <cellStyle name="Normal 4 2 3 2 2 3 2 2 2" xfId="53788"/>
    <cellStyle name="Normal 4 2 3 2 2 3 2 3" xfId="18093"/>
    <cellStyle name="Normal 4 2 3 2 2 3 2 4" xfId="42167"/>
    <cellStyle name="Normal 4 2 3 2 2 3 3" xfId="14910"/>
    <cellStyle name="Normal 4 2 3 2 2 3 3 2" xfId="38984"/>
    <cellStyle name="Normal 4 2 3 2 2 3 4" xfId="26545"/>
    <cellStyle name="Normal 4 2 3 2 2 3 4 2" xfId="50576"/>
    <cellStyle name="Normal 4 2 3 2 2 3 5" xfId="10024"/>
    <cellStyle name="Normal 4 2 3 2 2 3 6" xfId="34100"/>
    <cellStyle name="Normal 4 2 3 2 2 4" xfId="4766"/>
    <cellStyle name="Normal 4 2 3 2 2 4 2" xfId="15963"/>
    <cellStyle name="Normal 4 2 3 2 2 4 2 2" xfId="40037"/>
    <cellStyle name="Normal 4 2 3 2 2 4 3" xfId="27598"/>
    <cellStyle name="Normal 4 2 3 2 2 4 3 2" xfId="51629"/>
    <cellStyle name="Normal 4 2 3 2 2 4 4" xfId="10987"/>
    <cellStyle name="Normal 4 2 3 2 2 4 5" xfId="35063"/>
    <cellStyle name="Normal 4 2 3 2 2 5" xfId="1762"/>
    <cellStyle name="Normal 4 2 3 2 2 5 2" xfId="24571"/>
    <cellStyle name="Normal 4 2 3 2 2 5 2 2" xfId="48614"/>
    <cellStyle name="Normal 4 2 3 2 2 5 3" xfId="12073"/>
    <cellStyle name="Normal 4 2 3 2 2 5 4" xfId="36149"/>
    <cellStyle name="Normal 4 2 3 2 2 6" xfId="23582"/>
    <cellStyle name="Normal 4 2 3 2 2 6 2" xfId="47636"/>
    <cellStyle name="Normal 4 2 3 2 2 7" xfId="8084"/>
    <cellStyle name="Normal 4 2 3 2 2 8" xfId="32160"/>
    <cellStyle name="Normal 4 2 3 2 3" xfId="956"/>
    <cellStyle name="Normal 4 2 3 2 3 2" xfId="2974"/>
    <cellStyle name="Normal 4 2 3 2 3 2 2" xfId="6173"/>
    <cellStyle name="Normal 4 2 3 2 3 2 2 2" xfId="29004"/>
    <cellStyle name="Normal 4 2 3 2 3 2 2 2 2" xfId="53035"/>
    <cellStyle name="Normal 4 2 3 2 3 2 2 3" xfId="17340"/>
    <cellStyle name="Normal 4 2 3 2 3 2 2 4" xfId="41414"/>
    <cellStyle name="Normal 4 2 3 2 3 2 3" xfId="14155"/>
    <cellStyle name="Normal 4 2 3 2 3 2 3 2" xfId="38231"/>
    <cellStyle name="Normal 4 2 3 2 3 2 4" xfId="25782"/>
    <cellStyle name="Normal 4 2 3 2 3 2 4 2" xfId="49823"/>
    <cellStyle name="Normal 4 2 3 2 3 2 5" xfId="9286"/>
    <cellStyle name="Normal 4 2 3 2 3 2 6" xfId="33362"/>
    <cellStyle name="Normal 4 2 3 2 3 3" xfId="3957"/>
    <cellStyle name="Normal 4 2 3 2 3 3 2" xfId="7170"/>
    <cellStyle name="Normal 4 2 3 2 3 3 2 2" xfId="30001"/>
    <cellStyle name="Normal 4 2 3 2 3 3 2 2 2" xfId="54032"/>
    <cellStyle name="Normal 4 2 3 2 3 3 2 3" xfId="18337"/>
    <cellStyle name="Normal 4 2 3 2 3 3 2 4" xfId="42411"/>
    <cellStyle name="Normal 4 2 3 2 3 3 3" xfId="15154"/>
    <cellStyle name="Normal 4 2 3 2 3 3 3 2" xfId="39228"/>
    <cellStyle name="Normal 4 2 3 2 3 3 4" xfId="26789"/>
    <cellStyle name="Normal 4 2 3 2 3 3 4 2" xfId="50820"/>
    <cellStyle name="Normal 4 2 3 2 3 3 5" xfId="10264"/>
    <cellStyle name="Normal 4 2 3 2 3 3 6" xfId="34340"/>
    <cellStyle name="Normal 4 2 3 2 3 4" xfId="5006"/>
    <cellStyle name="Normal 4 2 3 2 3 4 2" xfId="16203"/>
    <cellStyle name="Normal 4 2 3 2 3 4 2 2" xfId="40277"/>
    <cellStyle name="Normal 4 2 3 2 3 4 3" xfId="27838"/>
    <cellStyle name="Normal 4 2 3 2 3 4 3 2" xfId="51869"/>
    <cellStyle name="Normal 4 2 3 2 3 4 4" xfId="11227"/>
    <cellStyle name="Normal 4 2 3 2 3 4 5" xfId="35303"/>
    <cellStyle name="Normal 4 2 3 2 3 5" xfId="2002"/>
    <cellStyle name="Normal 4 2 3 2 3 5 2" xfId="24811"/>
    <cellStyle name="Normal 4 2 3 2 3 5 2 2" xfId="48854"/>
    <cellStyle name="Normal 4 2 3 2 3 5 3" xfId="12323"/>
    <cellStyle name="Normal 4 2 3 2 3 5 4" xfId="36399"/>
    <cellStyle name="Normal 4 2 3 2 3 6" xfId="23824"/>
    <cellStyle name="Normal 4 2 3 2 3 6 2" xfId="47876"/>
    <cellStyle name="Normal 4 2 3 2 3 7" xfId="8324"/>
    <cellStyle name="Normal 4 2 3 2 3 8" xfId="32400"/>
    <cellStyle name="Normal 4 2 3 2 4" xfId="1196"/>
    <cellStyle name="Normal 4 2 3 2 4 2" xfId="3214"/>
    <cellStyle name="Normal 4 2 3 2 4 2 2" xfId="6413"/>
    <cellStyle name="Normal 4 2 3 2 4 2 2 2" xfId="29244"/>
    <cellStyle name="Normal 4 2 3 2 4 2 2 2 2" xfId="53275"/>
    <cellStyle name="Normal 4 2 3 2 4 2 2 3" xfId="17580"/>
    <cellStyle name="Normal 4 2 3 2 4 2 2 4" xfId="41654"/>
    <cellStyle name="Normal 4 2 3 2 4 2 3" xfId="14395"/>
    <cellStyle name="Normal 4 2 3 2 4 2 3 2" xfId="38471"/>
    <cellStyle name="Normal 4 2 3 2 4 2 4" xfId="26022"/>
    <cellStyle name="Normal 4 2 3 2 4 2 4 2" xfId="50063"/>
    <cellStyle name="Normal 4 2 3 2 4 2 5" xfId="9526"/>
    <cellStyle name="Normal 4 2 3 2 4 2 6" xfId="33602"/>
    <cellStyle name="Normal 4 2 3 2 4 3" xfId="4209"/>
    <cellStyle name="Normal 4 2 3 2 4 3 2" xfId="7422"/>
    <cellStyle name="Normal 4 2 3 2 4 3 2 2" xfId="30253"/>
    <cellStyle name="Normal 4 2 3 2 4 3 2 2 2" xfId="54284"/>
    <cellStyle name="Normal 4 2 3 2 4 3 2 3" xfId="18589"/>
    <cellStyle name="Normal 4 2 3 2 4 3 2 4" xfId="42663"/>
    <cellStyle name="Normal 4 2 3 2 4 3 3" xfId="15406"/>
    <cellStyle name="Normal 4 2 3 2 4 3 3 2" xfId="39480"/>
    <cellStyle name="Normal 4 2 3 2 4 3 4" xfId="27041"/>
    <cellStyle name="Normal 4 2 3 2 4 3 4 2" xfId="51072"/>
    <cellStyle name="Normal 4 2 3 2 4 3 5" xfId="10504"/>
    <cellStyle name="Normal 4 2 3 2 4 3 6" xfId="34580"/>
    <cellStyle name="Normal 4 2 3 2 4 4" xfId="5247"/>
    <cellStyle name="Normal 4 2 3 2 4 4 2" xfId="16444"/>
    <cellStyle name="Normal 4 2 3 2 4 4 2 2" xfId="40518"/>
    <cellStyle name="Normal 4 2 3 2 4 4 3" xfId="28079"/>
    <cellStyle name="Normal 4 2 3 2 4 4 3 2" xfId="52110"/>
    <cellStyle name="Normal 4 2 3 2 4 4 4" xfId="11467"/>
    <cellStyle name="Normal 4 2 3 2 4 4 5" xfId="35543"/>
    <cellStyle name="Normal 4 2 3 2 4 5" xfId="2244"/>
    <cellStyle name="Normal 4 2 3 2 4 5 2" xfId="25055"/>
    <cellStyle name="Normal 4 2 3 2 4 5 2 2" xfId="49096"/>
    <cellStyle name="Normal 4 2 3 2 4 5 3" xfId="12573"/>
    <cellStyle name="Normal 4 2 3 2 4 5 4" xfId="36649"/>
    <cellStyle name="Normal 4 2 3 2 4 6" xfId="24069"/>
    <cellStyle name="Normal 4 2 3 2 4 6 2" xfId="48116"/>
    <cellStyle name="Normal 4 2 3 2 4 7" xfId="8564"/>
    <cellStyle name="Normal 4 2 3 2 4 8" xfId="32640"/>
    <cellStyle name="Normal 4 2 3 2 5" xfId="2493"/>
    <cellStyle name="Normal 4 2 3 2 5 2" xfId="5693"/>
    <cellStyle name="Normal 4 2 3 2 5 2 2" xfId="28524"/>
    <cellStyle name="Normal 4 2 3 2 5 2 2 2" xfId="52555"/>
    <cellStyle name="Normal 4 2 3 2 5 2 3" xfId="16860"/>
    <cellStyle name="Normal 4 2 3 2 5 2 4" xfId="40934"/>
    <cellStyle name="Normal 4 2 3 2 5 3" xfId="13675"/>
    <cellStyle name="Normal 4 2 3 2 5 3 2" xfId="37751"/>
    <cellStyle name="Normal 4 2 3 2 5 4" xfId="25302"/>
    <cellStyle name="Normal 4 2 3 2 5 4 2" xfId="49343"/>
    <cellStyle name="Normal 4 2 3 2 5 5" xfId="8806"/>
    <cellStyle name="Normal 4 2 3 2 5 6" xfId="32882"/>
    <cellStyle name="Normal 4 2 3 2 6" xfId="3468"/>
    <cellStyle name="Normal 4 2 3 2 6 2" xfId="6681"/>
    <cellStyle name="Normal 4 2 3 2 6 2 2" xfId="29512"/>
    <cellStyle name="Normal 4 2 3 2 6 2 2 2" xfId="53543"/>
    <cellStyle name="Normal 4 2 3 2 6 2 3" xfId="17848"/>
    <cellStyle name="Normal 4 2 3 2 6 2 4" xfId="41922"/>
    <cellStyle name="Normal 4 2 3 2 6 3" xfId="14665"/>
    <cellStyle name="Normal 4 2 3 2 6 3 2" xfId="38739"/>
    <cellStyle name="Normal 4 2 3 2 6 4" xfId="26300"/>
    <cellStyle name="Normal 4 2 3 2 6 4 2" xfId="50331"/>
    <cellStyle name="Normal 4 2 3 2 6 5" xfId="9784"/>
    <cellStyle name="Normal 4 2 3 2 6 6" xfId="33860"/>
    <cellStyle name="Normal 4 2 3 2 7" xfId="4526"/>
    <cellStyle name="Normal 4 2 3 2 7 2" xfId="15723"/>
    <cellStyle name="Normal 4 2 3 2 7 2 2" xfId="39797"/>
    <cellStyle name="Normal 4 2 3 2 7 3" xfId="27358"/>
    <cellStyle name="Normal 4 2 3 2 7 3 2" xfId="51389"/>
    <cellStyle name="Normal 4 2 3 2 7 4" xfId="10747"/>
    <cellStyle name="Normal 4 2 3 2 7 5" xfId="34823"/>
    <cellStyle name="Normal 4 2 3 2 8" xfId="1522"/>
    <cellStyle name="Normal 4 2 3 2 8 2" xfId="24331"/>
    <cellStyle name="Normal 4 2 3 2 8 2 2" xfId="48374"/>
    <cellStyle name="Normal 4 2 3 2 8 3" xfId="11775"/>
    <cellStyle name="Normal 4 2 3 2 8 4" xfId="35851"/>
    <cellStyle name="Normal 4 2 3 2 9" xfId="23334"/>
    <cellStyle name="Normal 4 2 3 2 9 2" xfId="47396"/>
    <cellStyle name="Normal 4 2 3 3" xfId="288"/>
    <cellStyle name="Normal 4 2 3 3 10" xfId="7845"/>
    <cellStyle name="Normal 4 2 3 3 11" xfId="31921"/>
    <cellStyle name="Normal 4 2 3 3 2" xfId="687"/>
    <cellStyle name="Normal 4 2 3 3 2 2" xfId="2735"/>
    <cellStyle name="Normal 4 2 3 3 2 2 2" xfId="5934"/>
    <cellStyle name="Normal 4 2 3 3 2 2 2 2" xfId="28765"/>
    <cellStyle name="Normal 4 2 3 3 2 2 2 2 2" xfId="52796"/>
    <cellStyle name="Normal 4 2 3 3 2 2 2 3" xfId="17101"/>
    <cellStyle name="Normal 4 2 3 3 2 2 2 4" xfId="41175"/>
    <cellStyle name="Normal 4 2 3 3 2 2 3" xfId="13916"/>
    <cellStyle name="Normal 4 2 3 3 2 2 3 2" xfId="37992"/>
    <cellStyle name="Normal 4 2 3 3 2 2 4" xfId="25543"/>
    <cellStyle name="Normal 4 2 3 3 2 2 4 2" xfId="49584"/>
    <cellStyle name="Normal 4 2 3 3 2 2 5" xfId="9047"/>
    <cellStyle name="Normal 4 2 3 3 2 2 6" xfId="33123"/>
    <cellStyle name="Normal 4 2 3 3 2 3" xfId="3714"/>
    <cellStyle name="Normal 4 2 3 3 2 3 2" xfId="6927"/>
    <cellStyle name="Normal 4 2 3 3 2 3 2 2" xfId="29758"/>
    <cellStyle name="Normal 4 2 3 3 2 3 2 2 2" xfId="53789"/>
    <cellStyle name="Normal 4 2 3 3 2 3 2 3" xfId="18094"/>
    <cellStyle name="Normal 4 2 3 3 2 3 2 4" xfId="42168"/>
    <cellStyle name="Normal 4 2 3 3 2 3 3" xfId="14911"/>
    <cellStyle name="Normal 4 2 3 3 2 3 3 2" xfId="38985"/>
    <cellStyle name="Normal 4 2 3 3 2 3 4" xfId="26546"/>
    <cellStyle name="Normal 4 2 3 3 2 3 4 2" xfId="50577"/>
    <cellStyle name="Normal 4 2 3 3 2 3 5" xfId="10025"/>
    <cellStyle name="Normal 4 2 3 3 2 3 6" xfId="34101"/>
    <cellStyle name="Normal 4 2 3 3 2 4" xfId="4767"/>
    <cellStyle name="Normal 4 2 3 3 2 4 2" xfId="15964"/>
    <cellStyle name="Normal 4 2 3 3 2 4 2 2" xfId="40038"/>
    <cellStyle name="Normal 4 2 3 3 2 4 3" xfId="27599"/>
    <cellStyle name="Normal 4 2 3 3 2 4 3 2" xfId="51630"/>
    <cellStyle name="Normal 4 2 3 3 2 4 4" xfId="10988"/>
    <cellStyle name="Normal 4 2 3 3 2 4 5" xfId="35064"/>
    <cellStyle name="Normal 4 2 3 3 2 5" xfId="1763"/>
    <cellStyle name="Normal 4 2 3 3 2 5 2" xfId="24572"/>
    <cellStyle name="Normal 4 2 3 3 2 5 2 2" xfId="48615"/>
    <cellStyle name="Normal 4 2 3 3 2 5 3" xfId="12074"/>
    <cellStyle name="Normal 4 2 3 3 2 5 4" xfId="36150"/>
    <cellStyle name="Normal 4 2 3 3 2 6" xfId="23583"/>
    <cellStyle name="Normal 4 2 3 3 2 6 2" xfId="47637"/>
    <cellStyle name="Normal 4 2 3 3 2 7" xfId="8085"/>
    <cellStyle name="Normal 4 2 3 3 2 8" xfId="32161"/>
    <cellStyle name="Normal 4 2 3 3 3" xfId="957"/>
    <cellStyle name="Normal 4 2 3 3 3 2" xfId="2975"/>
    <cellStyle name="Normal 4 2 3 3 3 2 2" xfId="6174"/>
    <cellStyle name="Normal 4 2 3 3 3 2 2 2" xfId="29005"/>
    <cellStyle name="Normal 4 2 3 3 3 2 2 2 2" xfId="53036"/>
    <cellStyle name="Normal 4 2 3 3 3 2 2 3" xfId="17341"/>
    <cellStyle name="Normal 4 2 3 3 3 2 2 4" xfId="41415"/>
    <cellStyle name="Normal 4 2 3 3 3 2 3" xfId="14156"/>
    <cellStyle name="Normal 4 2 3 3 3 2 3 2" xfId="38232"/>
    <cellStyle name="Normal 4 2 3 3 3 2 4" xfId="25783"/>
    <cellStyle name="Normal 4 2 3 3 3 2 4 2" xfId="49824"/>
    <cellStyle name="Normal 4 2 3 3 3 2 5" xfId="9287"/>
    <cellStyle name="Normal 4 2 3 3 3 2 6" xfId="33363"/>
    <cellStyle name="Normal 4 2 3 3 3 3" xfId="3958"/>
    <cellStyle name="Normal 4 2 3 3 3 3 2" xfId="7171"/>
    <cellStyle name="Normal 4 2 3 3 3 3 2 2" xfId="30002"/>
    <cellStyle name="Normal 4 2 3 3 3 3 2 2 2" xfId="54033"/>
    <cellStyle name="Normal 4 2 3 3 3 3 2 3" xfId="18338"/>
    <cellStyle name="Normal 4 2 3 3 3 3 2 4" xfId="42412"/>
    <cellStyle name="Normal 4 2 3 3 3 3 3" xfId="15155"/>
    <cellStyle name="Normal 4 2 3 3 3 3 3 2" xfId="39229"/>
    <cellStyle name="Normal 4 2 3 3 3 3 4" xfId="26790"/>
    <cellStyle name="Normal 4 2 3 3 3 3 4 2" xfId="50821"/>
    <cellStyle name="Normal 4 2 3 3 3 3 5" xfId="10265"/>
    <cellStyle name="Normal 4 2 3 3 3 3 6" xfId="34341"/>
    <cellStyle name="Normal 4 2 3 3 3 4" xfId="5007"/>
    <cellStyle name="Normal 4 2 3 3 3 4 2" xfId="16204"/>
    <cellStyle name="Normal 4 2 3 3 3 4 2 2" xfId="40278"/>
    <cellStyle name="Normal 4 2 3 3 3 4 3" xfId="27839"/>
    <cellStyle name="Normal 4 2 3 3 3 4 3 2" xfId="51870"/>
    <cellStyle name="Normal 4 2 3 3 3 4 4" xfId="11228"/>
    <cellStyle name="Normal 4 2 3 3 3 4 5" xfId="35304"/>
    <cellStyle name="Normal 4 2 3 3 3 5" xfId="2003"/>
    <cellStyle name="Normal 4 2 3 3 3 5 2" xfId="24812"/>
    <cellStyle name="Normal 4 2 3 3 3 5 2 2" xfId="48855"/>
    <cellStyle name="Normal 4 2 3 3 3 5 3" xfId="12324"/>
    <cellStyle name="Normal 4 2 3 3 3 5 4" xfId="36400"/>
    <cellStyle name="Normal 4 2 3 3 3 6" xfId="23825"/>
    <cellStyle name="Normal 4 2 3 3 3 6 2" xfId="47877"/>
    <cellStyle name="Normal 4 2 3 3 3 7" xfId="8325"/>
    <cellStyle name="Normal 4 2 3 3 3 8" xfId="32401"/>
    <cellStyle name="Normal 4 2 3 3 4" xfId="1197"/>
    <cellStyle name="Normal 4 2 3 3 4 2" xfId="3215"/>
    <cellStyle name="Normal 4 2 3 3 4 2 2" xfId="6414"/>
    <cellStyle name="Normal 4 2 3 3 4 2 2 2" xfId="29245"/>
    <cellStyle name="Normal 4 2 3 3 4 2 2 2 2" xfId="53276"/>
    <cellStyle name="Normal 4 2 3 3 4 2 2 3" xfId="17581"/>
    <cellStyle name="Normal 4 2 3 3 4 2 2 4" xfId="41655"/>
    <cellStyle name="Normal 4 2 3 3 4 2 3" xfId="14396"/>
    <cellStyle name="Normal 4 2 3 3 4 2 3 2" xfId="38472"/>
    <cellStyle name="Normal 4 2 3 3 4 2 4" xfId="26023"/>
    <cellStyle name="Normal 4 2 3 3 4 2 4 2" xfId="50064"/>
    <cellStyle name="Normal 4 2 3 3 4 2 5" xfId="9527"/>
    <cellStyle name="Normal 4 2 3 3 4 2 6" xfId="33603"/>
    <cellStyle name="Normal 4 2 3 3 4 3" xfId="4210"/>
    <cellStyle name="Normal 4 2 3 3 4 3 2" xfId="7423"/>
    <cellStyle name="Normal 4 2 3 3 4 3 2 2" xfId="30254"/>
    <cellStyle name="Normal 4 2 3 3 4 3 2 2 2" xfId="54285"/>
    <cellStyle name="Normal 4 2 3 3 4 3 2 3" xfId="18590"/>
    <cellStyle name="Normal 4 2 3 3 4 3 2 4" xfId="42664"/>
    <cellStyle name="Normal 4 2 3 3 4 3 3" xfId="15407"/>
    <cellStyle name="Normal 4 2 3 3 4 3 3 2" xfId="39481"/>
    <cellStyle name="Normal 4 2 3 3 4 3 4" xfId="27042"/>
    <cellStyle name="Normal 4 2 3 3 4 3 4 2" xfId="51073"/>
    <cellStyle name="Normal 4 2 3 3 4 3 5" xfId="10505"/>
    <cellStyle name="Normal 4 2 3 3 4 3 6" xfId="34581"/>
    <cellStyle name="Normal 4 2 3 3 4 4" xfId="5248"/>
    <cellStyle name="Normal 4 2 3 3 4 4 2" xfId="16445"/>
    <cellStyle name="Normal 4 2 3 3 4 4 2 2" xfId="40519"/>
    <cellStyle name="Normal 4 2 3 3 4 4 3" xfId="28080"/>
    <cellStyle name="Normal 4 2 3 3 4 4 3 2" xfId="52111"/>
    <cellStyle name="Normal 4 2 3 3 4 4 4" xfId="11468"/>
    <cellStyle name="Normal 4 2 3 3 4 4 5" xfId="35544"/>
    <cellStyle name="Normal 4 2 3 3 4 5" xfId="2245"/>
    <cellStyle name="Normal 4 2 3 3 4 5 2" xfId="25056"/>
    <cellStyle name="Normal 4 2 3 3 4 5 2 2" xfId="49097"/>
    <cellStyle name="Normal 4 2 3 3 4 5 3" xfId="12574"/>
    <cellStyle name="Normal 4 2 3 3 4 5 4" xfId="36650"/>
    <cellStyle name="Normal 4 2 3 3 4 6" xfId="24070"/>
    <cellStyle name="Normal 4 2 3 3 4 6 2" xfId="48117"/>
    <cellStyle name="Normal 4 2 3 3 4 7" xfId="8565"/>
    <cellStyle name="Normal 4 2 3 3 4 8" xfId="32641"/>
    <cellStyle name="Normal 4 2 3 3 5" xfId="2494"/>
    <cellStyle name="Normal 4 2 3 3 5 2" xfId="5694"/>
    <cellStyle name="Normal 4 2 3 3 5 2 2" xfId="28525"/>
    <cellStyle name="Normal 4 2 3 3 5 2 2 2" xfId="52556"/>
    <cellStyle name="Normal 4 2 3 3 5 2 3" xfId="16861"/>
    <cellStyle name="Normal 4 2 3 3 5 2 4" xfId="40935"/>
    <cellStyle name="Normal 4 2 3 3 5 3" xfId="13676"/>
    <cellStyle name="Normal 4 2 3 3 5 3 2" xfId="37752"/>
    <cellStyle name="Normal 4 2 3 3 5 4" xfId="25303"/>
    <cellStyle name="Normal 4 2 3 3 5 4 2" xfId="49344"/>
    <cellStyle name="Normal 4 2 3 3 5 5" xfId="8807"/>
    <cellStyle name="Normal 4 2 3 3 5 6" xfId="32883"/>
    <cellStyle name="Normal 4 2 3 3 6" xfId="3469"/>
    <cellStyle name="Normal 4 2 3 3 6 2" xfId="6682"/>
    <cellStyle name="Normal 4 2 3 3 6 2 2" xfId="29513"/>
    <cellStyle name="Normal 4 2 3 3 6 2 2 2" xfId="53544"/>
    <cellStyle name="Normal 4 2 3 3 6 2 3" xfId="17849"/>
    <cellStyle name="Normal 4 2 3 3 6 2 4" xfId="41923"/>
    <cellStyle name="Normal 4 2 3 3 6 3" xfId="14666"/>
    <cellStyle name="Normal 4 2 3 3 6 3 2" xfId="38740"/>
    <cellStyle name="Normal 4 2 3 3 6 4" xfId="26301"/>
    <cellStyle name="Normal 4 2 3 3 6 4 2" xfId="50332"/>
    <cellStyle name="Normal 4 2 3 3 6 5" xfId="9785"/>
    <cellStyle name="Normal 4 2 3 3 6 6" xfId="33861"/>
    <cellStyle name="Normal 4 2 3 3 7" xfId="4527"/>
    <cellStyle name="Normal 4 2 3 3 7 2" xfId="15724"/>
    <cellStyle name="Normal 4 2 3 3 7 2 2" xfId="39798"/>
    <cellStyle name="Normal 4 2 3 3 7 3" xfId="27359"/>
    <cellStyle name="Normal 4 2 3 3 7 3 2" xfId="51390"/>
    <cellStyle name="Normal 4 2 3 3 7 4" xfId="10748"/>
    <cellStyle name="Normal 4 2 3 3 7 5" xfId="34824"/>
    <cellStyle name="Normal 4 2 3 3 8" xfId="1523"/>
    <cellStyle name="Normal 4 2 3 3 8 2" xfId="24332"/>
    <cellStyle name="Normal 4 2 3 3 8 2 2" xfId="48375"/>
    <cellStyle name="Normal 4 2 3 3 8 3" xfId="11776"/>
    <cellStyle name="Normal 4 2 3 3 8 4" xfId="35852"/>
    <cellStyle name="Normal 4 2 3 3 9" xfId="23335"/>
    <cellStyle name="Normal 4 2 3 3 9 2" xfId="47397"/>
    <cellStyle name="Normal 4 2 3 4" xfId="685"/>
    <cellStyle name="Normal 4 2 3 4 2" xfId="2733"/>
    <cellStyle name="Normal 4 2 3 4 2 2" xfId="5932"/>
    <cellStyle name="Normal 4 2 3 4 2 2 2" xfId="28763"/>
    <cellStyle name="Normal 4 2 3 4 2 2 2 2" xfId="52794"/>
    <cellStyle name="Normal 4 2 3 4 2 2 3" xfId="17099"/>
    <cellStyle name="Normal 4 2 3 4 2 2 4" xfId="41173"/>
    <cellStyle name="Normal 4 2 3 4 2 3" xfId="13914"/>
    <cellStyle name="Normal 4 2 3 4 2 3 2" xfId="37990"/>
    <cellStyle name="Normal 4 2 3 4 2 4" xfId="25541"/>
    <cellStyle name="Normal 4 2 3 4 2 4 2" xfId="49582"/>
    <cellStyle name="Normal 4 2 3 4 2 5" xfId="9045"/>
    <cellStyle name="Normal 4 2 3 4 2 6" xfId="33121"/>
    <cellStyle name="Normal 4 2 3 4 3" xfId="3712"/>
    <cellStyle name="Normal 4 2 3 4 3 2" xfId="6925"/>
    <cellStyle name="Normal 4 2 3 4 3 2 2" xfId="29756"/>
    <cellStyle name="Normal 4 2 3 4 3 2 2 2" xfId="53787"/>
    <cellStyle name="Normal 4 2 3 4 3 2 3" xfId="18092"/>
    <cellStyle name="Normal 4 2 3 4 3 2 4" xfId="42166"/>
    <cellStyle name="Normal 4 2 3 4 3 3" xfId="14909"/>
    <cellStyle name="Normal 4 2 3 4 3 3 2" xfId="38983"/>
    <cellStyle name="Normal 4 2 3 4 3 4" xfId="26544"/>
    <cellStyle name="Normal 4 2 3 4 3 4 2" xfId="50575"/>
    <cellStyle name="Normal 4 2 3 4 3 5" xfId="10023"/>
    <cellStyle name="Normal 4 2 3 4 3 6" xfId="34099"/>
    <cellStyle name="Normal 4 2 3 4 4" xfId="4765"/>
    <cellStyle name="Normal 4 2 3 4 4 2" xfId="15962"/>
    <cellStyle name="Normal 4 2 3 4 4 2 2" xfId="40036"/>
    <cellStyle name="Normal 4 2 3 4 4 3" xfId="27597"/>
    <cellStyle name="Normal 4 2 3 4 4 3 2" xfId="51628"/>
    <cellStyle name="Normal 4 2 3 4 4 4" xfId="10986"/>
    <cellStyle name="Normal 4 2 3 4 4 5" xfId="35062"/>
    <cellStyle name="Normal 4 2 3 4 5" xfId="1761"/>
    <cellStyle name="Normal 4 2 3 4 5 2" xfId="24570"/>
    <cellStyle name="Normal 4 2 3 4 5 2 2" xfId="48613"/>
    <cellStyle name="Normal 4 2 3 4 5 3" xfId="12072"/>
    <cellStyle name="Normal 4 2 3 4 5 4" xfId="36148"/>
    <cellStyle name="Normal 4 2 3 4 6" xfId="23581"/>
    <cellStyle name="Normal 4 2 3 4 6 2" xfId="47635"/>
    <cellStyle name="Normal 4 2 3 4 7" xfId="8083"/>
    <cellStyle name="Normal 4 2 3 4 8" xfId="32159"/>
    <cellStyle name="Normal 4 2 3 5" xfId="955"/>
    <cellStyle name="Normal 4 2 3 5 2" xfId="2973"/>
    <cellStyle name="Normal 4 2 3 5 2 2" xfId="6172"/>
    <cellStyle name="Normal 4 2 3 5 2 2 2" xfId="29003"/>
    <cellStyle name="Normal 4 2 3 5 2 2 2 2" xfId="53034"/>
    <cellStyle name="Normal 4 2 3 5 2 2 3" xfId="17339"/>
    <cellStyle name="Normal 4 2 3 5 2 2 4" xfId="41413"/>
    <cellStyle name="Normal 4 2 3 5 2 3" xfId="14154"/>
    <cellStyle name="Normal 4 2 3 5 2 3 2" xfId="38230"/>
    <cellStyle name="Normal 4 2 3 5 2 4" xfId="25781"/>
    <cellStyle name="Normal 4 2 3 5 2 4 2" xfId="49822"/>
    <cellStyle name="Normal 4 2 3 5 2 5" xfId="9285"/>
    <cellStyle name="Normal 4 2 3 5 2 6" xfId="33361"/>
    <cellStyle name="Normal 4 2 3 5 3" xfId="3956"/>
    <cellStyle name="Normal 4 2 3 5 3 2" xfId="7169"/>
    <cellStyle name="Normal 4 2 3 5 3 2 2" xfId="30000"/>
    <cellStyle name="Normal 4 2 3 5 3 2 2 2" xfId="54031"/>
    <cellStyle name="Normal 4 2 3 5 3 2 3" xfId="18336"/>
    <cellStyle name="Normal 4 2 3 5 3 2 4" xfId="42410"/>
    <cellStyle name="Normal 4 2 3 5 3 3" xfId="15153"/>
    <cellStyle name="Normal 4 2 3 5 3 3 2" xfId="39227"/>
    <cellStyle name="Normal 4 2 3 5 3 4" xfId="26788"/>
    <cellStyle name="Normal 4 2 3 5 3 4 2" xfId="50819"/>
    <cellStyle name="Normal 4 2 3 5 3 5" xfId="10263"/>
    <cellStyle name="Normal 4 2 3 5 3 6" xfId="34339"/>
    <cellStyle name="Normal 4 2 3 5 4" xfId="5005"/>
    <cellStyle name="Normal 4 2 3 5 4 2" xfId="16202"/>
    <cellStyle name="Normal 4 2 3 5 4 2 2" xfId="40276"/>
    <cellStyle name="Normal 4 2 3 5 4 3" xfId="27837"/>
    <cellStyle name="Normal 4 2 3 5 4 3 2" xfId="51868"/>
    <cellStyle name="Normal 4 2 3 5 4 4" xfId="11226"/>
    <cellStyle name="Normal 4 2 3 5 4 5" xfId="35302"/>
    <cellStyle name="Normal 4 2 3 5 5" xfId="2001"/>
    <cellStyle name="Normal 4 2 3 5 5 2" xfId="24810"/>
    <cellStyle name="Normal 4 2 3 5 5 2 2" xfId="48853"/>
    <cellStyle name="Normal 4 2 3 5 5 3" xfId="12322"/>
    <cellStyle name="Normal 4 2 3 5 5 4" xfId="36398"/>
    <cellStyle name="Normal 4 2 3 5 6" xfId="23823"/>
    <cellStyle name="Normal 4 2 3 5 6 2" xfId="47875"/>
    <cellStyle name="Normal 4 2 3 5 7" xfId="8323"/>
    <cellStyle name="Normal 4 2 3 5 8" xfId="32399"/>
    <cellStyle name="Normal 4 2 3 6" xfId="1195"/>
    <cellStyle name="Normal 4 2 3 6 2" xfId="3213"/>
    <cellStyle name="Normal 4 2 3 6 2 2" xfId="6412"/>
    <cellStyle name="Normal 4 2 3 6 2 2 2" xfId="29243"/>
    <cellStyle name="Normal 4 2 3 6 2 2 2 2" xfId="53274"/>
    <cellStyle name="Normal 4 2 3 6 2 2 3" xfId="17579"/>
    <cellStyle name="Normal 4 2 3 6 2 2 4" xfId="41653"/>
    <cellStyle name="Normal 4 2 3 6 2 3" xfId="14394"/>
    <cellStyle name="Normal 4 2 3 6 2 3 2" xfId="38470"/>
    <cellStyle name="Normal 4 2 3 6 2 4" xfId="26021"/>
    <cellStyle name="Normal 4 2 3 6 2 4 2" xfId="50062"/>
    <cellStyle name="Normal 4 2 3 6 2 5" xfId="9525"/>
    <cellStyle name="Normal 4 2 3 6 2 6" xfId="33601"/>
    <cellStyle name="Normal 4 2 3 6 3" xfId="4208"/>
    <cellStyle name="Normal 4 2 3 6 3 2" xfId="7421"/>
    <cellStyle name="Normal 4 2 3 6 3 2 2" xfId="30252"/>
    <cellStyle name="Normal 4 2 3 6 3 2 2 2" xfId="54283"/>
    <cellStyle name="Normal 4 2 3 6 3 2 3" xfId="18588"/>
    <cellStyle name="Normal 4 2 3 6 3 2 4" xfId="42662"/>
    <cellStyle name="Normal 4 2 3 6 3 3" xfId="15405"/>
    <cellStyle name="Normal 4 2 3 6 3 3 2" xfId="39479"/>
    <cellStyle name="Normal 4 2 3 6 3 4" xfId="27040"/>
    <cellStyle name="Normal 4 2 3 6 3 4 2" xfId="51071"/>
    <cellStyle name="Normal 4 2 3 6 3 5" xfId="10503"/>
    <cellStyle name="Normal 4 2 3 6 3 6" xfId="34579"/>
    <cellStyle name="Normal 4 2 3 6 4" xfId="5246"/>
    <cellStyle name="Normal 4 2 3 6 4 2" xfId="16443"/>
    <cellStyle name="Normal 4 2 3 6 4 2 2" xfId="40517"/>
    <cellStyle name="Normal 4 2 3 6 4 3" xfId="28078"/>
    <cellStyle name="Normal 4 2 3 6 4 3 2" xfId="52109"/>
    <cellStyle name="Normal 4 2 3 6 4 4" xfId="11466"/>
    <cellStyle name="Normal 4 2 3 6 4 5" xfId="35542"/>
    <cellStyle name="Normal 4 2 3 6 5" xfId="2243"/>
    <cellStyle name="Normal 4 2 3 6 5 2" xfId="25054"/>
    <cellStyle name="Normal 4 2 3 6 5 2 2" xfId="49095"/>
    <cellStyle name="Normal 4 2 3 6 5 3" xfId="12572"/>
    <cellStyle name="Normal 4 2 3 6 5 4" xfId="36648"/>
    <cellStyle name="Normal 4 2 3 6 6" xfId="24068"/>
    <cellStyle name="Normal 4 2 3 6 6 2" xfId="48115"/>
    <cellStyle name="Normal 4 2 3 6 7" xfId="8563"/>
    <cellStyle name="Normal 4 2 3 6 8" xfId="32639"/>
    <cellStyle name="Normal 4 2 3 7" xfId="2492"/>
    <cellStyle name="Normal 4 2 3 7 2" xfId="5692"/>
    <cellStyle name="Normal 4 2 3 7 2 2" xfId="28523"/>
    <cellStyle name="Normal 4 2 3 7 2 2 2" xfId="52554"/>
    <cellStyle name="Normal 4 2 3 7 2 3" xfId="16859"/>
    <cellStyle name="Normal 4 2 3 7 2 4" xfId="40933"/>
    <cellStyle name="Normal 4 2 3 7 3" xfId="13674"/>
    <cellStyle name="Normal 4 2 3 7 3 2" xfId="37750"/>
    <cellStyle name="Normal 4 2 3 7 4" xfId="25301"/>
    <cellStyle name="Normal 4 2 3 7 4 2" xfId="49342"/>
    <cellStyle name="Normal 4 2 3 7 5" xfId="8805"/>
    <cellStyle name="Normal 4 2 3 7 6" xfId="32881"/>
    <cellStyle name="Normal 4 2 3 8" xfId="3467"/>
    <cellStyle name="Normal 4 2 3 8 2" xfId="6680"/>
    <cellStyle name="Normal 4 2 3 8 2 2" xfId="29511"/>
    <cellStyle name="Normal 4 2 3 8 2 2 2" xfId="53542"/>
    <cellStyle name="Normal 4 2 3 8 2 3" xfId="17847"/>
    <cellStyle name="Normal 4 2 3 8 2 4" xfId="41921"/>
    <cellStyle name="Normal 4 2 3 8 3" xfId="14664"/>
    <cellStyle name="Normal 4 2 3 8 3 2" xfId="38738"/>
    <cellStyle name="Normal 4 2 3 8 4" xfId="26299"/>
    <cellStyle name="Normal 4 2 3 8 4 2" xfId="50330"/>
    <cellStyle name="Normal 4 2 3 8 5" xfId="9783"/>
    <cellStyle name="Normal 4 2 3 8 6" xfId="33859"/>
    <cellStyle name="Normal 4 2 3 9" xfId="4525"/>
    <cellStyle name="Normal 4 2 3 9 2" xfId="15722"/>
    <cellStyle name="Normal 4 2 3 9 2 2" xfId="39796"/>
    <cellStyle name="Normal 4 2 3 9 3" xfId="27357"/>
    <cellStyle name="Normal 4 2 3 9 3 2" xfId="51388"/>
    <cellStyle name="Normal 4 2 3 9 4" xfId="10746"/>
    <cellStyle name="Normal 4 2 3 9 5" xfId="34822"/>
    <cellStyle name="Normal 4 2 4" xfId="289"/>
    <cellStyle name="Normal 4 2 4 10" xfId="23336"/>
    <cellStyle name="Normal 4 2 4 10 2" xfId="47398"/>
    <cellStyle name="Normal 4 2 4 11" xfId="7846"/>
    <cellStyle name="Normal 4 2 4 12" xfId="31922"/>
    <cellStyle name="Normal 4 2 4 2" xfId="290"/>
    <cellStyle name="Normal 4 2 4 2 10" xfId="7847"/>
    <cellStyle name="Normal 4 2 4 2 11" xfId="31923"/>
    <cellStyle name="Normal 4 2 4 2 2" xfId="689"/>
    <cellStyle name="Normal 4 2 4 2 2 2" xfId="2737"/>
    <cellStyle name="Normal 4 2 4 2 2 2 2" xfId="5936"/>
    <cellStyle name="Normal 4 2 4 2 2 2 2 2" xfId="28767"/>
    <cellStyle name="Normal 4 2 4 2 2 2 2 2 2" xfId="52798"/>
    <cellStyle name="Normal 4 2 4 2 2 2 2 3" xfId="17103"/>
    <cellStyle name="Normal 4 2 4 2 2 2 2 4" xfId="41177"/>
    <cellStyle name="Normal 4 2 4 2 2 2 3" xfId="13918"/>
    <cellStyle name="Normal 4 2 4 2 2 2 3 2" xfId="37994"/>
    <cellStyle name="Normal 4 2 4 2 2 2 4" xfId="25545"/>
    <cellStyle name="Normal 4 2 4 2 2 2 4 2" xfId="49586"/>
    <cellStyle name="Normal 4 2 4 2 2 2 5" xfId="9049"/>
    <cellStyle name="Normal 4 2 4 2 2 2 6" xfId="33125"/>
    <cellStyle name="Normal 4 2 4 2 2 3" xfId="3716"/>
    <cellStyle name="Normal 4 2 4 2 2 3 2" xfId="6929"/>
    <cellStyle name="Normal 4 2 4 2 2 3 2 2" xfId="29760"/>
    <cellStyle name="Normal 4 2 4 2 2 3 2 2 2" xfId="53791"/>
    <cellStyle name="Normal 4 2 4 2 2 3 2 3" xfId="18096"/>
    <cellStyle name="Normal 4 2 4 2 2 3 2 4" xfId="42170"/>
    <cellStyle name="Normal 4 2 4 2 2 3 3" xfId="14913"/>
    <cellStyle name="Normal 4 2 4 2 2 3 3 2" xfId="38987"/>
    <cellStyle name="Normal 4 2 4 2 2 3 4" xfId="26548"/>
    <cellStyle name="Normal 4 2 4 2 2 3 4 2" xfId="50579"/>
    <cellStyle name="Normal 4 2 4 2 2 3 5" xfId="10027"/>
    <cellStyle name="Normal 4 2 4 2 2 3 6" xfId="34103"/>
    <cellStyle name="Normal 4 2 4 2 2 4" xfId="4769"/>
    <cellStyle name="Normal 4 2 4 2 2 4 2" xfId="15966"/>
    <cellStyle name="Normal 4 2 4 2 2 4 2 2" xfId="40040"/>
    <cellStyle name="Normal 4 2 4 2 2 4 3" xfId="27601"/>
    <cellStyle name="Normal 4 2 4 2 2 4 3 2" xfId="51632"/>
    <cellStyle name="Normal 4 2 4 2 2 4 4" xfId="10990"/>
    <cellStyle name="Normal 4 2 4 2 2 4 5" xfId="35066"/>
    <cellStyle name="Normal 4 2 4 2 2 5" xfId="1765"/>
    <cellStyle name="Normal 4 2 4 2 2 5 2" xfId="24574"/>
    <cellStyle name="Normal 4 2 4 2 2 5 2 2" xfId="48617"/>
    <cellStyle name="Normal 4 2 4 2 2 5 3" xfId="12076"/>
    <cellStyle name="Normal 4 2 4 2 2 5 4" xfId="36152"/>
    <cellStyle name="Normal 4 2 4 2 2 6" xfId="23585"/>
    <cellStyle name="Normal 4 2 4 2 2 6 2" xfId="47639"/>
    <cellStyle name="Normal 4 2 4 2 2 7" xfId="8087"/>
    <cellStyle name="Normal 4 2 4 2 2 8" xfId="32163"/>
    <cellStyle name="Normal 4 2 4 2 3" xfId="959"/>
    <cellStyle name="Normal 4 2 4 2 3 2" xfId="2977"/>
    <cellStyle name="Normal 4 2 4 2 3 2 2" xfId="6176"/>
    <cellStyle name="Normal 4 2 4 2 3 2 2 2" xfId="29007"/>
    <cellStyle name="Normal 4 2 4 2 3 2 2 2 2" xfId="53038"/>
    <cellStyle name="Normal 4 2 4 2 3 2 2 3" xfId="17343"/>
    <cellStyle name="Normal 4 2 4 2 3 2 2 4" xfId="41417"/>
    <cellStyle name="Normal 4 2 4 2 3 2 3" xfId="14158"/>
    <cellStyle name="Normal 4 2 4 2 3 2 3 2" xfId="38234"/>
    <cellStyle name="Normal 4 2 4 2 3 2 4" xfId="25785"/>
    <cellStyle name="Normal 4 2 4 2 3 2 4 2" xfId="49826"/>
    <cellStyle name="Normal 4 2 4 2 3 2 5" xfId="9289"/>
    <cellStyle name="Normal 4 2 4 2 3 2 6" xfId="33365"/>
    <cellStyle name="Normal 4 2 4 2 3 3" xfId="3960"/>
    <cellStyle name="Normal 4 2 4 2 3 3 2" xfId="7173"/>
    <cellStyle name="Normal 4 2 4 2 3 3 2 2" xfId="30004"/>
    <cellStyle name="Normal 4 2 4 2 3 3 2 2 2" xfId="54035"/>
    <cellStyle name="Normal 4 2 4 2 3 3 2 3" xfId="18340"/>
    <cellStyle name="Normal 4 2 4 2 3 3 2 4" xfId="42414"/>
    <cellStyle name="Normal 4 2 4 2 3 3 3" xfId="15157"/>
    <cellStyle name="Normal 4 2 4 2 3 3 3 2" xfId="39231"/>
    <cellStyle name="Normal 4 2 4 2 3 3 4" xfId="26792"/>
    <cellStyle name="Normal 4 2 4 2 3 3 4 2" xfId="50823"/>
    <cellStyle name="Normal 4 2 4 2 3 3 5" xfId="10267"/>
    <cellStyle name="Normal 4 2 4 2 3 3 6" xfId="34343"/>
    <cellStyle name="Normal 4 2 4 2 3 4" xfId="5009"/>
    <cellStyle name="Normal 4 2 4 2 3 4 2" xfId="16206"/>
    <cellStyle name="Normal 4 2 4 2 3 4 2 2" xfId="40280"/>
    <cellStyle name="Normal 4 2 4 2 3 4 3" xfId="27841"/>
    <cellStyle name="Normal 4 2 4 2 3 4 3 2" xfId="51872"/>
    <cellStyle name="Normal 4 2 4 2 3 4 4" xfId="11230"/>
    <cellStyle name="Normal 4 2 4 2 3 4 5" xfId="35306"/>
    <cellStyle name="Normal 4 2 4 2 3 5" xfId="2005"/>
    <cellStyle name="Normal 4 2 4 2 3 5 2" xfId="24814"/>
    <cellStyle name="Normal 4 2 4 2 3 5 2 2" xfId="48857"/>
    <cellStyle name="Normal 4 2 4 2 3 5 3" xfId="12326"/>
    <cellStyle name="Normal 4 2 4 2 3 5 4" xfId="36402"/>
    <cellStyle name="Normal 4 2 4 2 3 6" xfId="23827"/>
    <cellStyle name="Normal 4 2 4 2 3 6 2" xfId="47879"/>
    <cellStyle name="Normal 4 2 4 2 3 7" xfId="8327"/>
    <cellStyle name="Normal 4 2 4 2 3 8" xfId="32403"/>
    <cellStyle name="Normal 4 2 4 2 4" xfId="1199"/>
    <cellStyle name="Normal 4 2 4 2 4 2" xfId="3217"/>
    <cellStyle name="Normal 4 2 4 2 4 2 2" xfId="6416"/>
    <cellStyle name="Normal 4 2 4 2 4 2 2 2" xfId="29247"/>
    <cellStyle name="Normal 4 2 4 2 4 2 2 2 2" xfId="53278"/>
    <cellStyle name="Normal 4 2 4 2 4 2 2 3" xfId="17583"/>
    <cellStyle name="Normal 4 2 4 2 4 2 2 4" xfId="41657"/>
    <cellStyle name="Normal 4 2 4 2 4 2 3" xfId="14398"/>
    <cellStyle name="Normal 4 2 4 2 4 2 3 2" xfId="38474"/>
    <cellStyle name="Normal 4 2 4 2 4 2 4" xfId="26025"/>
    <cellStyle name="Normal 4 2 4 2 4 2 4 2" xfId="50066"/>
    <cellStyle name="Normal 4 2 4 2 4 2 5" xfId="9529"/>
    <cellStyle name="Normal 4 2 4 2 4 2 6" xfId="33605"/>
    <cellStyle name="Normal 4 2 4 2 4 3" xfId="4212"/>
    <cellStyle name="Normal 4 2 4 2 4 3 2" xfId="7425"/>
    <cellStyle name="Normal 4 2 4 2 4 3 2 2" xfId="30256"/>
    <cellStyle name="Normal 4 2 4 2 4 3 2 2 2" xfId="54287"/>
    <cellStyle name="Normal 4 2 4 2 4 3 2 3" xfId="18592"/>
    <cellStyle name="Normal 4 2 4 2 4 3 2 4" xfId="42666"/>
    <cellStyle name="Normal 4 2 4 2 4 3 3" xfId="15409"/>
    <cellStyle name="Normal 4 2 4 2 4 3 3 2" xfId="39483"/>
    <cellStyle name="Normal 4 2 4 2 4 3 4" xfId="27044"/>
    <cellStyle name="Normal 4 2 4 2 4 3 4 2" xfId="51075"/>
    <cellStyle name="Normal 4 2 4 2 4 3 5" xfId="10507"/>
    <cellStyle name="Normal 4 2 4 2 4 3 6" xfId="34583"/>
    <cellStyle name="Normal 4 2 4 2 4 4" xfId="5250"/>
    <cellStyle name="Normal 4 2 4 2 4 4 2" xfId="16447"/>
    <cellStyle name="Normal 4 2 4 2 4 4 2 2" xfId="40521"/>
    <cellStyle name="Normal 4 2 4 2 4 4 3" xfId="28082"/>
    <cellStyle name="Normal 4 2 4 2 4 4 3 2" xfId="52113"/>
    <cellStyle name="Normal 4 2 4 2 4 4 4" xfId="11470"/>
    <cellStyle name="Normal 4 2 4 2 4 4 5" xfId="35546"/>
    <cellStyle name="Normal 4 2 4 2 4 5" xfId="2247"/>
    <cellStyle name="Normal 4 2 4 2 4 5 2" xfId="25058"/>
    <cellStyle name="Normal 4 2 4 2 4 5 2 2" xfId="49099"/>
    <cellStyle name="Normal 4 2 4 2 4 5 3" xfId="12576"/>
    <cellStyle name="Normal 4 2 4 2 4 5 4" xfId="36652"/>
    <cellStyle name="Normal 4 2 4 2 4 6" xfId="24072"/>
    <cellStyle name="Normal 4 2 4 2 4 6 2" xfId="48119"/>
    <cellStyle name="Normal 4 2 4 2 4 7" xfId="8567"/>
    <cellStyle name="Normal 4 2 4 2 4 8" xfId="32643"/>
    <cellStyle name="Normal 4 2 4 2 5" xfId="2496"/>
    <cellStyle name="Normal 4 2 4 2 5 2" xfId="5696"/>
    <cellStyle name="Normal 4 2 4 2 5 2 2" xfId="28527"/>
    <cellStyle name="Normal 4 2 4 2 5 2 2 2" xfId="52558"/>
    <cellStyle name="Normal 4 2 4 2 5 2 3" xfId="16863"/>
    <cellStyle name="Normal 4 2 4 2 5 2 4" xfId="40937"/>
    <cellStyle name="Normal 4 2 4 2 5 3" xfId="13678"/>
    <cellStyle name="Normal 4 2 4 2 5 3 2" xfId="37754"/>
    <cellStyle name="Normal 4 2 4 2 5 4" xfId="25305"/>
    <cellStyle name="Normal 4 2 4 2 5 4 2" xfId="49346"/>
    <cellStyle name="Normal 4 2 4 2 5 5" xfId="8809"/>
    <cellStyle name="Normal 4 2 4 2 5 6" xfId="32885"/>
    <cellStyle name="Normal 4 2 4 2 6" xfId="3471"/>
    <cellStyle name="Normal 4 2 4 2 6 2" xfId="6684"/>
    <cellStyle name="Normal 4 2 4 2 6 2 2" xfId="29515"/>
    <cellStyle name="Normal 4 2 4 2 6 2 2 2" xfId="53546"/>
    <cellStyle name="Normal 4 2 4 2 6 2 3" xfId="17851"/>
    <cellStyle name="Normal 4 2 4 2 6 2 4" xfId="41925"/>
    <cellStyle name="Normal 4 2 4 2 6 3" xfId="14668"/>
    <cellStyle name="Normal 4 2 4 2 6 3 2" xfId="38742"/>
    <cellStyle name="Normal 4 2 4 2 6 4" xfId="26303"/>
    <cellStyle name="Normal 4 2 4 2 6 4 2" xfId="50334"/>
    <cellStyle name="Normal 4 2 4 2 6 5" xfId="9787"/>
    <cellStyle name="Normal 4 2 4 2 6 6" xfId="33863"/>
    <cellStyle name="Normal 4 2 4 2 7" xfId="4529"/>
    <cellStyle name="Normal 4 2 4 2 7 2" xfId="15726"/>
    <cellStyle name="Normal 4 2 4 2 7 2 2" xfId="39800"/>
    <cellStyle name="Normal 4 2 4 2 7 3" xfId="27361"/>
    <cellStyle name="Normal 4 2 4 2 7 3 2" xfId="51392"/>
    <cellStyle name="Normal 4 2 4 2 7 4" xfId="10750"/>
    <cellStyle name="Normal 4 2 4 2 7 5" xfId="34826"/>
    <cellStyle name="Normal 4 2 4 2 8" xfId="1525"/>
    <cellStyle name="Normal 4 2 4 2 8 2" xfId="24334"/>
    <cellStyle name="Normal 4 2 4 2 8 2 2" xfId="48377"/>
    <cellStyle name="Normal 4 2 4 2 8 3" xfId="11778"/>
    <cellStyle name="Normal 4 2 4 2 8 4" xfId="35854"/>
    <cellStyle name="Normal 4 2 4 2 9" xfId="23337"/>
    <cellStyle name="Normal 4 2 4 2 9 2" xfId="47399"/>
    <cellStyle name="Normal 4 2 4 3" xfId="688"/>
    <cellStyle name="Normal 4 2 4 3 2" xfId="2736"/>
    <cellStyle name="Normal 4 2 4 3 2 2" xfId="5935"/>
    <cellStyle name="Normal 4 2 4 3 2 2 2" xfId="28766"/>
    <cellStyle name="Normal 4 2 4 3 2 2 2 2" xfId="52797"/>
    <cellStyle name="Normal 4 2 4 3 2 2 3" xfId="17102"/>
    <cellStyle name="Normal 4 2 4 3 2 2 4" xfId="41176"/>
    <cellStyle name="Normal 4 2 4 3 2 3" xfId="13917"/>
    <cellStyle name="Normal 4 2 4 3 2 3 2" xfId="37993"/>
    <cellStyle name="Normal 4 2 4 3 2 4" xfId="25544"/>
    <cellStyle name="Normal 4 2 4 3 2 4 2" xfId="49585"/>
    <cellStyle name="Normal 4 2 4 3 2 5" xfId="9048"/>
    <cellStyle name="Normal 4 2 4 3 2 6" xfId="33124"/>
    <cellStyle name="Normal 4 2 4 3 3" xfId="3715"/>
    <cellStyle name="Normal 4 2 4 3 3 2" xfId="6928"/>
    <cellStyle name="Normal 4 2 4 3 3 2 2" xfId="29759"/>
    <cellStyle name="Normal 4 2 4 3 3 2 2 2" xfId="53790"/>
    <cellStyle name="Normal 4 2 4 3 3 2 3" xfId="18095"/>
    <cellStyle name="Normal 4 2 4 3 3 2 4" xfId="42169"/>
    <cellStyle name="Normal 4 2 4 3 3 3" xfId="14912"/>
    <cellStyle name="Normal 4 2 4 3 3 3 2" xfId="38986"/>
    <cellStyle name="Normal 4 2 4 3 3 4" xfId="26547"/>
    <cellStyle name="Normal 4 2 4 3 3 4 2" xfId="50578"/>
    <cellStyle name="Normal 4 2 4 3 3 5" xfId="10026"/>
    <cellStyle name="Normal 4 2 4 3 3 6" xfId="34102"/>
    <cellStyle name="Normal 4 2 4 3 4" xfId="4768"/>
    <cellStyle name="Normal 4 2 4 3 4 2" xfId="15965"/>
    <cellStyle name="Normal 4 2 4 3 4 2 2" xfId="40039"/>
    <cellStyle name="Normal 4 2 4 3 4 3" xfId="27600"/>
    <cellStyle name="Normal 4 2 4 3 4 3 2" xfId="51631"/>
    <cellStyle name="Normal 4 2 4 3 4 4" xfId="10989"/>
    <cellStyle name="Normal 4 2 4 3 4 5" xfId="35065"/>
    <cellStyle name="Normal 4 2 4 3 5" xfId="1764"/>
    <cellStyle name="Normal 4 2 4 3 5 2" xfId="24573"/>
    <cellStyle name="Normal 4 2 4 3 5 2 2" xfId="48616"/>
    <cellStyle name="Normal 4 2 4 3 5 3" xfId="12075"/>
    <cellStyle name="Normal 4 2 4 3 5 4" xfId="36151"/>
    <cellStyle name="Normal 4 2 4 3 6" xfId="23584"/>
    <cellStyle name="Normal 4 2 4 3 6 2" xfId="47638"/>
    <cellStyle name="Normal 4 2 4 3 7" xfId="8086"/>
    <cellStyle name="Normal 4 2 4 3 8" xfId="32162"/>
    <cellStyle name="Normal 4 2 4 4" xfId="958"/>
    <cellStyle name="Normal 4 2 4 4 2" xfId="2976"/>
    <cellStyle name="Normal 4 2 4 4 2 2" xfId="6175"/>
    <cellStyle name="Normal 4 2 4 4 2 2 2" xfId="29006"/>
    <cellStyle name="Normal 4 2 4 4 2 2 2 2" xfId="53037"/>
    <cellStyle name="Normal 4 2 4 4 2 2 3" xfId="17342"/>
    <cellStyle name="Normal 4 2 4 4 2 2 4" xfId="41416"/>
    <cellStyle name="Normal 4 2 4 4 2 3" xfId="14157"/>
    <cellStyle name="Normal 4 2 4 4 2 3 2" xfId="38233"/>
    <cellStyle name="Normal 4 2 4 4 2 4" xfId="25784"/>
    <cellStyle name="Normal 4 2 4 4 2 4 2" xfId="49825"/>
    <cellStyle name="Normal 4 2 4 4 2 5" xfId="9288"/>
    <cellStyle name="Normal 4 2 4 4 2 6" xfId="33364"/>
    <cellStyle name="Normal 4 2 4 4 3" xfId="3959"/>
    <cellStyle name="Normal 4 2 4 4 3 2" xfId="7172"/>
    <cellStyle name="Normal 4 2 4 4 3 2 2" xfId="30003"/>
    <cellStyle name="Normal 4 2 4 4 3 2 2 2" xfId="54034"/>
    <cellStyle name="Normal 4 2 4 4 3 2 3" xfId="18339"/>
    <cellStyle name="Normal 4 2 4 4 3 2 4" xfId="42413"/>
    <cellStyle name="Normal 4 2 4 4 3 3" xfId="15156"/>
    <cellStyle name="Normal 4 2 4 4 3 3 2" xfId="39230"/>
    <cellStyle name="Normal 4 2 4 4 3 4" xfId="26791"/>
    <cellStyle name="Normal 4 2 4 4 3 4 2" xfId="50822"/>
    <cellStyle name="Normal 4 2 4 4 3 5" xfId="10266"/>
    <cellStyle name="Normal 4 2 4 4 3 6" xfId="34342"/>
    <cellStyle name="Normal 4 2 4 4 4" xfId="5008"/>
    <cellStyle name="Normal 4 2 4 4 4 2" xfId="16205"/>
    <cellStyle name="Normal 4 2 4 4 4 2 2" xfId="40279"/>
    <cellStyle name="Normal 4 2 4 4 4 3" xfId="27840"/>
    <cellStyle name="Normal 4 2 4 4 4 3 2" xfId="51871"/>
    <cellStyle name="Normal 4 2 4 4 4 4" xfId="11229"/>
    <cellStyle name="Normal 4 2 4 4 4 5" xfId="35305"/>
    <cellStyle name="Normal 4 2 4 4 5" xfId="2004"/>
    <cellStyle name="Normal 4 2 4 4 5 2" xfId="24813"/>
    <cellStyle name="Normal 4 2 4 4 5 2 2" xfId="48856"/>
    <cellStyle name="Normal 4 2 4 4 5 3" xfId="12325"/>
    <cellStyle name="Normal 4 2 4 4 5 4" xfId="36401"/>
    <cellStyle name="Normal 4 2 4 4 6" xfId="23826"/>
    <cellStyle name="Normal 4 2 4 4 6 2" xfId="47878"/>
    <cellStyle name="Normal 4 2 4 4 7" xfId="8326"/>
    <cellStyle name="Normal 4 2 4 4 8" xfId="32402"/>
    <cellStyle name="Normal 4 2 4 5" xfId="1198"/>
    <cellStyle name="Normal 4 2 4 5 2" xfId="3216"/>
    <cellStyle name="Normal 4 2 4 5 2 2" xfId="6415"/>
    <cellStyle name="Normal 4 2 4 5 2 2 2" xfId="29246"/>
    <cellStyle name="Normal 4 2 4 5 2 2 2 2" xfId="53277"/>
    <cellStyle name="Normal 4 2 4 5 2 2 3" xfId="17582"/>
    <cellStyle name="Normal 4 2 4 5 2 2 4" xfId="41656"/>
    <cellStyle name="Normal 4 2 4 5 2 3" xfId="14397"/>
    <cellStyle name="Normal 4 2 4 5 2 3 2" xfId="38473"/>
    <cellStyle name="Normal 4 2 4 5 2 4" xfId="26024"/>
    <cellStyle name="Normal 4 2 4 5 2 4 2" xfId="50065"/>
    <cellStyle name="Normal 4 2 4 5 2 5" xfId="9528"/>
    <cellStyle name="Normal 4 2 4 5 2 6" xfId="33604"/>
    <cellStyle name="Normal 4 2 4 5 3" xfId="4211"/>
    <cellStyle name="Normal 4 2 4 5 3 2" xfId="7424"/>
    <cellStyle name="Normal 4 2 4 5 3 2 2" xfId="30255"/>
    <cellStyle name="Normal 4 2 4 5 3 2 2 2" xfId="54286"/>
    <cellStyle name="Normal 4 2 4 5 3 2 3" xfId="18591"/>
    <cellStyle name="Normal 4 2 4 5 3 2 4" xfId="42665"/>
    <cellStyle name="Normal 4 2 4 5 3 3" xfId="15408"/>
    <cellStyle name="Normal 4 2 4 5 3 3 2" xfId="39482"/>
    <cellStyle name="Normal 4 2 4 5 3 4" xfId="27043"/>
    <cellStyle name="Normal 4 2 4 5 3 4 2" xfId="51074"/>
    <cellStyle name="Normal 4 2 4 5 3 5" xfId="10506"/>
    <cellStyle name="Normal 4 2 4 5 3 6" xfId="34582"/>
    <cellStyle name="Normal 4 2 4 5 4" xfId="5249"/>
    <cellStyle name="Normal 4 2 4 5 4 2" xfId="16446"/>
    <cellStyle name="Normal 4 2 4 5 4 2 2" xfId="40520"/>
    <cellStyle name="Normal 4 2 4 5 4 3" xfId="28081"/>
    <cellStyle name="Normal 4 2 4 5 4 3 2" xfId="52112"/>
    <cellStyle name="Normal 4 2 4 5 4 4" xfId="11469"/>
    <cellStyle name="Normal 4 2 4 5 4 5" xfId="35545"/>
    <cellStyle name="Normal 4 2 4 5 5" xfId="2246"/>
    <cellStyle name="Normal 4 2 4 5 5 2" xfId="25057"/>
    <cellStyle name="Normal 4 2 4 5 5 2 2" xfId="49098"/>
    <cellStyle name="Normal 4 2 4 5 5 3" xfId="12575"/>
    <cellStyle name="Normal 4 2 4 5 5 4" xfId="36651"/>
    <cellStyle name="Normal 4 2 4 5 6" xfId="24071"/>
    <cellStyle name="Normal 4 2 4 5 6 2" xfId="48118"/>
    <cellStyle name="Normal 4 2 4 5 7" xfId="8566"/>
    <cellStyle name="Normal 4 2 4 5 8" xfId="32642"/>
    <cellStyle name="Normal 4 2 4 6" xfId="2495"/>
    <cellStyle name="Normal 4 2 4 6 2" xfId="5695"/>
    <cellStyle name="Normal 4 2 4 6 2 2" xfId="28526"/>
    <cellStyle name="Normal 4 2 4 6 2 2 2" xfId="52557"/>
    <cellStyle name="Normal 4 2 4 6 2 3" xfId="16862"/>
    <cellStyle name="Normal 4 2 4 6 2 4" xfId="40936"/>
    <cellStyle name="Normal 4 2 4 6 3" xfId="13677"/>
    <cellStyle name="Normal 4 2 4 6 3 2" xfId="37753"/>
    <cellStyle name="Normal 4 2 4 6 4" xfId="25304"/>
    <cellStyle name="Normal 4 2 4 6 4 2" xfId="49345"/>
    <cellStyle name="Normal 4 2 4 6 5" xfId="8808"/>
    <cellStyle name="Normal 4 2 4 6 6" xfId="32884"/>
    <cellStyle name="Normal 4 2 4 7" xfId="3470"/>
    <cellStyle name="Normal 4 2 4 7 2" xfId="6683"/>
    <cellStyle name="Normal 4 2 4 7 2 2" xfId="29514"/>
    <cellStyle name="Normal 4 2 4 7 2 2 2" xfId="53545"/>
    <cellStyle name="Normal 4 2 4 7 2 3" xfId="17850"/>
    <cellStyle name="Normal 4 2 4 7 2 4" xfId="41924"/>
    <cellStyle name="Normal 4 2 4 7 3" xfId="14667"/>
    <cellStyle name="Normal 4 2 4 7 3 2" xfId="38741"/>
    <cellStyle name="Normal 4 2 4 7 4" xfId="26302"/>
    <cellStyle name="Normal 4 2 4 7 4 2" xfId="50333"/>
    <cellStyle name="Normal 4 2 4 7 5" xfId="9786"/>
    <cellStyle name="Normal 4 2 4 7 6" xfId="33862"/>
    <cellStyle name="Normal 4 2 4 8" xfId="4528"/>
    <cellStyle name="Normal 4 2 4 8 2" xfId="15725"/>
    <cellStyle name="Normal 4 2 4 8 2 2" xfId="39799"/>
    <cellStyle name="Normal 4 2 4 8 3" xfId="27360"/>
    <cellStyle name="Normal 4 2 4 8 3 2" xfId="51391"/>
    <cellStyle name="Normal 4 2 4 8 4" xfId="10749"/>
    <cellStyle name="Normal 4 2 4 8 5" xfId="34825"/>
    <cellStyle name="Normal 4 2 4 9" xfId="1524"/>
    <cellStyle name="Normal 4 2 4 9 2" xfId="24333"/>
    <cellStyle name="Normal 4 2 4 9 2 2" xfId="48376"/>
    <cellStyle name="Normal 4 2 4 9 3" xfId="11777"/>
    <cellStyle name="Normal 4 2 4 9 4" xfId="35853"/>
    <cellStyle name="Normal 4 2 5" xfId="291"/>
    <cellStyle name="Normal 4 2 5 10" xfId="23338"/>
    <cellStyle name="Normal 4 2 5 10 2" xfId="47400"/>
    <cellStyle name="Normal 4 2 5 11" xfId="7848"/>
    <cellStyle name="Normal 4 2 5 12" xfId="31924"/>
    <cellStyle name="Normal 4 2 5 2" xfId="292"/>
    <cellStyle name="Normal 4 2 5 2 10" xfId="7849"/>
    <cellStyle name="Normal 4 2 5 2 11" xfId="31925"/>
    <cellStyle name="Normal 4 2 5 2 2" xfId="691"/>
    <cellStyle name="Normal 4 2 5 2 2 2" xfId="2739"/>
    <cellStyle name="Normal 4 2 5 2 2 2 2" xfId="5938"/>
    <cellStyle name="Normal 4 2 5 2 2 2 2 2" xfId="28769"/>
    <cellStyle name="Normal 4 2 5 2 2 2 2 2 2" xfId="52800"/>
    <cellStyle name="Normal 4 2 5 2 2 2 2 3" xfId="17105"/>
    <cellStyle name="Normal 4 2 5 2 2 2 2 4" xfId="41179"/>
    <cellStyle name="Normal 4 2 5 2 2 2 3" xfId="13920"/>
    <cellStyle name="Normal 4 2 5 2 2 2 3 2" xfId="37996"/>
    <cellStyle name="Normal 4 2 5 2 2 2 4" xfId="25547"/>
    <cellStyle name="Normal 4 2 5 2 2 2 4 2" xfId="49588"/>
    <cellStyle name="Normal 4 2 5 2 2 2 5" xfId="9051"/>
    <cellStyle name="Normal 4 2 5 2 2 2 6" xfId="33127"/>
    <cellStyle name="Normal 4 2 5 2 2 3" xfId="3718"/>
    <cellStyle name="Normal 4 2 5 2 2 3 2" xfId="6931"/>
    <cellStyle name="Normal 4 2 5 2 2 3 2 2" xfId="29762"/>
    <cellStyle name="Normal 4 2 5 2 2 3 2 2 2" xfId="53793"/>
    <cellStyle name="Normal 4 2 5 2 2 3 2 3" xfId="18098"/>
    <cellStyle name="Normal 4 2 5 2 2 3 2 4" xfId="42172"/>
    <cellStyle name="Normal 4 2 5 2 2 3 3" xfId="14915"/>
    <cellStyle name="Normal 4 2 5 2 2 3 3 2" xfId="38989"/>
    <cellStyle name="Normal 4 2 5 2 2 3 4" xfId="26550"/>
    <cellStyle name="Normal 4 2 5 2 2 3 4 2" xfId="50581"/>
    <cellStyle name="Normal 4 2 5 2 2 3 5" xfId="10029"/>
    <cellStyle name="Normal 4 2 5 2 2 3 6" xfId="34105"/>
    <cellStyle name="Normal 4 2 5 2 2 4" xfId="4771"/>
    <cellStyle name="Normal 4 2 5 2 2 4 2" xfId="15968"/>
    <cellStyle name="Normal 4 2 5 2 2 4 2 2" xfId="40042"/>
    <cellStyle name="Normal 4 2 5 2 2 4 3" xfId="27603"/>
    <cellStyle name="Normal 4 2 5 2 2 4 3 2" xfId="51634"/>
    <cellStyle name="Normal 4 2 5 2 2 4 4" xfId="10992"/>
    <cellStyle name="Normal 4 2 5 2 2 4 5" xfId="35068"/>
    <cellStyle name="Normal 4 2 5 2 2 5" xfId="1767"/>
    <cellStyle name="Normal 4 2 5 2 2 5 2" xfId="24576"/>
    <cellStyle name="Normal 4 2 5 2 2 5 2 2" xfId="48619"/>
    <cellStyle name="Normal 4 2 5 2 2 5 3" xfId="12078"/>
    <cellStyle name="Normal 4 2 5 2 2 5 4" xfId="36154"/>
    <cellStyle name="Normal 4 2 5 2 2 6" xfId="23587"/>
    <cellStyle name="Normal 4 2 5 2 2 6 2" xfId="47641"/>
    <cellStyle name="Normal 4 2 5 2 2 7" xfId="8089"/>
    <cellStyle name="Normal 4 2 5 2 2 8" xfId="32165"/>
    <cellStyle name="Normal 4 2 5 2 3" xfId="961"/>
    <cellStyle name="Normal 4 2 5 2 3 2" xfId="2979"/>
    <cellStyle name="Normal 4 2 5 2 3 2 2" xfId="6178"/>
    <cellStyle name="Normal 4 2 5 2 3 2 2 2" xfId="29009"/>
    <cellStyle name="Normal 4 2 5 2 3 2 2 2 2" xfId="53040"/>
    <cellStyle name="Normal 4 2 5 2 3 2 2 3" xfId="17345"/>
    <cellStyle name="Normal 4 2 5 2 3 2 2 4" xfId="41419"/>
    <cellStyle name="Normal 4 2 5 2 3 2 3" xfId="14160"/>
    <cellStyle name="Normal 4 2 5 2 3 2 3 2" xfId="38236"/>
    <cellStyle name="Normal 4 2 5 2 3 2 4" xfId="25787"/>
    <cellStyle name="Normal 4 2 5 2 3 2 4 2" xfId="49828"/>
    <cellStyle name="Normal 4 2 5 2 3 2 5" xfId="9291"/>
    <cellStyle name="Normal 4 2 5 2 3 2 6" xfId="33367"/>
    <cellStyle name="Normal 4 2 5 2 3 3" xfId="3962"/>
    <cellStyle name="Normal 4 2 5 2 3 3 2" xfId="7175"/>
    <cellStyle name="Normal 4 2 5 2 3 3 2 2" xfId="30006"/>
    <cellStyle name="Normal 4 2 5 2 3 3 2 2 2" xfId="54037"/>
    <cellStyle name="Normal 4 2 5 2 3 3 2 3" xfId="18342"/>
    <cellStyle name="Normal 4 2 5 2 3 3 2 4" xfId="42416"/>
    <cellStyle name="Normal 4 2 5 2 3 3 3" xfId="15159"/>
    <cellStyle name="Normal 4 2 5 2 3 3 3 2" xfId="39233"/>
    <cellStyle name="Normal 4 2 5 2 3 3 4" xfId="26794"/>
    <cellStyle name="Normal 4 2 5 2 3 3 4 2" xfId="50825"/>
    <cellStyle name="Normal 4 2 5 2 3 3 5" xfId="10269"/>
    <cellStyle name="Normal 4 2 5 2 3 3 6" xfId="34345"/>
    <cellStyle name="Normal 4 2 5 2 3 4" xfId="5011"/>
    <cellStyle name="Normal 4 2 5 2 3 4 2" xfId="16208"/>
    <cellStyle name="Normal 4 2 5 2 3 4 2 2" xfId="40282"/>
    <cellStyle name="Normal 4 2 5 2 3 4 3" xfId="27843"/>
    <cellStyle name="Normal 4 2 5 2 3 4 3 2" xfId="51874"/>
    <cellStyle name="Normal 4 2 5 2 3 4 4" xfId="11232"/>
    <cellStyle name="Normal 4 2 5 2 3 4 5" xfId="35308"/>
    <cellStyle name="Normal 4 2 5 2 3 5" xfId="2007"/>
    <cellStyle name="Normal 4 2 5 2 3 5 2" xfId="24816"/>
    <cellStyle name="Normal 4 2 5 2 3 5 2 2" xfId="48859"/>
    <cellStyle name="Normal 4 2 5 2 3 5 3" xfId="12328"/>
    <cellStyle name="Normal 4 2 5 2 3 5 4" xfId="36404"/>
    <cellStyle name="Normal 4 2 5 2 3 6" xfId="23829"/>
    <cellStyle name="Normal 4 2 5 2 3 6 2" xfId="47881"/>
    <cellStyle name="Normal 4 2 5 2 3 7" xfId="8329"/>
    <cellStyle name="Normal 4 2 5 2 3 8" xfId="32405"/>
    <cellStyle name="Normal 4 2 5 2 4" xfId="1201"/>
    <cellStyle name="Normal 4 2 5 2 4 2" xfId="3219"/>
    <cellStyle name="Normal 4 2 5 2 4 2 2" xfId="6418"/>
    <cellStyle name="Normal 4 2 5 2 4 2 2 2" xfId="29249"/>
    <cellStyle name="Normal 4 2 5 2 4 2 2 2 2" xfId="53280"/>
    <cellStyle name="Normal 4 2 5 2 4 2 2 3" xfId="17585"/>
    <cellStyle name="Normal 4 2 5 2 4 2 2 4" xfId="41659"/>
    <cellStyle name="Normal 4 2 5 2 4 2 3" xfId="14400"/>
    <cellStyle name="Normal 4 2 5 2 4 2 3 2" xfId="38476"/>
    <cellStyle name="Normal 4 2 5 2 4 2 4" xfId="26027"/>
    <cellStyle name="Normal 4 2 5 2 4 2 4 2" xfId="50068"/>
    <cellStyle name="Normal 4 2 5 2 4 2 5" xfId="9531"/>
    <cellStyle name="Normal 4 2 5 2 4 2 6" xfId="33607"/>
    <cellStyle name="Normal 4 2 5 2 4 3" xfId="4214"/>
    <cellStyle name="Normal 4 2 5 2 4 3 2" xfId="7427"/>
    <cellStyle name="Normal 4 2 5 2 4 3 2 2" xfId="30258"/>
    <cellStyle name="Normal 4 2 5 2 4 3 2 2 2" xfId="54289"/>
    <cellStyle name="Normal 4 2 5 2 4 3 2 3" xfId="18594"/>
    <cellStyle name="Normal 4 2 5 2 4 3 2 4" xfId="42668"/>
    <cellStyle name="Normal 4 2 5 2 4 3 3" xfId="15411"/>
    <cellStyle name="Normal 4 2 5 2 4 3 3 2" xfId="39485"/>
    <cellStyle name="Normal 4 2 5 2 4 3 4" xfId="27046"/>
    <cellStyle name="Normal 4 2 5 2 4 3 4 2" xfId="51077"/>
    <cellStyle name="Normal 4 2 5 2 4 3 5" xfId="10509"/>
    <cellStyle name="Normal 4 2 5 2 4 3 6" xfId="34585"/>
    <cellStyle name="Normal 4 2 5 2 4 4" xfId="5252"/>
    <cellStyle name="Normal 4 2 5 2 4 4 2" xfId="16449"/>
    <cellStyle name="Normal 4 2 5 2 4 4 2 2" xfId="40523"/>
    <cellStyle name="Normal 4 2 5 2 4 4 3" xfId="28084"/>
    <cellStyle name="Normal 4 2 5 2 4 4 3 2" xfId="52115"/>
    <cellStyle name="Normal 4 2 5 2 4 4 4" xfId="11472"/>
    <cellStyle name="Normal 4 2 5 2 4 4 5" xfId="35548"/>
    <cellStyle name="Normal 4 2 5 2 4 5" xfId="2249"/>
    <cellStyle name="Normal 4 2 5 2 4 5 2" xfId="25060"/>
    <cellStyle name="Normal 4 2 5 2 4 5 2 2" xfId="49101"/>
    <cellStyle name="Normal 4 2 5 2 4 5 3" xfId="12578"/>
    <cellStyle name="Normal 4 2 5 2 4 5 4" xfId="36654"/>
    <cellStyle name="Normal 4 2 5 2 4 6" xfId="24074"/>
    <cellStyle name="Normal 4 2 5 2 4 6 2" xfId="48121"/>
    <cellStyle name="Normal 4 2 5 2 4 7" xfId="8569"/>
    <cellStyle name="Normal 4 2 5 2 4 8" xfId="32645"/>
    <cellStyle name="Normal 4 2 5 2 5" xfId="2498"/>
    <cellStyle name="Normal 4 2 5 2 5 2" xfId="5698"/>
    <cellStyle name="Normal 4 2 5 2 5 2 2" xfId="28529"/>
    <cellStyle name="Normal 4 2 5 2 5 2 2 2" xfId="52560"/>
    <cellStyle name="Normal 4 2 5 2 5 2 3" xfId="16865"/>
    <cellStyle name="Normal 4 2 5 2 5 2 4" xfId="40939"/>
    <cellStyle name="Normal 4 2 5 2 5 3" xfId="13680"/>
    <cellStyle name="Normal 4 2 5 2 5 3 2" xfId="37756"/>
    <cellStyle name="Normal 4 2 5 2 5 4" xfId="25307"/>
    <cellStyle name="Normal 4 2 5 2 5 4 2" xfId="49348"/>
    <cellStyle name="Normal 4 2 5 2 5 5" xfId="8811"/>
    <cellStyle name="Normal 4 2 5 2 5 6" xfId="32887"/>
    <cellStyle name="Normal 4 2 5 2 6" xfId="3473"/>
    <cellStyle name="Normal 4 2 5 2 6 2" xfId="6686"/>
    <cellStyle name="Normal 4 2 5 2 6 2 2" xfId="29517"/>
    <cellStyle name="Normal 4 2 5 2 6 2 2 2" xfId="53548"/>
    <cellStyle name="Normal 4 2 5 2 6 2 3" xfId="17853"/>
    <cellStyle name="Normal 4 2 5 2 6 2 4" xfId="41927"/>
    <cellStyle name="Normal 4 2 5 2 6 3" xfId="14670"/>
    <cellStyle name="Normal 4 2 5 2 6 3 2" xfId="38744"/>
    <cellStyle name="Normal 4 2 5 2 6 4" xfId="26305"/>
    <cellStyle name="Normal 4 2 5 2 6 4 2" xfId="50336"/>
    <cellStyle name="Normal 4 2 5 2 6 5" xfId="9789"/>
    <cellStyle name="Normal 4 2 5 2 6 6" xfId="33865"/>
    <cellStyle name="Normal 4 2 5 2 7" xfId="4531"/>
    <cellStyle name="Normal 4 2 5 2 7 2" xfId="15728"/>
    <cellStyle name="Normal 4 2 5 2 7 2 2" xfId="39802"/>
    <cellStyle name="Normal 4 2 5 2 7 3" xfId="27363"/>
    <cellStyle name="Normal 4 2 5 2 7 3 2" xfId="51394"/>
    <cellStyle name="Normal 4 2 5 2 7 4" xfId="10752"/>
    <cellStyle name="Normal 4 2 5 2 7 5" xfId="34828"/>
    <cellStyle name="Normal 4 2 5 2 8" xfId="1527"/>
    <cellStyle name="Normal 4 2 5 2 8 2" xfId="24336"/>
    <cellStyle name="Normal 4 2 5 2 8 2 2" xfId="48379"/>
    <cellStyle name="Normal 4 2 5 2 8 3" xfId="11780"/>
    <cellStyle name="Normal 4 2 5 2 8 4" xfId="35856"/>
    <cellStyle name="Normal 4 2 5 2 9" xfId="23339"/>
    <cellStyle name="Normal 4 2 5 2 9 2" xfId="47401"/>
    <cellStyle name="Normal 4 2 5 3" xfId="690"/>
    <cellStyle name="Normal 4 2 5 3 2" xfId="2738"/>
    <cellStyle name="Normal 4 2 5 3 2 2" xfId="5937"/>
    <cellStyle name="Normal 4 2 5 3 2 2 2" xfId="28768"/>
    <cellStyle name="Normal 4 2 5 3 2 2 2 2" xfId="52799"/>
    <cellStyle name="Normal 4 2 5 3 2 2 3" xfId="17104"/>
    <cellStyle name="Normal 4 2 5 3 2 2 4" xfId="41178"/>
    <cellStyle name="Normal 4 2 5 3 2 3" xfId="13919"/>
    <cellStyle name="Normal 4 2 5 3 2 3 2" xfId="37995"/>
    <cellStyle name="Normal 4 2 5 3 2 4" xfId="25546"/>
    <cellStyle name="Normal 4 2 5 3 2 4 2" xfId="49587"/>
    <cellStyle name="Normal 4 2 5 3 2 5" xfId="9050"/>
    <cellStyle name="Normal 4 2 5 3 2 6" xfId="33126"/>
    <cellStyle name="Normal 4 2 5 3 3" xfId="3717"/>
    <cellStyle name="Normal 4 2 5 3 3 2" xfId="6930"/>
    <cellStyle name="Normal 4 2 5 3 3 2 2" xfId="29761"/>
    <cellStyle name="Normal 4 2 5 3 3 2 2 2" xfId="53792"/>
    <cellStyle name="Normal 4 2 5 3 3 2 3" xfId="18097"/>
    <cellStyle name="Normal 4 2 5 3 3 2 4" xfId="42171"/>
    <cellStyle name="Normal 4 2 5 3 3 3" xfId="14914"/>
    <cellStyle name="Normal 4 2 5 3 3 3 2" xfId="38988"/>
    <cellStyle name="Normal 4 2 5 3 3 4" xfId="26549"/>
    <cellStyle name="Normal 4 2 5 3 3 4 2" xfId="50580"/>
    <cellStyle name="Normal 4 2 5 3 3 5" xfId="10028"/>
    <cellStyle name="Normal 4 2 5 3 3 6" xfId="34104"/>
    <cellStyle name="Normal 4 2 5 3 4" xfId="4770"/>
    <cellStyle name="Normal 4 2 5 3 4 2" xfId="15967"/>
    <cellStyle name="Normal 4 2 5 3 4 2 2" xfId="40041"/>
    <cellStyle name="Normal 4 2 5 3 4 3" xfId="27602"/>
    <cellStyle name="Normal 4 2 5 3 4 3 2" xfId="51633"/>
    <cellStyle name="Normal 4 2 5 3 4 4" xfId="10991"/>
    <cellStyle name="Normal 4 2 5 3 4 5" xfId="35067"/>
    <cellStyle name="Normal 4 2 5 3 5" xfId="1766"/>
    <cellStyle name="Normal 4 2 5 3 5 2" xfId="24575"/>
    <cellStyle name="Normal 4 2 5 3 5 2 2" xfId="48618"/>
    <cellStyle name="Normal 4 2 5 3 5 3" xfId="12077"/>
    <cellStyle name="Normal 4 2 5 3 5 4" xfId="36153"/>
    <cellStyle name="Normal 4 2 5 3 6" xfId="23586"/>
    <cellStyle name="Normal 4 2 5 3 6 2" xfId="47640"/>
    <cellStyle name="Normal 4 2 5 3 7" xfId="8088"/>
    <cellStyle name="Normal 4 2 5 3 8" xfId="32164"/>
    <cellStyle name="Normal 4 2 5 4" xfId="960"/>
    <cellStyle name="Normal 4 2 5 4 2" xfId="2978"/>
    <cellStyle name="Normal 4 2 5 4 2 2" xfId="6177"/>
    <cellStyle name="Normal 4 2 5 4 2 2 2" xfId="29008"/>
    <cellStyle name="Normal 4 2 5 4 2 2 2 2" xfId="53039"/>
    <cellStyle name="Normal 4 2 5 4 2 2 3" xfId="17344"/>
    <cellStyle name="Normal 4 2 5 4 2 2 4" xfId="41418"/>
    <cellStyle name="Normal 4 2 5 4 2 3" xfId="14159"/>
    <cellStyle name="Normal 4 2 5 4 2 3 2" xfId="38235"/>
    <cellStyle name="Normal 4 2 5 4 2 4" xfId="25786"/>
    <cellStyle name="Normal 4 2 5 4 2 4 2" xfId="49827"/>
    <cellStyle name="Normal 4 2 5 4 2 5" xfId="9290"/>
    <cellStyle name="Normal 4 2 5 4 2 6" xfId="33366"/>
    <cellStyle name="Normal 4 2 5 4 3" xfId="3961"/>
    <cellStyle name="Normal 4 2 5 4 3 2" xfId="7174"/>
    <cellStyle name="Normal 4 2 5 4 3 2 2" xfId="30005"/>
    <cellStyle name="Normal 4 2 5 4 3 2 2 2" xfId="54036"/>
    <cellStyle name="Normal 4 2 5 4 3 2 3" xfId="18341"/>
    <cellStyle name="Normal 4 2 5 4 3 2 4" xfId="42415"/>
    <cellStyle name="Normal 4 2 5 4 3 3" xfId="15158"/>
    <cellStyle name="Normal 4 2 5 4 3 3 2" xfId="39232"/>
    <cellStyle name="Normal 4 2 5 4 3 4" xfId="26793"/>
    <cellStyle name="Normal 4 2 5 4 3 4 2" xfId="50824"/>
    <cellStyle name="Normal 4 2 5 4 3 5" xfId="10268"/>
    <cellStyle name="Normal 4 2 5 4 3 6" xfId="34344"/>
    <cellStyle name="Normal 4 2 5 4 4" xfId="5010"/>
    <cellStyle name="Normal 4 2 5 4 4 2" xfId="16207"/>
    <cellStyle name="Normal 4 2 5 4 4 2 2" xfId="40281"/>
    <cellStyle name="Normal 4 2 5 4 4 3" xfId="27842"/>
    <cellStyle name="Normal 4 2 5 4 4 3 2" xfId="51873"/>
    <cellStyle name="Normal 4 2 5 4 4 4" xfId="11231"/>
    <cellStyle name="Normal 4 2 5 4 4 5" xfId="35307"/>
    <cellStyle name="Normal 4 2 5 4 5" xfId="2006"/>
    <cellStyle name="Normal 4 2 5 4 5 2" xfId="24815"/>
    <cellStyle name="Normal 4 2 5 4 5 2 2" xfId="48858"/>
    <cellStyle name="Normal 4 2 5 4 5 3" xfId="12327"/>
    <cellStyle name="Normal 4 2 5 4 5 4" xfId="36403"/>
    <cellStyle name="Normal 4 2 5 4 6" xfId="23828"/>
    <cellStyle name="Normal 4 2 5 4 6 2" xfId="47880"/>
    <cellStyle name="Normal 4 2 5 4 7" xfId="8328"/>
    <cellStyle name="Normal 4 2 5 4 8" xfId="32404"/>
    <cellStyle name="Normal 4 2 5 5" xfId="1200"/>
    <cellStyle name="Normal 4 2 5 5 2" xfId="3218"/>
    <cellStyle name="Normal 4 2 5 5 2 2" xfId="6417"/>
    <cellStyle name="Normal 4 2 5 5 2 2 2" xfId="29248"/>
    <cellStyle name="Normal 4 2 5 5 2 2 2 2" xfId="53279"/>
    <cellStyle name="Normal 4 2 5 5 2 2 3" xfId="17584"/>
    <cellStyle name="Normal 4 2 5 5 2 2 4" xfId="41658"/>
    <cellStyle name="Normal 4 2 5 5 2 3" xfId="14399"/>
    <cellStyle name="Normal 4 2 5 5 2 3 2" xfId="38475"/>
    <cellStyle name="Normal 4 2 5 5 2 4" xfId="26026"/>
    <cellStyle name="Normal 4 2 5 5 2 4 2" xfId="50067"/>
    <cellStyle name="Normal 4 2 5 5 2 5" xfId="9530"/>
    <cellStyle name="Normal 4 2 5 5 2 6" xfId="33606"/>
    <cellStyle name="Normal 4 2 5 5 3" xfId="4213"/>
    <cellStyle name="Normal 4 2 5 5 3 2" xfId="7426"/>
    <cellStyle name="Normal 4 2 5 5 3 2 2" xfId="30257"/>
    <cellStyle name="Normal 4 2 5 5 3 2 2 2" xfId="54288"/>
    <cellStyle name="Normal 4 2 5 5 3 2 3" xfId="18593"/>
    <cellStyle name="Normal 4 2 5 5 3 2 4" xfId="42667"/>
    <cellStyle name="Normal 4 2 5 5 3 3" xfId="15410"/>
    <cellStyle name="Normal 4 2 5 5 3 3 2" xfId="39484"/>
    <cellStyle name="Normal 4 2 5 5 3 4" xfId="27045"/>
    <cellStyle name="Normal 4 2 5 5 3 4 2" xfId="51076"/>
    <cellStyle name="Normal 4 2 5 5 3 5" xfId="10508"/>
    <cellStyle name="Normal 4 2 5 5 3 6" xfId="34584"/>
    <cellStyle name="Normal 4 2 5 5 4" xfId="5251"/>
    <cellStyle name="Normal 4 2 5 5 4 2" xfId="16448"/>
    <cellStyle name="Normal 4 2 5 5 4 2 2" xfId="40522"/>
    <cellStyle name="Normal 4 2 5 5 4 3" xfId="28083"/>
    <cellStyle name="Normal 4 2 5 5 4 3 2" xfId="52114"/>
    <cellStyle name="Normal 4 2 5 5 4 4" xfId="11471"/>
    <cellStyle name="Normal 4 2 5 5 4 5" xfId="35547"/>
    <cellStyle name="Normal 4 2 5 5 5" xfId="2248"/>
    <cellStyle name="Normal 4 2 5 5 5 2" xfId="25059"/>
    <cellStyle name="Normal 4 2 5 5 5 2 2" xfId="49100"/>
    <cellStyle name="Normal 4 2 5 5 5 3" xfId="12577"/>
    <cellStyle name="Normal 4 2 5 5 5 4" xfId="36653"/>
    <cellStyle name="Normal 4 2 5 5 6" xfId="24073"/>
    <cellStyle name="Normal 4 2 5 5 6 2" xfId="48120"/>
    <cellStyle name="Normal 4 2 5 5 7" xfId="8568"/>
    <cellStyle name="Normal 4 2 5 5 8" xfId="32644"/>
    <cellStyle name="Normal 4 2 5 6" xfId="2497"/>
    <cellStyle name="Normal 4 2 5 6 2" xfId="5697"/>
    <cellStyle name="Normal 4 2 5 6 2 2" xfId="28528"/>
    <cellStyle name="Normal 4 2 5 6 2 2 2" xfId="52559"/>
    <cellStyle name="Normal 4 2 5 6 2 3" xfId="16864"/>
    <cellStyle name="Normal 4 2 5 6 2 4" xfId="40938"/>
    <cellStyle name="Normal 4 2 5 6 3" xfId="13679"/>
    <cellStyle name="Normal 4 2 5 6 3 2" xfId="37755"/>
    <cellStyle name="Normal 4 2 5 6 4" xfId="25306"/>
    <cellStyle name="Normal 4 2 5 6 4 2" xfId="49347"/>
    <cellStyle name="Normal 4 2 5 6 5" xfId="8810"/>
    <cellStyle name="Normal 4 2 5 6 6" xfId="32886"/>
    <cellStyle name="Normal 4 2 5 7" xfId="3472"/>
    <cellStyle name="Normal 4 2 5 7 2" xfId="6685"/>
    <cellStyle name="Normal 4 2 5 7 2 2" xfId="29516"/>
    <cellStyle name="Normal 4 2 5 7 2 2 2" xfId="53547"/>
    <cellStyle name="Normal 4 2 5 7 2 3" xfId="17852"/>
    <cellStyle name="Normal 4 2 5 7 2 4" xfId="41926"/>
    <cellStyle name="Normal 4 2 5 7 3" xfId="14669"/>
    <cellStyle name="Normal 4 2 5 7 3 2" xfId="38743"/>
    <cellStyle name="Normal 4 2 5 7 4" xfId="26304"/>
    <cellStyle name="Normal 4 2 5 7 4 2" xfId="50335"/>
    <cellStyle name="Normal 4 2 5 7 5" xfId="9788"/>
    <cellStyle name="Normal 4 2 5 7 6" xfId="33864"/>
    <cellStyle name="Normal 4 2 5 8" xfId="4530"/>
    <cellStyle name="Normal 4 2 5 8 2" xfId="15727"/>
    <cellStyle name="Normal 4 2 5 8 2 2" xfId="39801"/>
    <cellStyle name="Normal 4 2 5 8 3" xfId="27362"/>
    <cellStyle name="Normal 4 2 5 8 3 2" xfId="51393"/>
    <cellStyle name="Normal 4 2 5 8 4" xfId="10751"/>
    <cellStyle name="Normal 4 2 5 8 5" xfId="34827"/>
    <cellStyle name="Normal 4 2 5 9" xfId="1526"/>
    <cellStyle name="Normal 4 2 5 9 2" xfId="24335"/>
    <cellStyle name="Normal 4 2 5 9 2 2" xfId="48378"/>
    <cellStyle name="Normal 4 2 5 9 3" xfId="11779"/>
    <cellStyle name="Normal 4 2 5 9 4" xfId="35855"/>
    <cellStyle name="Normal 4 2 6" xfId="293"/>
    <cellStyle name="Normal 4 2 6 10" xfId="7850"/>
    <cellStyle name="Normal 4 2 6 11" xfId="31926"/>
    <cellStyle name="Normal 4 2 6 2" xfId="692"/>
    <cellStyle name="Normal 4 2 6 2 2" xfId="2740"/>
    <cellStyle name="Normal 4 2 6 2 2 2" xfId="5939"/>
    <cellStyle name="Normal 4 2 6 2 2 2 2" xfId="28770"/>
    <cellStyle name="Normal 4 2 6 2 2 2 2 2" xfId="52801"/>
    <cellStyle name="Normal 4 2 6 2 2 2 3" xfId="17106"/>
    <cellStyle name="Normal 4 2 6 2 2 2 4" xfId="41180"/>
    <cellStyle name="Normal 4 2 6 2 2 3" xfId="13921"/>
    <cellStyle name="Normal 4 2 6 2 2 3 2" xfId="37997"/>
    <cellStyle name="Normal 4 2 6 2 2 4" xfId="25548"/>
    <cellStyle name="Normal 4 2 6 2 2 4 2" xfId="49589"/>
    <cellStyle name="Normal 4 2 6 2 2 5" xfId="9052"/>
    <cellStyle name="Normal 4 2 6 2 2 6" xfId="33128"/>
    <cellStyle name="Normal 4 2 6 2 3" xfId="3719"/>
    <cellStyle name="Normal 4 2 6 2 3 2" xfId="6932"/>
    <cellStyle name="Normal 4 2 6 2 3 2 2" xfId="29763"/>
    <cellStyle name="Normal 4 2 6 2 3 2 2 2" xfId="53794"/>
    <cellStyle name="Normal 4 2 6 2 3 2 3" xfId="18099"/>
    <cellStyle name="Normal 4 2 6 2 3 2 4" xfId="42173"/>
    <cellStyle name="Normal 4 2 6 2 3 3" xfId="14916"/>
    <cellStyle name="Normal 4 2 6 2 3 3 2" xfId="38990"/>
    <cellStyle name="Normal 4 2 6 2 3 4" xfId="26551"/>
    <cellStyle name="Normal 4 2 6 2 3 4 2" xfId="50582"/>
    <cellStyle name="Normal 4 2 6 2 3 5" xfId="10030"/>
    <cellStyle name="Normal 4 2 6 2 3 6" xfId="34106"/>
    <cellStyle name="Normal 4 2 6 2 4" xfId="4772"/>
    <cellStyle name="Normal 4 2 6 2 4 2" xfId="15969"/>
    <cellStyle name="Normal 4 2 6 2 4 2 2" xfId="40043"/>
    <cellStyle name="Normal 4 2 6 2 4 3" xfId="27604"/>
    <cellStyle name="Normal 4 2 6 2 4 3 2" xfId="51635"/>
    <cellStyle name="Normal 4 2 6 2 4 4" xfId="10993"/>
    <cellStyle name="Normal 4 2 6 2 4 5" xfId="35069"/>
    <cellStyle name="Normal 4 2 6 2 5" xfId="1768"/>
    <cellStyle name="Normal 4 2 6 2 5 2" xfId="24577"/>
    <cellStyle name="Normal 4 2 6 2 5 2 2" xfId="48620"/>
    <cellStyle name="Normal 4 2 6 2 5 3" xfId="12079"/>
    <cellStyle name="Normal 4 2 6 2 5 4" xfId="36155"/>
    <cellStyle name="Normal 4 2 6 2 6" xfId="23588"/>
    <cellStyle name="Normal 4 2 6 2 6 2" xfId="47642"/>
    <cellStyle name="Normal 4 2 6 2 7" xfId="8090"/>
    <cellStyle name="Normal 4 2 6 2 8" xfId="32166"/>
    <cellStyle name="Normal 4 2 6 3" xfId="962"/>
    <cellStyle name="Normal 4 2 6 3 2" xfId="2980"/>
    <cellStyle name="Normal 4 2 6 3 2 2" xfId="6179"/>
    <cellStyle name="Normal 4 2 6 3 2 2 2" xfId="29010"/>
    <cellStyle name="Normal 4 2 6 3 2 2 2 2" xfId="53041"/>
    <cellStyle name="Normal 4 2 6 3 2 2 3" xfId="17346"/>
    <cellStyle name="Normal 4 2 6 3 2 2 4" xfId="41420"/>
    <cellStyle name="Normal 4 2 6 3 2 3" xfId="14161"/>
    <cellStyle name="Normal 4 2 6 3 2 3 2" xfId="38237"/>
    <cellStyle name="Normal 4 2 6 3 2 4" xfId="25788"/>
    <cellStyle name="Normal 4 2 6 3 2 4 2" xfId="49829"/>
    <cellStyle name="Normal 4 2 6 3 2 5" xfId="9292"/>
    <cellStyle name="Normal 4 2 6 3 2 6" xfId="33368"/>
    <cellStyle name="Normal 4 2 6 3 3" xfId="3963"/>
    <cellStyle name="Normal 4 2 6 3 3 2" xfId="7176"/>
    <cellStyle name="Normal 4 2 6 3 3 2 2" xfId="30007"/>
    <cellStyle name="Normal 4 2 6 3 3 2 2 2" xfId="54038"/>
    <cellStyle name="Normal 4 2 6 3 3 2 3" xfId="18343"/>
    <cellStyle name="Normal 4 2 6 3 3 2 4" xfId="42417"/>
    <cellStyle name="Normal 4 2 6 3 3 3" xfId="15160"/>
    <cellStyle name="Normal 4 2 6 3 3 3 2" xfId="39234"/>
    <cellStyle name="Normal 4 2 6 3 3 4" xfId="26795"/>
    <cellStyle name="Normal 4 2 6 3 3 4 2" xfId="50826"/>
    <cellStyle name="Normal 4 2 6 3 3 5" xfId="10270"/>
    <cellStyle name="Normal 4 2 6 3 3 6" xfId="34346"/>
    <cellStyle name="Normal 4 2 6 3 4" xfId="5012"/>
    <cellStyle name="Normal 4 2 6 3 4 2" xfId="16209"/>
    <cellStyle name="Normal 4 2 6 3 4 2 2" xfId="40283"/>
    <cellStyle name="Normal 4 2 6 3 4 3" xfId="27844"/>
    <cellStyle name="Normal 4 2 6 3 4 3 2" xfId="51875"/>
    <cellStyle name="Normal 4 2 6 3 4 4" xfId="11233"/>
    <cellStyle name="Normal 4 2 6 3 4 5" xfId="35309"/>
    <cellStyle name="Normal 4 2 6 3 5" xfId="2008"/>
    <cellStyle name="Normal 4 2 6 3 5 2" xfId="24817"/>
    <cellStyle name="Normal 4 2 6 3 5 2 2" xfId="48860"/>
    <cellStyle name="Normal 4 2 6 3 5 3" xfId="12329"/>
    <cellStyle name="Normal 4 2 6 3 5 4" xfId="36405"/>
    <cellStyle name="Normal 4 2 6 3 6" xfId="23830"/>
    <cellStyle name="Normal 4 2 6 3 6 2" xfId="47882"/>
    <cellStyle name="Normal 4 2 6 3 7" xfId="8330"/>
    <cellStyle name="Normal 4 2 6 3 8" xfId="32406"/>
    <cellStyle name="Normal 4 2 6 4" xfId="1202"/>
    <cellStyle name="Normal 4 2 6 4 2" xfId="3220"/>
    <cellStyle name="Normal 4 2 6 4 2 2" xfId="6419"/>
    <cellStyle name="Normal 4 2 6 4 2 2 2" xfId="29250"/>
    <cellStyle name="Normal 4 2 6 4 2 2 2 2" xfId="53281"/>
    <cellStyle name="Normal 4 2 6 4 2 2 3" xfId="17586"/>
    <cellStyle name="Normal 4 2 6 4 2 2 4" xfId="41660"/>
    <cellStyle name="Normal 4 2 6 4 2 3" xfId="14401"/>
    <cellStyle name="Normal 4 2 6 4 2 3 2" xfId="38477"/>
    <cellStyle name="Normal 4 2 6 4 2 4" xfId="26028"/>
    <cellStyle name="Normal 4 2 6 4 2 4 2" xfId="50069"/>
    <cellStyle name="Normal 4 2 6 4 2 5" xfId="9532"/>
    <cellStyle name="Normal 4 2 6 4 2 6" xfId="33608"/>
    <cellStyle name="Normal 4 2 6 4 3" xfId="4215"/>
    <cellStyle name="Normal 4 2 6 4 3 2" xfId="7428"/>
    <cellStyle name="Normal 4 2 6 4 3 2 2" xfId="30259"/>
    <cellStyle name="Normal 4 2 6 4 3 2 2 2" xfId="54290"/>
    <cellStyle name="Normal 4 2 6 4 3 2 3" xfId="18595"/>
    <cellStyle name="Normal 4 2 6 4 3 2 4" xfId="42669"/>
    <cellStyle name="Normal 4 2 6 4 3 3" xfId="15412"/>
    <cellStyle name="Normal 4 2 6 4 3 3 2" xfId="39486"/>
    <cellStyle name="Normal 4 2 6 4 3 4" xfId="27047"/>
    <cellStyle name="Normal 4 2 6 4 3 4 2" xfId="51078"/>
    <cellStyle name="Normal 4 2 6 4 3 5" xfId="10510"/>
    <cellStyle name="Normal 4 2 6 4 3 6" xfId="34586"/>
    <cellStyle name="Normal 4 2 6 4 4" xfId="5253"/>
    <cellStyle name="Normal 4 2 6 4 4 2" xfId="16450"/>
    <cellStyle name="Normal 4 2 6 4 4 2 2" xfId="40524"/>
    <cellStyle name="Normal 4 2 6 4 4 3" xfId="28085"/>
    <cellStyle name="Normal 4 2 6 4 4 3 2" xfId="52116"/>
    <cellStyle name="Normal 4 2 6 4 4 4" xfId="11473"/>
    <cellStyle name="Normal 4 2 6 4 4 5" xfId="35549"/>
    <cellStyle name="Normal 4 2 6 4 5" xfId="2250"/>
    <cellStyle name="Normal 4 2 6 4 5 2" xfId="25061"/>
    <cellStyle name="Normal 4 2 6 4 5 2 2" xfId="49102"/>
    <cellStyle name="Normal 4 2 6 4 5 3" xfId="12579"/>
    <cellStyle name="Normal 4 2 6 4 5 4" xfId="36655"/>
    <cellStyle name="Normal 4 2 6 4 6" xfId="24075"/>
    <cellStyle name="Normal 4 2 6 4 6 2" xfId="48122"/>
    <cellStyle name="Normal 4 2 6 4 7" xfId="8570"/>
    <cellStyle name="Normal 4 2 6 4 8" xfId="32646"/>
    <cellStyle name="Normal 4 2 6 5" xfId="2499"/>
    <cellStyle name="Normal 4 2 6 5 2" xfId="5699"/>
    <cellStyle name="Normal 4 2 6 5 2 2" xfId="28530"/>
    <cellStyle name="Normal 4 2 6 5 2 2 2" xfId="52561"/>
    <cellStyle name="Normal 4 2 6 5 2 3" xfId="16866"/>
    <cellStyle name="Normal 4 2 6 5 2 4" xfId="40940"/>
    <cellStyle name="Normal 4 2 6 5 3" xfId="13681"/>
    <cellStyle name="Normal 4 2 6 5 3 2" xfId="37757"/>
    <cellStyle name="Normal 4 2 6 5 4" xfId="25308"/>
    <cellStyle name="Normal 4 2 6 5 4 2" xfId="49349"/>
    <cellStyle name="Normal 4 2 6 5 5" xfId="8812"/>
    <cellStyle name="Normal 4 2 6 5 6" xfId="32888"/>
    <cellStyle name="Normal 4 2 6 6" xfId="3474"/>
    <cellStyle name="Normal 4 2 6 6 2" xfId="6687"/>
    <cellStyle name="Normal 4 2 6 6 2 2" xfId="29518"/>
    <cellStyle name="Normal 4 2 6 6 2 2 2" xfId="53549"/>
    <cellStyle name="Normal 4 2 6 6 2 3" xfId="17854"/>
    <cellStyle name="Normal 4 2 6 6 2 4" xfId="41928"/>
    <cellStyle name="Normal 4 2 6 6 3" xfId="14671"/>
    <cellStyle name="Normal 4 2 6 6 3 2" xfId="38745"/>
    <cellStyle name="Normal 4 2 6 6 4" xfId="26306"/>
    <cellStyle name="Normal 4 2 6 6 4 2" xfId="50337"/>
    <cellStyle name="Normal 4 2 6 6 5" xfId="9790"/>
    <cellStyle name="Normal 4 2 6 6 6" xfId="33866"/>
    <cellStyle name="Normal 4 2 6 7" xfId="4532"/>
    <cellStyle name="Normal 4 2 6 7 2" xfId="15729"/>
    <cellStyle name="Normal 4 2 6 7 2 2" xfId="39803"/>
    <cellStyle name="Normal 4 2 6 7 3" xfId="27364"/>
    <cellStyle name="Normal 4 2 6 7 3 2" xfId="51395"/>
    <cellStyle name="Normal 4 2 6 7 4" xfId="10753"/>
    <cellStyle name="Normal 4 2 6 7 5" xfId="34829"/>
    <cellStyle name="Normal 4 2 6 8" xfId="1528"/>
    <cellStyle name="Normal 4 2 6 8 2" xfId="24337"/>
    <cellStyle name="Normal 4 2 6 8 2 2" xfId="48380"/>
    <cellStyle name="Normal 4 2 6 8 3" xfId="11781"/>
    <cellStyle name="Normal 4 2 6 8 4" xfId="35857"/>
    <cellStyle name="Normal 4 2 6 9" xfId="23340"/>
    <cellStyle name="Normal 4 2 6 9 2" xfId="47402"/>
    <cellStyle name="Normal 4 2 7" xfId="678"/>
    <cellStyle name="Normal 4 2 7 2" xfId="2726"/>
    <cellStyle name="Normal 4 2 7 2 2" xfId="5925"/>
    <cellStyle name="Normal 4 2 7 2 2 2" xfId="28756"/>
    <cellStyle name="Normal 4 2 7 2 2 2 2" xfId="52787"/>
    <cellStyle name="Normal 4 2 7 2 2 3" xfId="17092"/>
    <cellStyle name="Normal 4 2 7 2 2 4" xfId="41166"/>
    <cellStyle name="Normal 4 2 7 2 3" xfId="13907"/>
    <cellStyle name="Normal 4 2 7 2 3 2" xfId="37983"/>
    <cellStyle name="Normal 4 2 7 2 4" xfId="25534"/>
    <cellStyle name="Normal 4 2 7 2 4 2" xfId="49575"/>
    <cellStyle name="Normal 4 2 7 2 5" xfId="9038"/>
    <cellStyle name="Normal 4 2 7 2 6" xfId="33114"/>
    <cellStyle name="Normal 4 2 7 3" xfId="3705"/>
    <cellStyle name="Normal 4 2 7 3 2" xfId="6918"/>
    <cellStyle name="Normal 4 2 7 3 2 2" xfId="29749"/>
    <cellStyle name="Normal 4 2 7 3 2 2 2" xfId="53780"/>
    <cellStyle name="Normal 4 2 7 3 2 3" xfId="18085"/>
    <cellStyle name="Normal 4 2 7 3 2 4" xfId="42159"/>
    <cellStyle name="Normal 4 2 7 3 3" xfId="14902"/>
    <cellStyle name="Normal 4 2 7 3 3 2" xfId="38976"/>
    <cellStyle name="Normal 4 2 7 3 4" xfId="26537"/>
    <cellStyle name="Normal 4 2 7 3 4 2" xfId="50568"/>
    <cellStyle name="Normal 4 2 7 3 5" xfId="10016"/>
    <cellStyle name="Normal 4 2 7 3 6" xfId="34092"/>
    <cellStyle name="Normal 4 2 7 4" xfId="4758"/>
    <cellStyle name="Normal 4 2 7 4 2" xfId="15955"/>
    <cellStyle name="Normal 4 2 7 4 2 2" xfId="40029"/>
    <cellStyle name="Normal 4 2 7 4 3" xfId="27590"/>
    <cellStyle name="Normal 4 2 7 4 3 2" xfId="51621"/>
    <cellStyle name="Normal 4 2 7 4 4" xfId="10979"/>
    <cellStyle name="Normal 4 2 7 4 5" xfId="35055"/>
    <cellStyle name="Normal 4 2 7 5" xfId="1754"/>
    <cellStyle name="Normal 4 2 7 5 2" xfId="24563"/>
    <cellStyle name="Normal 4 2 7 5 2 2" xfId="48606"/>
    <cellStyle name="Normal 4 2 7 5 3" xfId="12065"/>
    <cellStyle name="Normal 4 2 7 5 4" xfId="36141"/>
    <cellStyle name="Normal 4 2 7 6" xfId="23574"/>
    <cellStyle name="Normal 4 2 7 6 2" xfId="47628"/>
    <cellStyle name="Normal 4 2 7 7" xfId="8076"/>
    <cellStyle name="Normal 4 2 7 8" xfId="32152"/>
    <cellStyle name="Normal 4 2 8" xfId="948"/>
    <cellStyle name="Normal 4 2 8 2" xfId="2966"/>
    <cellStyle name="Normal 4 2 8 2 2" xfId="6165"/>
    <cellStyle name="Normal 4 2 8 2 2 2" xfId="28996"/>
    <cellStyle name="Normal 4 2 8 2 2 2 2" xfId="53027"/>
    <cellStyle name="Normal 4 2 8 2 2 3" xfId="17332"/>
    <cellStyle name="Normal 4 2 8 2 2 4" xfId="41406"/>
    <cellStyle name="Normal 4 2 8 2 3" xfId="14147"/>
    <cellStyle name="Normal 4 2 8 2 3 2" xfId="38223"/>
    <cellStyle name="Normal 4 2 8 2 4" xfId="25774"/>
    <cellStyle name="Normal 4 2 8 2 4 2" xfId="49815"/>
    <cellStyle name="Normal 4 2 8 2 5" xfId="9278"/>
    <cellStyle name="Normal 4 2 8 2 6" xfId="33354"/>
    <cellStyle name="Normal 4 2 8 3" xfId="3949"/>
    <cellStyle name="Normal 4 2 8 3 2" xfId="7162"/>
    <cellStyle name="Normal 4 2 8 3 2 2" xfId="29993"/>
    <cellStyle name="Normal 4 2 8 3 2 2 2" xfId="54024"/>
    <cellStyle name="Normal 4 2 8 3 2 3" xfId="18329"/>
    <cellStyle name="Normal 4 2 8 3 2 4" xfId="42403"/>
    <cellStyle name="Normal 4 2 8 3 3" xfId="15146"/>
    <cellStyle name="Normal 4 2 8 3 3 2" xfId="39220"/>
    <cellStyle name="Normal 4 2 8 3 4" xfId="26781"/>
    <cellStyle name="Normal 4 2 8 3 4 2" xfId="50812"/>
    <cellStyle name="Normal 4 2 8 3 5" xfId="10256"/>
    <cellStyle name="Normal 4 2 8 3 6" xfId="34332"/>
    <cellStyle name="Normal 4 2 8 4" xfId="4998"/>
    <cellStyle name="Normal 4 2 8 4 2" xfId="16195"/>
    <cellStyle name="Normal 4 2 8 4 2 2" xfId="40269"/>
    <cellStyle name="Normal 4 2 8 4 3" xfId="27830"/>
    <cellStyle name="Normal 4 2 8 4 3 2" xfId="51861"/>
    <cellStyle name="Normal 4 2 8 4 4" xfId="11219"/>
    <cellStyle name="Normal 4 2 8 4 5" xfId="35295"/>
    <cellStyle name="Normal 4 2 8 5" xfId="1994"/>
    <cellStyle name="Normal 4 2 8 5 2" xfId="24803"/>
    <cellStyle name="Normal 4 2 8 5 2 2" xfId="48846"/>
    <cellStyle name="Normal 4 2 8 5 3" xfId="12315"/>
    <cellStyle name="Normal 4 2 8 5 4" xfId="36391"/>
    <cellStyle name="Normal 4 2 8 6" xfId="23816"/>
    <cellStyle name="Normal 4 2 8 6 2" xfId="47868"/>
    <cellStyle name="Normal 4 2 8 7" xfId="8316"/>
    <cellStyle name="Normal 4 2 8 8" xfId="32392"/>
    <cellStyle name="Normal 4 2 9" xfId="1188"/>
    <cellStyle name="Normal 4 2 9 2" xfId="3206"/>
    <cellStyle name="Normal 4 2 9 2 2" xfId="6405"/>
    <cellStyle name="Normal 4 2 9 2 2 2" xfId="29236"/>
    <cellStyle name="Normal 4 2 9 2 2 2 2" xfId="53267"/>
    <cellStyle name="Normal 4 2 9 2 2 3" xfId="17572"/>
    <cellStyle name="Normal 4 2 9 2 2 4" xfId="41646"/>
    <cellStyle name="Normal 4 2 9 2 3" xfId="14387"/>
    <cellStyle name="Normal 4 2 9 2 3 2" xfId="38463"/>
    <cellStyle name="Normal 4 2 9 2 4" xfId="26014"/>
    <cellStyle name="Normal 4 2 9 2 4 2" xfId="50055"/>
    <cellStyle name="Normal 4 2 9 2 5" xfId="9518"/>
    <cellStyle name="Normal 4 2 9 2 6" xfId="33594"/>
    <cellStyle name="Normal 4 2 9 3" xfId="4201"/>
    <cellStyle name="Normal 4 2 9 3 2" xfId="7414"/>
    <cellStyle name="Normal 4 2 9 3 2 2" xfId="30245"/>
    <cellStyle name="Normal 4 2 9 3 2 2 2" xfId="54276"/>
    <cellStyle name="Normal 4 2 9 3 2 3" xfId="18581"/>
    <cellStyle name="Normal 4 2 9 3 2 4" xfId="42655"/>
    <cellStyle name="Normal 4 2 9 3 3" xfId="15398"/>
    <cellStyle name="Normal 4 2 9 3 3 2" xfId="39472"/>
    <cellStyle name="Normal 4 2 9 3 4" xfId="27033"/>
    <cellStyle name="Normal 4 2 9 3 4 2" xfId="51064"/>
    <cellStyle name="Normal 4 2 9 3 5" xfId="10496"/>
    <cellStyle name="Normal 4 2 9 3 6" xfId="34572"/>
    <cellStyle name="Normal 4 2 9 4" xfId="5239"/>
    <cellStyle name="Normal 4 2 9 4 2" xfId="16436"/>
    <cellStyle name="Normal 4 2 9 4 2 2" xfId="40510"/>
    <cellStyle name="Normal 4 2 9 4 3" xfId="28071"/>
    <cellStyle name="Normal 4 2 9 4 3 2" xfId="52102"/>
    <cellStyle name="Normal 4 2 9 4 4" xfId="11459"/>
    <cellStyle name="Normal 4 2 9 4 5" xfId="35535"/>
    <cellStyle name="Normal 4 2 9 5" xfId="2236"/>
    <cellStyle name="Normal 4 2 9 5 2" xfId="25047"/>
    <cellStyle name="Normal 4 2 9 5 2 2" xfId="49088"/>
    <cellStyle name="Normal 4 2 9 5 3" xfId="12565"/>
    <cellStyle name="Normal 4 2 9 5 4" xfId="36641"/>
    <cellStyle name="Normal 4 2 9 6" xfId="24061"/>
    <cellStyle name="Normal 4 2 9 6 2" xfId="48108"/>
    <cellStyle name="Normal 4 2 9 7" xfId="8556"/>
    <cellStyle name="Normal 4 2 9 8" xfId="32632"/>
    <cellStyle name="Normal 4 20" xfId="4512"/>
    <cellStyle name="Normal 4 20 2" xfId="15709"/>
    <cellStyle name="Normal 4 20 2 2" xfId="39783"/>
    <cellStyle name="Normal 4 20 3" xfId="27344"/>
    <cellStyle name="Normal 4 20 3 2" xfId="51375"/>
    <cellStyle name="Normal 4 20 4" xfId="9770"/>
    <cellStyle name="Normal 4 20 5" xfId="33846"/>
    <cellStyle name="Normal 4 21" xfId="1508"/>
    <cellStyle name="Normal 4 21 2" xfId="13174"/>
    <cellStyle name="Normal 4 21 2 2" xfId="37250"/>
    <cellStyle name="Normal 4 21 3" xfId="24317"/>
    <cellStyle name="Normal 4 21 3 2" xfId="48360"/>
    <cellStyle name="Normal 4 21 4" xfId="10733"/>
    <cellStyle name="Normal 4 21 5" xfId="34809"/>
    <cellStyle name="Normal 4 22" xfId="7641"/>
    <cellStyle name="Normal 4 22 2" xfId="30464"/>
    <cellStyle name="Normal 4 22 2 2" xfId="54492"/>
    <cellStyle name="Normal 4 22 3" xfId="11761"/>
    <cellStyle name="Normal 4 22 4" xfId="35837"/>
    <cellStyle name="Normal 4 23" xfId="23320"/>
    <cellStyle name="Normal 4 23 2" xfId="47382"/>
    <cellStyle name="Normal 4 24" xfId="7706"/>
    <cellStyle name="Normal 4 25" xfId="31785"/>
    <cellStyle name="Normal 4 3" xfId="294"/>
    <cellStyle name="Normal 4 3 10" xfId="2500"/>
    <cellStyle name="Normal 4 3 10 2" xfId="5700"/>
    <cellStyle name="Normal 4 3 10 2 2" xfId="28531"/>
    <cellStyle name="Normal 4 3 10 2 2 2" xfId="52562"/>
    <cellStyle name="Normal 4 3 10 2 3" xfId="16867"/>
    <cellStyle name="Normal 4 3 10 2 4" xfId="40941"/>
    <cellStyle name="Normal 4 3 10 3" xfId="13682"/>
    <cellStyle name="Normal 4 3 10 3 2" xfId="37758"/>
    <cellStyle name="Normal 4 3 10 4" xfId="25309"/>
    <cellStyle name="Normal 4 3 10 4 2" xfId="49350"/>
    <cellStyle name="Normal 4 3 10 5" xfId="8813"/>
    <cellStyle name="Normal 4 3 10 6" xfId="32889"/>
    <cellStyle name="Normal 4 3 11" xfId="3475"/>
    <cellStyle name="Normal 4 3 11 2" xfId="6688"/>
    <cellStyle name="Normal 4 3 11 2 2" xfId="29519"/>
    <cellStyle name="Normal 4 3 11 2 2 2" xfId="53550"/>
    <cellStyle name="Normal 4 3 11 2 3" xfId="17855"/>
    <cellStyle name="Normal 4 3 11 2 4" xfId="41929"/>
    <cellStyle name="Normal 4 3 11 3" xfId="14672"/>
    <cellStyle name="Normal 4 3 11 3 2" xfId="38746"/>
    <cellStyle name="Normal 4 3 11 4" xfId="26307"/>
    <cellStyle name="Normal 4 3 11 4 2" xfId="50338"/>
    <cellStyle name="Normal 4 3 11 5" xfId="9791"/>
    <cellStyle name="Normal 4 3 11 6" xfId="33867"/>
    <cellStyle name="Normal 4 3 12" xfId="4533"/>
    <cellStyle name="Normal 4 3 12 2" xfId="15730"/>
    <cellStyle name="Normal 4 3 12 2 2" xfId="39804"/>
    <cellStyle name="Normal 4 3 12 3" xfId="27365"/>
    <cellStyle name="Normal 4 3 12 3 2" xfId="51396"/>
    <cellStyle name="Normal 4 3 12 4" xfId="10754"/>
    <cellStyle name="Normal 4 3 12 5" xfId="34830"/>
    <cellStyle name="Normal 4 3 13" xfId="1529"/>
    <cellStyle name="Normal 4 3 13 2" xfId="24338"/>
    <cellStyle name="Normal 4 3 13 2 2" xfId="48381"/>
    <cellStyle name="Normal 4 3 13 3" xfId="11782"/>
    <cellStyle name="Normal 4 3 13 4" xfId="35858"/>
    <cellStyle name="Normal 4 3 14" xfId="7651"/>
    <cellStyle name="Normal 4 3 14 2" xfId="30472"/>
    <cellStyle name="Normal 4 3 14 2 2" xfId="54500"/>
    <cellStyle name="Normal 4 3 14 3" xfId="18805"/>
    <cellStyle name="Normal 4 3 14 4" xfId="42879"/>
    <cellStyle name="Normal 4 3 15" xfId="23341"/>
    <cellStyle name="Normal 4 3 15 2" xfId="47403"/>
    <cellStyle name="Normal 4 3 16" xfId="7851"/>
    <cellStyle name="Normal 4 3 17" xfId="31927"/>
    <cellStyle name="Normal 4 3 2" xfId="295"/>
    <cellStyle name="Normal 4 3 2 10" xfId="4534"/>
    <cellStyle name="Normal 4 3 2 10 2" xfId="15731"/>
    <cellStyle name="Normal 4 3 2 10 2 2" xfId="39805"/>
    <cellStyle name="Normal 4 3 2 10 3" xfId="27366"/>
    <cellStyle name="Normal 4 3 2 10 3 2" xfId="51397"/>
    <cellStyle name="Normal 4 3 2 10 4" xfId="10755"/>
    <cellStyle name="Normal 4 3 2 10 5" xfId="34831"/>
    <cellStyle name="Normal 4 3 2 11" xfId="1530"/>
    <cellStyle name="Normal 4 3 2 11 2" xfId="24339"/>
    <cellStyle name="Normal 4 3 2 11 2 2" xfId="48382"/>
    <cellStyle name="Normal 4 3 2 11 3" xfId="11783"/>
    <cellStyle name="Normal 4 3 2 11 4" xfId="35859"/>
    <cellStyle name="Normal 4 3 2 12" xfId="23342"/>
    <cellStyle name="Normal 4 3 2 12 2" xfId="47404"/>
    <cellStyle name="Normal 4 3 2 13" xfId="7852"/>
    <cellStyle name="Normal 4 3 2 14" xfId="31928"/>
    <cellStyle name="Normal 4 3 2 2" xfId="296"/>
    <cellStyle name="Normal 4 3 2 2 10" xfId="23343"/>
    <cellStyle name="Normal 4 3 2 2 10 2" xfId="47405"/>
    <cellStyle name="Normal 4 3 2 2 11" xfId="7853"/>
    <cellStyle name="Normal 4 3 2 2 12" xfId="31929"/>
    <cellStyle name="Normal 4 3 2 2 2" xfId="297"/>
    <cellStyle name="Normal 4 3 2 2 2 10" xfId="7854"/>
    <cellStyle name="Normal 4 3 2 2 2 11" xfId="31930"/>
    <cellStyle name="Normal 4 3 2 2 2 2" xfId="696"/>
    <cellStyle name="Normal 4 3 2 2 2 2 2" xfId="2744"/>
    <cellStyle name="Normal 4 3 2 2 2 2 2 2" xfId="5943"/>
    <cellStyle name="Normal 4 3 2 2 2 2 2 2 2" xfId="28774"/>
    <cellStyle name="Normal 4 3 2 2 2 2 2 2 2 2" xfId="52805"/>
    <cellStyle name="Normal 4 3 2 2 2 2 2 2 3" xfId="17110"/>
    <cellStyle name="Normal 4 3 2 2 2 2 2 2 4" xfId="41184"/>
    <cellStyle name="Normal 4 3 2 2 2 2 2 3" xfId="13925"/>
    <cellStyle name="Normal 4 3 2 2 2 2 2 3 2" xfId="38001"/>
    <cellStyle name="Normal 4 3 2 2 2 2 2 4" xfId="25552"/>
    <cellStyle name="Normal 4 3 2 2 2 2 2 4 2" xfId="49593"/>
    <cellStyle name="Normal 4 3 2 2 2 2 2 5" xfId="9056"/>
    <cellStyle name="Normal 4 3 2 2 2 2 2 6" xfId="33132"/>
    <cellStyle name="Normal 4 3 2 2 2 2 3" xfId="3723"/>
    <cellStyle name="Normal 4 3 2 2 2 2 3 2" xfId="6936"/>
    <cellStyle name="Normal 4 3 2 2 2 2 3 2 2" xfId="29767"/>
    <cellStyle name="Normal 4 3 2 2 2 2 3 2 2 2" xfId="53798"/>
    <cellStyle name="Normal 4 3 2 2 2 2 3 2 3" xfId="18103"/>
    <cellStyle name="Normal 4 3 2 2 2 2 3 2 4" xfId="42177"/>
    <cellStyle name="Normal 4 3 2 2 2 2 3 3" xfId="14920"/>
    <cellStyle name="Normal 4 3 2 2 2 2 3 3 2" xfId="38994"/>
    <cellStyle name="Normal 4 3 2 2 2 2 3 4" xfId="26555"/>
    <cellStyle name="Normal 4 3 2 2 2 2 3 4 2" xfId="50586"/>
    <cellStyle name="Normal 4 3 2 2 2 2 3 5" xfId="10034"/>
    <cellStyle name="Normal 4 3 2 2 2 2 3 6" xfId="34110"/>
    <cellStyle name="Normal 4 3 2 2 2 2 4" xfId="4776"/>
    <cellStyle name="Normal 4 3 2 2 2 2 4 2" xfId="15973"/>
    <cellStyle name="Normal 4 3 2 2 2 2 4 2 2" xfId="40047"/>
    <cellStyle name="Normal 4 3 2 2 2 2 4 3" xfId="27608"/>
    <cellStyle name="Normal 4 3 2 2 2 2 4 3 2" xfId="51639"/>
    <cellStyle name="Normal 4 3 2 2 2 2 4 4" xfId="10997"/>
    <cellStyle name="Normal 4 3 2 2 2 2 4 5" xfId="35073"/>
    <cellStyle name="Normal 4 3 2 2 2 2 5" xfId="1772"/>
    <cellStyle name="Normal 4 3 2 2 2 2 5 2" xfId="24581"/>
    <cellStyle name="Normal 4 3 2 2 2 2 5 2 2" xfId="48624"/>
    <cellStyle name="Normal 4 3 2 2 2 2 5 3" xfId="12083"/>
    <cellStyle name="Normal 4 3 2 2 2 2 5 4" xfId="36159"/>
    <cellStyle name="Normal 4 3 2 2 2 2 6" xfId="23592"/>
    <cellStyle name="Normal 4 3 2 2 2 2 6 2" xfId="47646"/>
    <cellStyle name="Normal 4 3 2 2 2 2 7" xfId="8094"/>
    <cellStyle name="Normal 4 3 2 2 2 2 8" xfId="32170"/>
    <cellStyle name="Normal 4 3 2 2 2 3" xfId="966"/>
    <cellStyle name="Normal 4 3 2 2 2 3 2" xfId="2984"/>
    <cellStyle name="Normal 4 3 2 2 2 3 2 2" xfId="6183"/>
    <cellStyle name="Normal 4 3 2 2 2 3 2 2 2" xfId="29014"/>
    <cellStyle name="Normal 4 3 2 2 2 3 2 2 2 2" xfId="53045"/>
    <cellStyle name="Normal 4 3 2 2 2 3 2 2 3" xfId="17350"/>
    <cellStyle name="Normal 4 3 2 2 2 3 2 2 4" xfId="41424"/>
    <cellStyle name="Normal 4 3 2 2 2 3 2 3" xfId="14165"/>
    <cellStyle name="Normal 4 3 2 2 2 3 2 3 2" xfId="38241"/>
    <cellStyle name="Normal 4 3 2 2 2 3 2 4" xfId="25792"/>
    <cellStyle name="Normal 4 3 2 2 2 3 2 4 2" xfId="49833"/>
    <cellStyle name="Normal 4 3 2 2 2 3 2 5" xfId="9296"/>
    <cellStyle name="Normal 4 3 2 2 2 3 2 6" xfId="33372"/>
    <cellStyle name="Normal 4 3 2 2 2 3 3" xfId="3967"/>
    <cellStyle name="Normal 4 3 2 2 2 3 3 2" xfId="7180"/>
    <cellStyle name="Normal 4 3 2 2 2 3 3 2 2" xfId="30011"/>
    <cellStyle name="Normal 4 3 2 2 2 3 3 2 2 2" xfId="54042"/>
    <cellStyle name="Normal 4 3 2 2 2 3 3 2 3" xfId="18347"/>
    <cellStyle name="Normal 4 3 2 2 2 3 3 2 4" xfId="42421"/>
    <cellStyle name="Normal 4 3 2 2 2 3 3 3" xfId="15164"/>
    <cellStyle name="Normal 4 3 2 2 2 3 3 3 2" xfId="39238"/>
    <cellStyle name="Normal 4 3 2 2 2 3 3 4" xfId="26799"/>
    <cellStyle name="Normal 4 3 2 2 2 3 3 4 2" xfId="50830"/>
    <cellStyle name="Normal 4 3 2 2 2 3 3 5" xfId="10274"/>
    <cellStyle name="Normal 4 3 2 2 2 3 3 6" xfId="34350"/>
    <cellStyle name="Normal 4 3 2 2 2 3 4" xfId="5016"/>
    <cellStyle name="Normal 4 3 2 2 2 3 4 2" xfId="16213"/>
    <cellStyle name="Normal 4 3 2 2 2 3 4 2 2" xfId="40287"/>
    <cellStyle name="Normal 4 3 2 2 2 3 4 3" xfId="27848"/>
    <cellStyle name="Normal 4 3 2 2 2 3 4 3 2" xfId="51879"/>
    <cellStyle name="Normal 4 3 2 2 2 3 4 4" xfId="11237"/>
    <cellStyle name="Normal 4 3 2 2 2 3 4 5" xfId="35313"/>
    <cellStyle name="Normal 4 3 2 2 2 3 5" xfId="2012"/>
    <cellStyle name="Normal 4 3 2 2 2 3 5 2" xfId="24821"/>
    <cellStyle name="Normal 4 3 2 2 2 3 5 2 2" xfId="48864"/>
    <cellStyle name="Normal 4 3 2 2 2 3 5 3" xfId="12333"/>
    <cellStyle name="Normal 4 3 2 2 2 3 5 4" xfId="36409"/>
    <cellStyle name="Normal 4 3 2 2 2 3 6" xfId="23834"/>
    <cellStyle name="Normal 4 3 2 2 2 3 6 2" xfId="47886"/>
    <cellStyle name="Normal 4 3 2 2 2 3 7" xfId="8334"/>
    <cellStyle name="Normal 4 3 2 2 2 3 8" xfId="32410"/>
    <cellStyle name="Normal 4 3 2 2 2 4" xfId="1206"/>
    <cellStyle name="Normal 4 3 2 2 2 4 2" xfId="3224"/>
    <cellStyle name="Normal 4 3 2 2 2 4 2 2" xfId="6423"/>
    <cellStyle name="Normal 4 3 2 2 2 4 2 2 2" xfId="29254"/>
    <cellStyle name="Normal 4 3 2 2 2 4 2 2 2 2" xfId="53285"/>
    <cellStyle name="Normal 4 3 2 2 2 4 2 2 3" xfId="17590"/>
    <cellStyle name="Normal 4 3 2 2 2 4 2 2 4" xfId="41664"/>
    <cellStyle name="Normal 4 3 2 2 2 4 2 3" xfId="14405"/>
    <cellStyle name="Normal 4 3 2 2 2 4 2 3 2" xfId="38481"/>
    <cellStyle name="Normal 4 3 2 2 2 4 2 4" xfId="26032"/>
    <cellStyle name="Normal 4 3 2 2 2 4 2 4 2" xfId="50073"/>
    <cellStyle name="Normal 4 3 2 2 2 4 2 5" xfId="9536"/>
    <cellStyle name="Normal 4 3 2 2 2 4 2 6" xfId="33612"/>
    <cellStyle name="Normal 4 3 2 2 2 4 3" xfId="4219"/>
    <cellStyle name="Normal 4 3 2 2 2 4 3 2" xfId="7432"/>
    <cellStyle name="Normal 4 3 2 2 2 4 3 2 2" xfId="30263"/>
    <cellStyle name="Normal 4 3 2 2 2 4 3 2 2 2" xfId="54294"/>
    <cellStyle name="Normal 4 3 2 2 2 4 3 2 3" xfId="18599"/>
    <cellStyle name="Normal 4 3 2 2 2 4 3 2 4" xfId="42673"/>
    <cellStyle name="Normal 4 3 2 2 2 4 3 3" xfId="15416"/>
    <cellStyle name="Normal 4 3 2 2 2 4 3 3 2" xfId="39490"/>
    <cellStyle name="Normal 4 3 2 2 2 4 3 4" xfId="27051"/>
    <cellStyle name="Normal 4 3 2 2 2 4 3 4 2" xfId="51082"/>
    <cellStyle name="Normal 4 3 2 2 2 4 3 5" xfId="10514"/>
    <cellStyle name="Normal 4 3 2 2 2 4 3 6" xfId="34590"/>
    <cellStyle name="Normal 4 3 2 2 2 4 4" xfId="5257"/>
    <cellStyle name="Normal 4 3 2 2 2 4 4 2" xfId="16454"/>
    <cellStyle name="Normal 4 3 2 2 2 4 4 2 2" xfId="40528"/>
    <cellStyle name="Normal 4 3 2 2 2 4 4 3" xfId="28089"/>
    <cellStyle name="Normal 4 3 2 2 2 4 4 3 2" xfId="52120"/>
    <cellStyle name="Normal 4 3 2 2 2 4 4 4" xfId="11477"/>
    <cellStyle name="Normal 4 3 2 2 2 4 4 5" xfId="35553"/>
    <cellStyle name="Normal 4 3 2 2 2 4 5" xfId="2254"/>
    <cellStyle name="Normal 4 3 2 2 2 4 5 2" xfId="25065"/>
    <cellStyle name="Normal 4 3 2 2 2 4 5 2 2" xfId="49106"/>
    <cellStyle name="Normal 4 3 2 2 2 4 5 3" xfId="12583"/>
    <cellStyle name="Normal 4 3 2 2 2 4 5 4" xfId="36659"/>
    <cellStyle name="Normal 4 3 2 2 2 4 6" xfId="24079"/>
    <cellStyle name="Normal 4 3 2 2 2 4 6 2" xfId="48126"/>
    <cellStyle name="Normal 4 3 2 2 2 4 7" xfId="8574"/>
    <cellStyle name="Normal 4 3 2 2 2 4 8" xfId="32650"/>
    <cellStyle name="Normal 4 3 2 2 2 5" xfId="2503"/>
    <cellStyle name="Normal 4 3 2 2 2 5 2" xfId="5703"/>
    <cellStyle name="Normal 4 3 2 2 2 5 2 2" xfId="28534"/>
    <cellStyle name="Normal 4 3 2 2 2 5 2 2 2" xfId="52565"/>
    <cellStyle name="Normal 4 3 2 2 2 5 2 3" xfId="16870"/>
    <cellStyle name="Normal 4 3 2 2 2 5 2 4" xfId="40944"/>
    <cellStyle name="Normal 4 3 2 2 2 5 3" xfId="13685"/>
    <cellStyle name="Normal 4 3 2 2 2 5 3 2" xfId="37761"/>
    <cellStyle name="Normal 4 3 2 2 2 5 4" xfId="25312"/>
    <cellStyle name="Normal 4 3 2 2 2 5 4 2" xfId="49353"/>
    <cellStyle name="Normal 4 3 2 2 2 5 5" xfId="8816"/>
    <cellStyle name="Normal 4 3 2 2 2 5 6" xfId="32892"/>
    <cellStyle name="Normal 4 3 2 2 2 6" xfId="3478"/>
    <cellStyle name="Normal 4 3 2 2 2 6 2" xfId="6691"/>
    <cellStyle name="Normal 4 3 2 2 2 6 2 2" xfId="29522"/>
    <cellStyle name="Normal 4 3 2 2 2 6 2 2 2" xfId="53553"/>
    <cellStyle name="Normal 4 3 2 2 2 6 2 3" xfId="17858"/>
    <cellStyle name="Normal 4 3 2 2 2 6 2 4" xfId="41932"/>
    <cellStyle name="Normal 4 3 2 2 2 6 3" xfId="14675"/>
    <cellStyle name="Normal 4 3 2 2 2 6 3 2" xfId="38749"/>
    <cellStyle name="Normal 4 3 2 2 2 6 4" xfId="26310"/>
    <cellStyle name="Normal 4 3 2 2 2 6 4 2" xfId="50341"/>
    <cellStyle name="Normal 4 3 2 2 2 6 5" xfId="9794"/>
    <cellStyle name="Normal 4 3 2 2 2 6 6" xfId="33870"/>
    <cellStyle name="Normal 4 3 2 2 2 7" xfId="4536"/>
    <cellStyle name="Normal 4 3 2 2 2 7 2" xfId="15733"/>
    <cellStyle name="Normal 4 3 2 2 2 7 2 2" xfId="39807"/>
    <cellStyle name="Normal 4 3 2 2 2 7 3" xfId="27368"/>
    <cellStyle name="Normal 4 3 2 2 2 7 3 2" xfId="51399"/>
    <cellStyle name="Normal 4 3 2 2 2 7 4" xfId="10757"/>
    <cellStyle name="Normal 4 3 2 2 2 7 5" xfId="34833"/>
    <cellStyle name="Normal 4 3 2 2 2 8" xfId="1532"/>
    <cellStyle name="Normal 4 3 2 2 2 8 2" xfId="24341"/>
    <cellStyle name="Normal 4 3 2 2 2 8 2 2" xfId="48384"/>
    <cellStyle name="Normal 4 3 2 2 2 8 3" xfId="11785"/>
    <cellStyle name="Normal 4 3 2 2 2 8 4" xfId="35861"/>
    <cellStyle name="Normal 4 3 2 2 2 9" xfId="23344"/>
    <cellStyle name="Normal 4 3 2 2 2 9 2" xfId="47406"/>
    <cellStyle name="Normal 4 3 2 2 3" xfId="695"/>
    <cellStyle name="Normal 4 3 2 2 3 2" xfId="2743"/>
    <cellStyle name="Normal 4 3 2 2 3 2 2" xfId="5942"/>
    <cellStyle name="Normal 4 3 2 2 3 2 2 2" xfId="28773"/>
    <cellStyle name="Normal 4 3 2 2 3 2 2 2 2" xfId="52804"/>
    <cellStyle name="Normal 4 3 2 2 3 2 2 3" xfId="17109"/>
    <cellStyle name="Normal 4 3 2 2 3 2 2 4" xfId="41183"/>
    <cellStyle name="Normal 4 3 2 2 3 2 3" xfId="13924"/>
    <cellStyle name="Normal 4 3 2 2 3 2 3 2" xfId="38000"/>
    <cellStyle name="Normal 4 3 2 2 3 2 4" xfId="25551"/>
    <cellStyle name="Normal 4 3 2 2 3 2 4 2" xfId="49592"/>
    <cellStyle name="Normal 4 3 2 2 3 2 5" xfId="9055"/>
    <cellStyle name="Normal 4 3 2 2 3 2 6" xfId="33131"/>
    <cellStyle name="Normal 4 3 2 2 3 3" xfId="3722"/>
    <cellStyle name="Normal 4 3 2 2 3 3 2" xfId="6935"/>
    <cellStyle name="Normal 4 3 2 2 3 3 2 2" xfId="29766"/>
    <cellStyle name="Normal 4 3 2 2 3 3 2 2 2" xfId="53797"/>
    <cellStyle name="Normal 4 3 2 2 3 3 2 3" xfId="18102"/>
    <cellStyle name="Normal 4 3 2 2 3 3 2 4" xfId="42176"/>
    <cellStyle name="Normal 4 3 2 2 3 3 3" xfId="14919"/>
    <cellStyle name="Normal 4 3 2 2 3 3 3 2" xfId="38993"/>
    <cellStyle name="Normal 4 3 2 2 3 3 4" xfId="26554"/>
    <cellStyle name="Normal 4 3 2 2 3 3 4 2" xfId="50585"/>
    <cellStyle name="Normal 4 3 2 2 3 3 5" xfId="10033"/>
    <cellStyle name="Normal 4 3 2 2 3 3 6" xfId="34109"/>
    <cellStyle name="Normal 4 3 2 2 3 4" xfId="4775"/>
    <cellStyle name="Normal 4 3 2 2 3 4 2" xfId="15972"/>
    <cellStyle name="Normal 4 3 2 2 3 4 2 2" xfId="40046"/>
    <cellStyle name="Normal 4 3 2 2 3 4 3" xfId="27607"/>
    <cellStyle name="Normal 4 3 2 2 3 4 3 2" xfId="51638"/>
    <cellStyle name="Normal 4 3 2 2 3 4 4" xfId="10996"/>
    <cellStyle name="Normal 4 3 2 2 3 4 5" xfId="35072"/>
    <cellStyle name="Normal 4 3 2 2 3 5" xfId="1771"/>
    <cellStyle name="Normal 4 3 2 2 3 5 2" xfId="24580"/>
    <cellStyle name="Normal 4 3 2 2 3 5 2 2" xfId="48623"/>
    <cellStyle name="Normal 4 3 2 2 3 5 3" xfId="12082"/>
    <cellStyle name="Normal 4 3 2 2 3 5 4" xfId="36158"/>
    <cellStyle name="Normal 4 3 2 2 3 6" xfId="23591"/>
    <cellStyle name="Normal 4 3 2 2 3 6 2" xfId="47645"/>
    <cellStyle name="Normal 4 3 2 2 3 7" xfId="8093"/>
    <cellStyle name="Normal 4 3 2 2 3 8" xfId="32169"/>
    <cellStyle name="Normal 4 3 2 2 4" xfId="965"/>
    <cellStyle name="Normal 4 3 2 2 4 2" xfId="2983"/>
    <cellStyle name="Normal 4 3 2 2 4 2 2" xfId="6182"/>
    <cellStyle name="Normal 4 3 2 2 4 2 2 2" xfId="29013"/>
    <cellStyle name="Normal 4 3 2 2 4 2 2 2 2" xfId="53044"/>
    <cellStyle name="Normal 4 3 2 2 4 2 2 3" xfId="17349"/>
    <cellStyle name="Normal 4 3 2 2 4 2 2 4" xfId="41423"/>
    <cellStyle name="Normal 4 3 2 2 4 2 3" xfId="14164"/>
    <cellStyle name="Normal 4 3 2 2 4 2 3 2" xfId="38240"/>
    <cellStyle name="Normal 4 3 2 2 4 2 4" xfId="25791"/>
    <cellStyle name="Normal 4 3 2 2 4 2 4 2" xfId="49832"/>
    <cellStyle name="Normal 4 3 2 2 4 2 5" xfId="9295"/>
    <cellStyle name="Normal 4 3 2 2 4 2 6" xfId="33371"/>
    <cellStyle name="Normal 4 3 2 2 4 3" xfId="3966"/>
    <cellStyle name="Normal 4 3 2 2 4 3 2" xfId="7179"/>
    <cellStyle name="Normal 4 3 2 2 4 3 2 2" xfId="30010"/>
    <cellStyle name="Normal 4 3 2 2 4 3 2 2 2" xfId="54041"/>
    <cellStyle name="Normal 4 3 2 2 4 3 2 3" xfId="18346"/>
    <cellStyle name="Normal 4 3 2 2 4 3 2 4" xfId="42420"/>
    <cellStyle name="Normal 4 3 2 2 4 3 3" xfId="15163"/>
    <cellStyle name="Normal 4 3 2 2 4 3 3 2" xfId="39237"/>
    <cellStyle name="Normal 4 3 2 2 4 3 4" xfId="26798"/>
    <cellStyle name="Normal 4 3 2 2 4 3 4 2" xfId="50829"/>
    <cellStyle name="Normal 4 3 2 2 4 3 5" xfId="10273"/>
    <cellStyle name="Normal 4 3 2 2 4 3 6" xfId="34349"/>
    <cellStyle name="Normal 4 3 2 2 4 4" xfId="5015"/>
    <cellStyle name="Normal 4 3 2 2 4 4 2" xfId="16212"/>
    <cellStyle name="Normal 4 3 2 2 4 4 2 2" xfId="40286"/>
    <cellStyle name="Normal 4 3 2 2 4 4 3" xfId="27847"/>
    <cellStyle name="Normal 4 3 2 2 4 4 3 2" xfId="51878"/>
    <cellStyle name="Normal 4 3 2 2 4 4 4" xfId="11236"/>
    <cellStyle name="Normal 4 3 2 2 4 4 5" xfId="35312"/>
    <cellStyle name="Normal 4 3 2 2 4 5" xfId="2011"/>
    <cellStyle name="Normal 4 3 2 2 4 5 2" xfId="24820"/>
    <cellStyle name="Normal 4 3 2 2 4 5 2 2" xfId="48863"/>
    <cellStyle name="Normal 4 3 2 2 4 5 3" xfId="12332"/>
    <cellStyle name="Normal 4 3 2 2 4 5 4" xfId="36408"/>
    <cellStyle name="Normal 4 3 2 2 4 6" xfId="23833"/>
    <cellStyle name="Normal 4 3 2 2 4 6 2" xfId="47885"/>
    <cellStyle name="Normal 4 3 2 2 4 7" xfId="8333"/>
    <cellStyle name="Normal 4 3 2 2 4 8" xfId="32409"/>
    <cellStyle name="Normal 4 3 2 2 5" xfId="1205"/>
    <cellStyle name="Normal 4 3 2 2 5 2" xfId="3223"/>
    <cellStyle name="Normal 4 3 2 2 5 2 2" xfId="6422"/>
    <cellStyle name="Normal 4 3 2 2 5 2 2 2" xfId="29253"/>
    <cellStyle name="Normal 4 3 2 2 5 2 2 2 2" xfId="53284"/>
    <cellStyle name="Normal 4 3 2 2 5 2 2 3" xfId="17589"/>
    <cellStyle name="Normal 4 3 2 2 5 2 2 4" xfId="41663"/>
    <cellStyle name="Normal 4 3 2 2 5 2 3" xfId="14404"/>
    <cellStyle name="Normal 4 3 2 2 5 2 3 2" xfId="38480"/>
    <cellStyle name="Normal 4 3 2 2 5 2 4" xfId="26031"/>
    <cellStyle name="Normal 4 3 2 2 5 2 4 2" xfId="50072"/>
    <cellStyle name="Normal 4 3 2 2 5 2 5" xfId="9535"/>
    <cellStyle name="Normal 4 3 2 2 5 2 6" xfId="33611"/>
    <cellStyle name="Normal 4 3 2 2 5 3" xfId="4218"/>
    <cellStyle name="Normal 4 3 2 2 5 3 2" xfId="7431"/>
    <cellStyle name="Normal 4 3 2 2 5 3 2 2" xfId="30262"/>
    <cellStyle name="Normal 4 3 2 2 5 3 2 2 2" xfId="54293"/>
    <cellStyle name="Normal 4 3 2 2 5 3 2 3" xfId="18598"/>
    <cellStyle name="Normal 4 3 2 2 5 3 2 4" xfId="42672"/>
    <cellStyle name="Normal 4 3 2 2 5 3 3" xfId="15415"/>
    <cellStyle name="Normal 4 3 2 2 5 3 3 2" xfId="39489"/>
    <cellStyle name="Normal 4 3 2 2 5 3 4" xfId="27050"/>
    <cellStyle name="Normal 4 3 2 2 5 3 4 2" xfId="51081"/>
    <cellStyle name="Normal 4 3 2 2 5 3 5" xfId="10513"/>
    <cellStyle name="Normal 4 3 2 2 5 3 6" xfId="34589"/>
    <cellStyle name="Normal 4 3 2 2 5 4" xfId="5256"/>
    <cellStyle name="Normal 4 3 2 2 5 4 2" xfId="16453"/>
    <cellStyle name="Normal 4 3 2 2 5 4 2 2" xfId="40527"/>
    <cellStyle name="Normal 4 3 2 2 5 4 3" xfId="28088"/>
    <cellStyle name="Normal 4 3 2 2 5 4 3 2" xfId="52119"/>
    <cellStyle name="Normal 4 3 2 2 5 4 4" xfId="11476"/>
    <cellStyle name="Normal 4 3 2 2 5 4 5" xfId="35552"/>
    <cellStyle name="Normal 4 3 2 2 5 5" xfId="2253"/>
    <cellStyle name="Normal 4 3 2 2 5 5 2" xfId="25064"/>
    <cellStyle name="Normal 4 3 2 2 5 5 2 2" xfId="49105"/>
    <cellStyle name="Normal 4 3 2 2 5 5 3" xfId="12582"/>
    <cellStyle name="Normal 4 3 2 2 5 5 4" xfId="36658"/>
    <cellStyle name="Normal 4 3 2 2 5 6" xfId="24078"/>
    <cellStyle name="Normal 4 3 2 2 5 6 2" xfId="48125"/>
    <cellStyle name="Normal 4 3 2 2 5 7" xfId="8573"/>
    <cellStyle name="Normal 4 3 2 2 5 8" xfId="32649"/>
    <cellStyle name="Normal 4 3 2 2 6" xfId="2502"/>
    <cellStyle name="Normal 4 3 2 2 6 2" xfId="5702"/>
    <cellStyle name="Normal 4 3 2 2 6 2 2" xfId="28533"/>
    <cellStyle name="Normal 4 3 2 2 6 2 2 2" xfId="52564"/>
    <cellStyle name="Normal 4 3 2 2 6 2 3" xfId="16869"/>
    <cellStyle name="Normal 4 3 2 2 6 2 4" xfId="40943"/>
    <cellStyle name="Normal 4 3 2 2 6 3" xfId="13684"/>
    <cellStyle name="Normal 4 3 2 2 6 3 2" xfId="37760"/>
    <cellStyle name="Normal 4 3 2 2 6 4" xfId="25311"/>
    <cellStyle name="Normal 4 3 2 2 6 4 2" xfId="49352"/>
    <cellStyle name="Normal 4 3 2 2 6 5" xfId="8815"/>
    <cellStyle name="Normal 4 3 2 2 6 6" xfId="32891"/>
    <cellStyle name="Normal 4 3 2 2 7" xfId="3477"/>
    <cellStyle name="Normal 4 3 2 2 7 2" xfId="6690"/>
    <cellStyle name="Normal 4 3 2 2 7 2 2" xfId="29521"/>
    <cellStyle name="Normal 4 3 2 2 7 2 2 2" xfId="53552"/>
    <cellStyle name="Normal 4 3 2 2 7 2 3" xfId="17857"/>
    <cellStyle name="Normal 4 3 2 2 7 2 4" xfId="41931"/>
    <cellStyle name="Normal 4 3 2 2 7 3" xfId="14674"/>
    <cellStyle name="Normal 4 3 2 2 7 3 2" xfId="38748"/>
    <cellStyle name="Normal 4 3 2 2 7 4" xfId="26309"/>
    <cellStyle name="Normal 4 3 2 2 7 4 2" xfId="50340"/>
    <cellStyle name="Normal 4 3 2 2 7 5" xfId="9793"/>
    <cellStyle name="Normal 4 3 2 2 7 6" xfId="33869"/>
    <cellStyle name="Normal 4 3 2 2 8" xfId="4535"/>
    <cellStyle name="Normal 4 3 2 2 8 2" xfId="15732"/>
    <cellStyle name="Normal 4 3 2 2 8 2 2" xfId="39806"/>
    <cellStyle name="Normal 4 3 2 2 8 3" xfId="27367"/>
    <cellStyle name="Normal 4 3 2 2 8 3 2" xfId="51398"/>
    <cellStyle name="Normal 4 3 2 2 8 4" xfId="10756"/>
    <cellStyle name="Normal 4 3 2 2 8 5" xfId="34832"/>
    <cellStyle name="Normal 4 3 2 2 9" xfId="1531"/>
    <cellStyle name="Normal 4 3 2 2 9 2" xfId="24340"/>
    <cellStyle name="Normal 4 3 2 2 9 2 2" xfId="48383"/>
    <cellStyle name="Normal 4 3 2 2 9 3" xfId="11784"/>
    <cellStyle name="Normal 4 3 2 2 9 4" xfId="35860"/>
    <cellStyle name="Normal 4 3 2 3" xfId="298"/>
    <cellStyle name="Normal 4 3 2 3 10" xfId="23345"/>
    <cellStyle name="Normal 4 3 2 3 10 2" xfId="47407"/>
    <cellStyle name="Normal 4 3 2 3 11" xfId="7855"/>
    <cellStyle name="Normal 4 3 2 3 12" xfId="31931"/>
    <cellStyle name="Normal 4 3 2 3 2" xfId="299"/>
    <cellStyle name="Normal 4 3 2 3 2 10" xfId="7856"/>
    <cellStyle name="Normal 4 3 2 3 2 11" xfId="31932"/>
    <cellStyle name="Normal 4 3 2 3 2 2" xfId="698"/>
    <cellStyle name="Normal 4 3 2 3 2 2 2" xfId="2746"/>
    <cellStyle name="Normal 4 3 2 3 2 2 2 2" xfId="5945"/>
    <cellStyle name="Normal 4 3 2 3 2 2 2 2 2" xfId="28776"/>
    <cellStyle name="Normal 4 3 2 3 2 2 2 2 2 2" xfId="52807"/>
    <cellStyle name="Normal 4 3 2 3 2 2 2 2 3" xfId="17112"/>
    <cellStyle name="Normal 4 3 2 3 2 2 2 2 4" xfId="41186"/>
    <cellStyle name="Normal 4 3 2 3 2 2 2 3" xfId="13927"/>
    <cellStyle name="Normal 4 3 2 3 2 2 2 3 2" xfId="38003"/>
    <cellStyle name="Normal 4 3 2 3 2 2 2 4" xfId="25554"/>
    <cellStyle name="Normal 4 3 2 3 2 2 2 4 2" xfId="49595"/>
    <cellStyle name="Normal 4 3 2 3 2 2 2 5" xfId="9058"/>
    <cellStyle name="Normal 4 3 2 3 2 2 2 6" xfId="33134"/>
    <cellStyle name="Normal 4 3 2 3 2 2 3" xfId="3725"/>
    <cellStyle name="Normal 4 3 2 3 2 2 3 2" xfId="6938"/>
    <cellStyle name="Normal 4 3 2 3 2 2 3 2 2" xfId="29769"/>
    <cellStyle name="Normal 4 3 2 3 2 2 3 2 2 2" xfId="53800"/>
    <cellStyle name="Normal 4 3 2 3 2 2 3 2 3" xfId="18105"/>
    <cellStyle name="Normal 4 3 2 3 2 2 3 2 4" xfId="42179"/>
    <cellStyle name="Normal 4 3 2 3 2 2 3 3" xfId="14922"/>
    <cellStyle name="Normal 4 3 2 3 2 2 3 3 2" xfId="38996"/>
    <cellStyle name="Normal 4 3 2 3 2 2 3 4" xfId="26557"/>
    <cellStyle name="Normal 4 3 2 3 2 2 3 4 2" xfId="50588"/>
    <cellStyle name="Normal 4 3 2 3 2 2 3 5" xfId="10036"/>
    <cellStyle name="Normal 4 3 2 3 2 2 3 6" xfId="34112"/>
    <cellStyle name="Normal 4 3 2 3 2 2 4" xfId="4778"/>
    <cellStyle name="Normal 4 3 2 3 2 2 4 2" xfId="15975"/>
    <cellStyle name="Normal 4 3 2 3 2 2 4 2 2" xfId="40049"/>
    <cellStyle name="Normal 4 3 2 3 2 2 4 3" xfId="27610"/>
    <cellStyle name="Normal 4 3 2 3 2 2 4 3 2" xfId="51641"/>
    <cellStyle name="Normal 4 3 2 3 2 2 4 4" xfId="10999"/>
    <cellStyle name="Normal 4 3 2 3 2 2 4 5" xfId="35075"/>
    <cellStyle name="Normal 4 3 2 3 2 2 5" xfId="1774"/>
    <cellStyle name="Normal 4 3 2 3 2 2 5 2" xfId="24583"/>
    <cellStyle name="Normal 4 3 2 3 2 2 5 2 2" xfId="48626"/>
    <cellStyle name="Normal 4 3 2 3 2 2 5 3" xfId="12085"/>
    <cellStyle name="Normal 4 3 2 3 2 2 5 4" xfId="36161"/>
    <cellStyle name="Normal 4 3 2 3 2 2 6" xfId="23594"/>
    <cellStyle name="Normal 4 3 2 3 2 2 6 2" xfId="47648"/>
    <cellStyle name="Normal 4 3 2 3 2 2 7" xfId="8096"/>
    <cellStyle name="Normal 4 3 2 3 2 2 8" xfId="32172"/>
    <cellStyle name="Normal 4 3 2 3 2 3" xfId="968"/>
    <cellStyle name="Normal 4 3 2 3 2 3 2" xfId="2986"/>
    <cellStyle name="Normal 4 3 2 3 2 3 2 2" xfId="6185"/>
    <cellStyle name="Normal 4 3 2 3 2 3 2 2 2" xfId="29016"/>
    <cellStyle name="Normal 4 3 2 3 2 3 2 2 2 2" xfId="53047"/>
    <cellStyle name="Normal 4 3 2 3 2 3 2 2 3" xfId="17352"/>
    <cellStyle name="Normal 4 3 2 3 2 3 2 2 4" xfId="41426"/>
    <cellStyle name="Normal 4 3 2 3 2 3 2 3" xfId="14167"/>
    <cellStyle name="Normal 4 3 2 3 2 3 2 3 2" xfId="38243"/>
    <cellStyle name="Normal 4 3 2 3 2 3 2 4" xfId="25794"/>
    <cellStyle name="Normal 4 3 2 3 2 3 2 4 2" xfId="49835"/>
    <cellStyle name="Normal 4 3 2 3 2 3 2 5" xfId="9298"/>
    <cellStyle name="Normal 4 3 2 3 2 3 2 6" xfId="33374"/>
    <cellStyle name="Normal 4 3 2 3 2 3 3" xfId="3969"/>
    <cellStyle name="Normal 4 3 2 3 2 3 3 2" xfId="7182"/>
    <cellStyle name="Normal 4 3 2 3 2 3 3 2 2" xfId="30013"/>
    <cellStyle name="Normal 4 3 2 3 2 3 3 2 2 2" xfId="54044"/>
    <cellStyle name="Normal 4 3 2 3 2 3 3 2 3" xfId="18349"/>
    <cellStyle name="Normal 4 3 2 3 2 3 3 2 4" xfId="42423"/>
    <cellStyle name="Normal 4 3 2 3 2 3 3 3" xfId="15166"/>
    <cellStyle name="Normal 4 3 2 3 2 3 3 3 2" xfId="39240"/>
    <cellStyle name="Normal 4 3 2 3 2 3 3 4" xfId="26801"/>
    <cellStyle name="Normal 4 3 2 3 2 3 3 4 2" xfId="50832"/>
    <cellStyle name="Normal 4 3 2 3 2 3 3 5" xfId="10276"/>
    <cellStyle name="Normal 4 3 2 3 2 3 3 6" xfId="34352"/>
    <cellStyle name="Normal 4 3 2 3 2 3 4" xfId="5018"/>
    <cellStyle name="Normal 4 3 2 3 2 3 4 2" xfId="16215"/>
    <cellStyle name="Normal 4 3 2 3 2 3 4 2 2" xfId="40289"/>
    <cellStyle name="Normal 4 3 2 3 2 3 4 3" xfId="27850"/>
    <cellStyle name="Normal 4 3 2 3 2 3 4 3 2" xfId="51881"/>
    <cellStyle name="Normal 4 3 2 3 2 3 4 4" xfId="11239"/>
    <cellStyle name="Normal 4 3 2 3 2 3 4 5" xfId="35315"/>
    <cellStyle name="Normal 4 3 2 3 2 3 5" xfId="2014"/>
    <cellStyle name="Normal 4 3 2 3 2 3 5 2" xfId="24823"/>
    <cellStyle name="Normal 4 3 2 3 2 3 5 2 2" xfId="48866"/>
    <cellStyle name="Normal 4 3 2 3 2 3 5 3" xfId="12335"/>
    <cellStyle name="Normal 4 3 2 3 2 3 5 4" xfId="36411"/>
    <cellStyle name="Normal 4 3 2 3 2 3 6" xfId="23836"/>
    <cellStyle name="Normal 4 3 2 3 2 3 6 2" xfId="47888"/>
    <cellStyle name="Normal 4 3 2 3 2 3 7" xfId="8336"/>
    <cellStyle name="Normal 4 3 2 3 2 3 8" xfId="32412"/>
    <cellStyle name="Normal 4 3 2 3 2 4" xfId="1208"/>
    <cellStyle name="Normal 4 3 2 3 2 4 2" xfId="3226"/>
    <cellStyle name="Normal 4 3 2 3 2 4 2 2" xfId="6425"/>
    <cellStyle name="Normal 4 3 2 3 2 4 2 2 2" xfId="29256"/>
    <cellStyle name="Normal 4 3 2 3 2 4 2 2 2 2" xfId="53287"/>
    <cellStyle name="Normal 4 3 2 3 2 4 2 2 3" xfId="17592"/>
    <cellStyle name="Normal 4 3 2 3 2 4 2 2 4" xfId="41666"/>
    <cellStyle name="Normal 4 3 2 3 2 4 2 3" xfId="14407"/>
    <cellStyle name="Normal 4 3 2 3 2 4 2 3 2" xfId="38483"/>
    <cellStyle name="Normal 4 3 2 3 2 4 2 4" xfId="26034"/>
    <cellStyle name="Normal 4 3 2 3 2 4 2 4 2" xfId="50075"/>
    <cellStyle name="Normal 4 3 2 3 2 4 2 5" xfId="9538"/>
    <cellStyle name="Normal 4 3 2 3 2 4 2 6" xfId="33614"/>
    <cellStyle name="Normal 4 3 2 3 2 4 3" xfId="4221"/>
    <cellStyle name="Normal 4 3 2 3 2 4 3 2" xfId="7434"/>
    <cellStyle name="Normal 4 3 2 3 2 4 3 2 2" xfId="30265"/>
    <cellStyle name="Normal 4 3 2 3 2 4 3 2 2 2" xfId="54296"/>
    <cellStyle name="Normal 4 3 2 3 2 4 3 2 3" xfId="18601"/>
    <cellStyle name="Normal 4 3 2 3 2 4 3 2 4" xfId="42675"/>
    <cellStyle name="Normal 4 3 2 3 2 4 3 3" xfId="15418"/>
    <cellStyle name="Normal 4 3 2 3 2 4 3 3 2" xfId="39492"/>
    <cellStyle name="Normal 4 3 2 3 2 4 3 4" xfId="27053"/>
    <cellStyle name="Normal 4 3 2 3 2 4 3 4 2" xfId="51084"/>
    <cellStyle name="Normal 4 3 2 3 2 4 3 5" xfId="10516"/>
    <cellStyle name="Normal 4 3 2 3 2 4 3 6" xfId="34592"/>
    <cellStyle name="Normal 4 3 2 3 2 4 4" xfId="5259"/>
    <cellStyle name="Normal 4 3 2 3 2 4 4 2" xfId="16456"/>
    <cellStyle name="Normal 4 3 2 3 2 4 4 2 2" xfId="40530"/>
    <cellStyle name="Normal 4 3 2 3 2 4 4 3" xfId="28091"/>
    <cellStyle name="Normal 4 3 2 3 2 4 4 3 2" xfId="52122"/>
    <cellStyle name="Normal 4 3 2 3 2 4 4 4" xfId="11479"/>
    <cellStyle name="Normal 4 3 2 3 2 4 4 5" xfId="35555"/>
    <cellStyle name="Normal 4 3 2 3 2 4 5" xfId="2256"/>
    <cellStyle name="Normal 4 3 2 3 2 4 5 2" xfId="25067"/>
    <cellStyle name="Normal 4 3 2 3 2 4 5 2 2" xfId="49108"/>
    <cellStyle name="Normal 4 3 2 3 2 4 5 3" xfId="12585"/>
    <cellStyle name="Normal 4 3 2 3 2 4 5 4" xfId="36661"/>
    <cellStyle name="Normal 4 3 2 3 2 4 6" xfId="24081"/>
    <cellStyle name="Normal 4 3 2 3 2 4 6 2" xfId="48128"/>
    <cellStyle name="Normal 4 3 2 3 2 4 7" xfId="8576"/>
    <cellStyle name="Normal 4 3 2 3 2 4 8" xfId="32652"/>
    <cellStyle name="Normal 4 3 2 3 2 5" xfId="2505"/>
    <cellStyle name="Normal 4 3 2 3 2 5 2" xfId="5705"/>
    <cellStyle name="Normal 4 3 2 3 2 5 2 2" xfId="28536"/>
    <cellStyle name="Normal 4 3 2 3 2 5 2 2 2" xfId="52567"/>
    <cellStyle name="Normal 4 3 2 3 2 5 2 3" xfId="16872"/>
    <cellStyle name="Normal 4 3 2 3 2 5 2 4" xfId="40946"/>
    <cellStyle name="Normal 4 3 2 3 2 5 3" xfId="13687"/>
    <cellStyle name="Normal 4 3 2 3 2 5 3 2" xfId="37763"/>
    <cellStyle name="Normal 4 3 2 3 2 5 4" xfId="25314"/>
    <cellStyle name="Normal 4 3 2 3 2 5 4 2" xfId="49355"/>
    <cellStyle name="Normal 4 3 2 3 2 5 5" xfId="8818"/>
    <cellStyle name="Normal 4 3 2 3 2 5 6" xfId="32894"/>
    <cellStyle name="Normal 4 3 2 3 2 6" xfId="3480"/>
    <cellStyle name="Normal 4 3 2 3 2 6 2" xfId="6693"/>
    <cellStyle name="Normal 4 3 2 3 2 6 2 2" xfId="29524"/>
    <cellStyle name="Normal 4 3 2 3 2 6 2 2 2" xfId="53555"/>
    <cellStyle name="Normal 4 3 2 3 2 6 2 3" xfId="17860"/>
    <cellStyle name="Normal 4 3 2 3 2 6 2 4" xfId="41934"/>
    <cellStyle name="Normal 4 3 2 3 2 6 3" xfId="14677"/>
    <cellStyle name="Normal 4 3 2 3 2 6 3 2" xfId="38751"/>
    <cellStyle name="Normal 4 3 2 3 2 6 4" xfId="26312"/>
    <cellStyle name="Normal 4 3 2 3 2 6 4 2" xfId="50343"/>
    <cellStyle name="Normal 4 3 2 3 2 6 5" xfId="9796"/>
    <cellStyle name="Normal 4 3 2 3 2 6 6" xfId="33872"/>
    <cellStyle name="Normal 4 3 2 3 2 7" xfId="4538"/>
    <cellStyle name="Normal 4 3 2 3 2 7 2" xfId="15735"/>
    <cellStyle name="Normal 4 3 2 3 2 7 2 2" xfId="39809"/>
    <cellStyle name="Normal 4 3 2 3 2 7 3" xfId="27370"/>
    <cellStyle name="Normal 4 3 2 3 2 7 3 2" xfId="51401"/>
    <cellStyle name="Normal 4 3 2 3 2 7 4" xfId="10759"/>
    <cellStyle name="Normal 4 3 2 3 2 7 5" xfId="34835"/>
    <cellStyle name="Normal 4 3 2 3 2 8" xfId="1534"/>
    <cellStyle name="Normal 4 3 2 3 2 8 2" xfId="24343"/>
    <cellStyle name="Normal 4 3 2 3 2 8 2 2" xfId="48386"/>
    <cellStyle name="Normal 4 3 2 3 2 8 3" xfId="11787"/>
    <cellStyle name="Normal 4 3 2 3 2 8 4" xfId="35863"/>
    <cellStyle name="Normal 4 3 2 3 2 9" xfId="23346"/>
    <cellStyle name="Normal 4 3 2 3 2 9 2" xfId="47408"/>
    <cellStyle name="Normal 4 3 2 3 3" xfId="697"/>
    <cellStyle name="Normal 4 3 2 3 3 2" xfId="2745"/>
    <cellStyle name="Normal 4 3 2 3 3 2 2" xfId="5944"/>
    <cellStyle name="Normal 4 3 2 3 3 2 2 2" xfId="28775"/>
    <cellStyle name="Normal 4 3 2 3 3 2 2 2 2" xfId="52806"/>
    <cellStyle name="Normal 4 3 2 3 3 2 2 3" xfId="17111"/>
    <cellStyle name="Normal 4 3 2 3 3 2 2 4" xfId="41185"/>
    <cellStyle name="Normal 4 3 2 3 3 2 3" xfId="13926"/>
    <cellStyle name="Normal 4 3 2 3 3 2 3 2" xfId="38002"/>
    <cellStyle name="Normal 4 3 2 3 3 2 4" xfId="25553"/>
    <cellStyle name="Normal 4 3 2 3 3 2 4 2" xfId="49594"/>
    <cellStyle name="Normal 4 3 2 3 3 2 5" xfId="9057"/>
    <cellStyle name="Normal 4 3 2 3 3 2 6" xfId="33133"/>
    <cellStyle name="Normal 4 3 2 3 3 3" xfId="3724"/>
    <cellStyle name="Normal 4 3 2 3 3 3 2" xfId="6937"/>
    <cellStyle name="Normal 4 3 2 3 3 3 2 2" xfId="29768"/>
    <cellStyle name="Normal 4 3 2 3 3 3 2 2 2" xfId="53799"/>
    <cellStyle name="Normal 4 3 2 3 3 3 2 3" xfId="18104"/>
    <cellStyle name="Normal 4 3 2 3 3 3 2 4" xfId="42178"/>
    <cellStyle name="Normal 4 3 2 3 3 3 3" xfId="14921"/>
    <cellStyle name="Normal 4 3 2 3 3 3 3 2" xfId="38995"/>
    <cellStyle name="Normal 4 3 2 3 3 3 4" xfId="26556"/>
    <cellStyle name="Normal 4 3 2 3 3 3 4 2" xfId="50587"/>
    <cellStyle name="Normal 4 3 2 3 3 3 5" xfId="10035"/>
    <cellStyle name="Normal 4 3 2 3 3 3 6" xfId="34111"/>
    <cellStyle name="Normal 4 3 2 3 3 4" xfId="4777"/>
    <cellStyle name="Normal 4 3 2 3 3 4 2" xfId="15974"/>
    <cellStyle name="Normal 4 3 2 3 3 4 2 2" xfId="40048"/>
    <cellStyle name="Normal 4 3 2 3 3 4 3" xfId="27609"/>
    <cellStyle name="Normal 4 3 2 3 3 4 3 2" xfId="51640"/>
    <cellStyle name="Normal 4 3 2 3 3 4 4" xfId="10998"/>
    <cellStyle name="Normal 4 3 2 3 3 4 5" xfId="35074"/>
    <cellStyle name="Normal 4 3 2 3 3 5" xfId="1773"/>
    <cellStyle name="Normal 4 3 2 3 3 5 2" xfId="24582"/>
    <cellStyle name="Normal 4 3 2 3 3 5 2 2" xfId="48625"/>
    <cellStyle name="Normal 4 3 2 3 3 5 3" xfId="12084"/>
    <cellStyle name="Normal 4 3 2 3 3 5 4" xfId="36160"/>
    <cellStyle name="Normal 4 3 2 3 3 6" xfId="23593"/>
    <cellStyle name="Normal 4 3 2 3 3 6 2" xfId="47647"/>
    <cellStyle name="Normal 4 3 2 3 3 7" xfId="8095"/>
    <cellStyle name="Normal 4 3 2 3 3 8" xfId="32171"/>
    <cellStyle name="Normal 4 3 2 3 4" xfId="967"/>
    <cellStyle name="Normal 4 3 2 3 4 2" xfId="2985"/>
    <cellStyle name="Normal 4 3 2 3 4 2 2" xfId="6184"/>
    <cellStyle name="Normal 4 3 2 3 4 2 2 2" xfId="29015"/>
    <cellStyle name="Normal 4 3 2 3 4 2 2 2 2" xfId="53046"/>
    <cellStyle name="Normal 4 3 2 3 4 2 2 3" xfId="17351"/>
    <cellStyle name="Normal 4 3 2 3 4 2 2 4" xfId="41425"/>
    <cellStyle name="Normal 4 3 2 3 4 2 3" xfId="14166"/>
    <cellStyle name="Normal 4 3 2 3 4 2 3 2" xfId="38242"/>
    <cellStyle name="Normal 4 3 2 3 4 2 4" xfId="25793"/>
    <cellStyle name="Normal 4 3 2 3 4 2 4 2" xfId="49834"/>
    <cellStyle name="Normal 4 3 2 3 4 2 5" xfId="9297"/>
    <cellStyle name="Normal 4 3 2 3 4 2 6" xfId="33373"/>
    <cellStyle name="Normal 4 3 2 3 4 3" xfId="3968"/>
    <cellStyle name="Normal 4 3 2 3 4 3 2" xfId="7181"/>
    <cellStyle name="Normal 4 3 2 3 4 3 2 2" xfId="30012"/>
    <cellStyle name="Normal 4 3 2 3 4 3 2 2 2" xfId="54043"/>
    <cellStyle name="Normal 4 3 2 3 4 3 2 3" xfId="18348"/>
    <cellStyle name="Normal 4 3 2 3 4 3 2 4" xfId="42422"/>
    <cellStyle name="Normal 4 3 2 3 4 3 3" xfId="15165"/>
    <cellStyle name="Normal 4 3 2 3 4 3 3 2" xfId="39239"/>
    <cellStyle name="Normal 4 3 2 3 4 3 4" xfId="26800"/>
    <cellStyle name="Normal 4 3 2 3 4 3 4 2" xfId="50831"/>
    <cellStyle name="Normal 4 3 2 3 4 3 5" xfId="10275"/>
    <cellStyle name="Normal 4 3 2 3 4 3 6" xfId="34351"/>
    <cellStyle name="Normal 4 3 2 3 4 4" xfId="5017"/>
    <cellStyle name="Normal 4 3 2 3 4 4 2" xfId="16214"/>
    <cellStyle name="Normal 4 3 2 3 4 4 2 2" xfId="40288"/>
    <cellStyle name="Normal 4 3 2 3 4 4 3" xfId="27849"/>
    <cellStyle name="Normal 4 3 2 3 4 4 3 2" xfId="51880"/>
    <cellStyle name="Normal 4 3 2 3 4 4 4" xfId="11238"/>
    <cellStyle name="Normal 4 3 2 3 4 4 5" xfId="35314"/>
    <cellStyle name="Normal 4 3 2 3 4 5" xfId="2013"/>
    <cellStyle name="Normal 4 3 2 3 4 5 2" xfId="24822"/>
    <cellStyle name="Normal 4 3 2 3 4 5 2 2" xfId="48865"/>
    <cellStyle name="Normal 4 3 2 3 4 5 3" xfId="12334"/>
    <cellStyle name="Normal 4 3 2 3 4 5 4" xfId="36410"/>
    <cellStyle name="Normal 4 3 2 3 4 6" xfId="23835"/>
    <cellStyle name="Normal 4 3 2 3 4 6 2" xfId="47887"/>
    <cellStyle name="Normal 4 3 2 3 4 7" xfId="8335"/>
    <cellStyle name="Normal 4 3 2 3 4 8" xfId="32411"/>
    <cellStyle name="Normal 4 3 2 3 5" xfId="1207"/>
    <cellStyle name="Normal 4 3 2 3 5 2" xfId="3225"/>
    <cellStyle name="Normal 4 3 2 3 5 2 2" xfId="6424"/>
    <cellStyle name="Normal 4 3 2 3 5 2 2 2" xfId="29255"/>
    <cellStyle name="Normal 4 3 2 3 5 2 2 2 2" xfId="53286"/>
    <cellStyle name="Normal 4 3 2 3 5 2 2 3" xfId="17591"/>
    <cellStyle name="Normal 4 3 2 3 5 2 2 4" xfId="41665"/>
    <cellStyle name="Normal 4 3 2 3 5 2 3" xfId="14406"/>
    <cellStyle name="Normal 4 3 2 3 5 2 3 2" xfId="38482"/>
    <cellStyle name="Normal 4 3 2 3 5 2 4" xfId="26033"/>
    <cellStyle name="Normal 4 3 2 3 5 2 4 2" xfId="50074"/>
    <cellStyle name="Normal 4 3 2 3 5 2 5" xfId="9537"/>
    <cellStyle name="Normal 4 3 2 3 5 2 6" xfId="33613"/>
    <cellStyle name="Normal 4 3 2 3 5 3" xfId="4220"/>
    <cellStyle name="Normal 4 3 2 3 5 3 2" xfId="7433"/>
    <cellStyle name="Normal 4 3 2 3 5 3 2 2" xfId="30264"/>
    <cellStyle name="Normal 4 3 2 3 5 3 2 2 2" xfId="54295"/>
    <cellStyle name="Normal 4 3 2 3 5 3 2 3" xfId="18600"/>
    <cellStyle name="Normal 4 3 2 3 5 3 2 4" xfId="42674"/>
    <cellStyle name="Normal 4 3 2 3 5 3 3" xfId="15417"/>
    <cellStyle name="Normal 4 3 2 3 5 3 3 2" xfId="39491"/>
    <cellStyle name="Normal 4 3 2 3 5 3 4" xfId="27052"/>
    <cellStyle name="Normal 4 3 2 3 5 3 4 2" xfId="51083"/>
    <cellStyle name="Normal 4 3 2 3 5 3 5" xfId="10515"/>
    <cellStyle name="Normal 4 3 2 3 5 3 6" xfId="34591"/>
    <cellStyle name="Normal 4 3 2 3 5 4" xfId="5258"/>
    <cellStyle name="Normal 4 3 2 3 5 4 2" xfId="16455"/>
    <cellStyle name="Normal 4 3 2 3 5 4 2 2" xfId="40529"/>
    <cellStyle name="Normal 4 3 2 3 5 4 3" xfId="28090"/>
    <cellStyle name="Normal 4 3 2 3 5 4 3 2" xfId="52121"/>
    <cellStyle name="Normal 4 3 2 3 5 4 4" xfId="11478"/>
    <cellStyle name="Normal 4 3 2 3 5 4 5" xfId="35554"/>
    <cellStyle name="Normal 4 3 2 3 5 5" xfId="2255"/>
    <cellStyle name="Normal 4 3 2 3 5 5 2" xfId="25066"/>
    <cellStyle name="Normal 4 3 2 3 5 5 2 2" xfId="49107"/>
    <cellStyle name="Normal 4 3 2 3 5 5 3" xfId="12584"/>
    <cellStyle name="Normal 4 3 2 3 5 5 4" xfId="36660"/>
    <cellStyle name="Normal 4 3 2 3 5 6" xfId="24080"/>
    <cellStyle name="Normal 4 3 2 3 5 6 2" xfId="48127"/>
    <cellStyle name="Normal 4 3 2 3 5 7" xfId="8575"/>
    <cellStyle name="Normal 4 3 2 3 5 8" xfId="32651"/>
    <cellStyle name="Normal 4 3 2 3 6" xfId="2504"/>
    <cellStyle name="Normal 4 3 2 3 6 2" xfId="5704"/>
    <cellStyle name="Normal 4 3 2 3 6 2 2" xfId="28535"/>
    <cellStyle name="Normal 4 3 2 3 6 2 2 2" xfId="52566"/>
    <cellStyle name="Normal 4 3 2 3 6 2 3" xfId="16871"/>
    <cellStyle name="Normal 4 3 2 3 6 2 4" xfId="40945"/>
    <cellStyle name="Normal 4 3 2 3 6 3" xfId="13686"/>
    <cellStyle name="Normal 4 3 2 3 6 3 2" xfId="37762"/>
    <cellStyle name="Normal 4 3 2 3 6 4" xfId="25313"/>
    <cellStyle name="Normal 4 3 2 3 6 4 2" xfId="49354"/>
    <cellStyle name="Normal 4 3 2 3 6 5" xfId="8817"/>
    <cellStyle name="Normal 4 3 2 3 6 6" xfId="32893"/>
    <cellStyle name="Normal 4 3 2 3 7" xfId="3479"/>
    <cellStyle name="Normal 4 3 2 3 7 2" xfId="6692"/>
    <cellStyle name="Normal 4 3 2 3 7 2 2" xfId="29523"/>
    <cellStyle name="Normal 4 3 2 3 7 2 2 2" xfId="53554"/>
    <cellStyle name="Normal 4 3 2 3 7 2 3" xfId="17859"/>
    <cellStyle name="Normal 4 3 2 3 7 2 4" xfId="41933"/>
    <cellStyle name="Normal 4 3 2 3 7 3" xfId="14676"/>
    <cellStyle name="Normal 4 3 2 3 7 3 2" xfId="38750"/>
    <cellStyle name="Normal 4 3 2 3 7 4" xfId="26311"/>
    <cellStyle name="Normal 4 3 2 3 7 4 2" xfId="50342"/>
    <cellStyle name="Normal 4 3 2 3 7 5" xfId="9795"/>
    <cellStyle name="Normal 4 3 2 3 7 6" xfId="33871"/>
    <cellStyle name="Normal 4 3 2 3 8" xfId="4537"/>
    <cellStyle name="Normal 4 3 2 3 8 2" xfId="15734"/>
    <cellStyle name="Normal 4 3 2 3 8 2 2" xfId="39808"/>
    <cellStyle name="Normal 4 3 2 3 8 3" xfId="27369"/>
    <cellStyle name="Normal 4 3 2 3 8 3 2" xfId="51400"/>
    <cellStyle name="Normal 4 3 2 3 8 4" xfId="10758"/>
    <cellStyle name="Normal 4 3 2 3 8 5" xfId="34834"/>
    <cellStyle name="Normal 4 3 2 3 9" xfId="1533"/>
    <cellStyle name="Normal 4 3 2 3 9 2" xfId="24342"/>
    <cellStyle name="Normal 4 3 2 3 9 2 2" xfId="48385"/>
    <cellStyle name="Normal 4 3 2 3 9 3" xfId="11786"/>
    <cellStyle name="Normal 4 3 2 3 9 4" xfId="35862"/>
    <cellStyle name="Normal 4 3 2 4" xfId="300"/>
    <cellStyle name="Normal 4 3 2 4 10" xfId="7857"/>
    <cellStyle name="Normal 4 3 2 4 11" xfId="31933"/>
    <cellStyle name="Normal 4 3 2 4 2" xfId="699"/>
    <cellStyle name="Normal 4 3 2 4 2 2" xfId="2747"/>
    <cellStyle name="Normal 4 3 2 4 2 2 2" xfId="5946"/>
    <cellStyle name="Normal 4 3 2 4 2 2 2 2" xfId="28777"/>
    <cellStyle name="Normal 4 3 2 4 2 2 2 2 2" xfId="52808"/>
    <cellStyle name="Normal 4 3 2 4 2 2 2 3" xfId="17113"/>
    <cellStyle name="Normal 4 3 2 4 2 2 2 4" xfId="41187"/>
    <cellStyle name="Normal 4 3 2 4 2 2 3" xfId="13928"/>
    <cellStyle name="Normal 4 3 2 4 2 2 3 2" xfId="38004"/>
    <cellStyle name="Normal 4 3 2 4 2 2 4" xfId="25555"/>
    <cellStyle name="Normal 4 3 2 4 2 2 4 2" xfId="49596"/>
    <cellStyle name="Normal 4 3 2 4 2 2 5" xfId="9059"/>
    <cellStyle name="Normal 4 3 2 4 2 2 6" xfId="33135"/>
    <cellStyle name="Normal 4 3 2 4 2 3" xfId="3726"/>
    <cellStyle name="Normal 4 3 2 4 2 3 2" xfId="6939"/>
    <cellStyle name="Normal 4 3 2 4 2 3 2 2" xfId="29770"/>
    <cellStyle name="Normal 4 3 2 4 2 3 2 2 2" xfId="53801"/>
    <cellStyle name="Normal 4 3 2 4 2 3 2 3" xfId="18106"/>
    <cellStyle name="Normal 4 3 2 4 2 3 2 4" xfId="42180"/>
    <cellStyle name="Normal 4 3 2 4 2 3 3" xfId="14923"/>
    <cellStyle name="Normal 4 3 2 4 2 3 3 2" xfId="38997"/>
    <cellStyle name="Normal 4 3 2 4 2 3 4" xfId="26558"/>
    <cellStyle name="Normal 4 3 2 4 2 3 4 2" xfId="50589"/>
    <cellStyle name="Normal 4 3 2 4 2 3 5" xfId="10037"/>
    <cellStyle name="Normal 4 3 2 4 2 3 6" xfId="34113"/>
    <cellStyle name="Normal 4 3 2 4 2 4" xfId="4779"/>
    <cellStyle name="Normal 4 3 2 4 2 4 2" xfId="15976"/>
    <cellStyle name="Normal 4 3 2 4 2 4 2 2" xfId="40050"/>
    <cellStyle name="Normal 4 3 2 4 2 4 3" xfId="27611"/>
    <cellStyle name="Normal 4 3 2 4 2 4 3 2" xfId="51642"/>
    <cellStyle name="Normal 4 3 2 4 2 4 4" xfId="11000"/>
    <cellStyle name="Normal 4 3 2 4 2 4 5" xfId="35076"/>
    <cellStyle name="Normal 4 3 2 4 2 5" xfId="1775"/>
    <cellStyle name="Normal 4 3 2 4 2 5 2" xfId="24584"/>
    <cellStyle name="Normal 4 3 2 4 2 5 2 2" xfId="48627"/>
    <cellStyle name="Normal 4 3 2 4 2 5 3" xfId="12086"/>
    <cellStyle name="Normal 4 3 2 4 2 5 4" xfId="36162"/>
    <cellStyle name="Normal 4 3 2 4 2 6" xfId="23595"/>
    <cellStyle name="Normal 4 3 2 4 2 6 2" xfId="47649"/>
    <cellStyle name="Normal 4 3 2 4 2 7" xfId="8097"/>
    <cellStyle name="Normal 4 3 2 4 2 8" xfId="32173"/>
    <cellStyle name="Normal 4 3 2 4 3" xfId="969"/>
    <cellStyle name="Normal 4 3 2 4 3 2" xfId="2987"/>
    <cellStyle name="Normal 4 3 2 4 3 2 2" xfId="6186"/>
    <cellStyle name="Normal 4 3 2 4 3 2 2 2" xfId="29017"/>
    <cellStyle name="Normal 4 3 2 4 3 2 2 2 2" xfId="53048"/>
    <cellStyle name="Normal 4 3 2 4 3 2 2 3" xfId="17353"/>
    <cellStyle name="Normal 4 3 2 4 3 2 2 4" xfId="41427"/>
    <cellStyle name="Normal 4 3 2 4 3 2 3" xfId="14168"/>
    <cellStyle name="Normal 4 3 2 4 3 2 3 2" xfId="38244"/>
    <cellStyle name="Normal 4 3 2 4 3 2 4" xfId="25795"/>
    <cellStyle name="Normal 4 3 2 4 3 2 4 2" xfId="49836"/>
    <cellStyle name="Normal 4 3 2 4 3 2 5" xfId="9299"/>
    <cellStyle name="Normal 4 3 2 4 3 2 6" xfId="33375"/>
    <cellStyle name="Normal 4 3 2 4 3 3" xfId="3970"/>
    <cellStyle name="Normal 4 3 2 4 3 3 2" xfId="7183"/>
    <cellStyle name="Normal 4 3 2 4 3 3 2 2" xfId="30014"/>
    <cellStyle name="Normal 4 3 2 4 3 3 2 2 2" xfId="54045"/>
    <cellStyle name="Normal 4 3 2 4 3 3 2 3" xfId="18350"/>
    <cellStyle name="Normal 4 3 2 4 3 3 2 4" xfId="42424"/>
    <cellStyle name="Normal 4 3 2 4 3 3 3" xfId="15167"/>
    <cellStyle name="Normal 4 3 2 4 3 3 3 2" xfId="39241"/>
    <cellStyle name="Normal 4 3 2 4 3 3 4" xfId="26802"/>
    <cellStyle name="Normal 4 3 2 4 3 3 4 2" xfId="50833"/>
    <cellStyle name="Normal 4 3 2 4 3 3 5" xfId="10277"/>
    <cellStyle name="Normal 4 3 2 4 3 3 6" xfId="34353"/>
    <cellStyle name="Normal 4 3 2 4 3 4" xfId="5019"/>
    <cellStyle name="Normal 4 3 2 4 3 4 2" xfId="16216"/>
    <cellStyle name="Normal 4 3 2 4 3 4 2 2" xfId="40290"/>
    <cellStyle name="Normal 4 3 2 4 3 4 3" xfId="27851"/>
    <cellStyle name="Normal 4 3 2 4 3 4 3 2" xfId="51882"/>
    <cellStyle name="Normal 4 3 2 4 3 4 4" xfId="11240"/>
    <cellStyle name="Normal 4 3 2 4 3 4 5" xfId="35316"/>
    <cellStyle name="Normal 4 3 2 4 3 5" xfId="2015"/>
    <cellStyle name="Normal 4 3 2 4 3 5 2" xfId="24824"/>
    <cellStyle name="Normal 4 3 2 4 3 5 2 2" xfId="48867"/>
    <cellStyle name="Normal 4 3 2 4 3 5 3" xfId="12336"/>
    <cellStyle name="Normal 4 3 2 4 3 5 4" xfId="36412"/>
    <cellStyle name="Normal 4 3 2 4 3 6" xfId="23837"/>
    <cellStyle name="Normal 4 3 2 4 3 6 2" xfId="47889"/>
    <cellStyle name="Normal 4 3 2 4 3 7" xfId="8337"/>
    <cellStyle name="Normal 4 3 2 4 3 8" xfId="32413"/>
    <cellStyle name="Normal 4 3 2 4 4" xfId="1209"/>
    <cellStyle name="Normal 4 3 2 4 4 2" xfId="3227"/>
    <cellStyle name="Normal 4 3 2 4 4 2 2" xfId="6426"/>
    <cellStyle name="Normal 4 3 2 4 4 2 2 2" xfId="29257"/>
    <cellStyle name="Normal 4 3 2 4 4 2 2 2 2" xfId="53288"/>
    <cellStyle name="Normal 4 3 2 4 4 2 2 3" xfId="17593"/>
    <cellStyle name="Normal 4 3 2 4 4 2 2 4" xfId="41667"/>
    <cellStyle name="Normal 4 3 2 4 4 2 3" xfId="14408"/>
    <cellStyle name="Normal 4 3 2 4 4 2 3 2" xfId="38484"/>
    <cellStyle name="Normal 4 3 2 4 4 2 4" xfId="26035"/>
    <cellStyle name="Normal 4 3 2 4 4 2 4 2" xfId="50076"/>
    <cellStyle name="Normal 4 3 2 4 4 2 5" xfId="9539"/>
    <cellStyle name="Normal 4 3 2 4 4 2 6" xfId="33615"/>
    <cellStyle name="Normal 4 3 2 4 4 3" xfId="4222"/>
    <cellStyle name="Normal 4 3 2 4 4 3 2" xfId="7435"/>
    <cellStyle name="Normal 4 3 2 4 4 3 2 2" xfId="30266"/>
    <cellStyle name="Normal 4 3 2 4 4 3 2 2 2" xfId="54297"/>
    <cellStyle name="Normal 4 3 2 4 4 3 2 3" xfId="18602"/>
    <cellStyle name="Normal 4 3 2 4 4 3 2 4" xfId="42676"/>
    <cellStyle name="Normal 4 3 2 4 4 3 3" xfId="15419"/>
    <cellStyle name="Normal 4 3 2 4 4 3 3 2" xfId="39493"/>
    <cellStyle name="Normal 4 3 2 4 4 3 4" xfId="27054"/>
    <cellStyle name="Normal 4 3 2 4 4 3 4 2" xfId="51085"/>
    <cellStyle name="Normal 4 3 2 4 4 3 5" xfId="10517"/>
    <cellStyle name="Normal 4 3 2 4 4 3 6" xfId="34593"/>
    <cellStyle name="Normal 4 3 2 4 4 4" xfId="5260"/>
    <cellStyle name="Normal 4 3 2 4 4 4 2" xfId="16457"/>
    <cellStyle name="Normal 4 3 2 4 4 4 2 2" xfId="40531"/>
    <cellStyle name="Normal 4 3 2 4 4 4 3" xfId="28092"/>
    <cellStyle name="Normal 4 3 2 4 4 4 3 2" xfId="52123"/>
    <cellStyle name="Normal 4 3 2 4 4 4 4" xfId="11480"/>
    <cellStyle name="Normal 4 3 2 4 4 4 5" xfId="35556"/>
    <cellStyle name="Normal 4 3 2 4 4 5" xfId="2257"/>
    <cellStyle name="Normal 4 3 2 4 4 5 2" xfId="25068"/>
    <cellStyle name="Normal 4 3 2 4 4 5 2 2" xfId="49109"/>
    <cellStyle name="Normal 4 3 2 4 4 5 3" xfId="12586"/>
    <cellStyle name="Normal 4 3 2 4 4 5 4" xfId="36662"/>
    <cellStyle name="Normal 4 3 2 4 4 6" xfId="24082"/>
    <cellStyle name="Normal 4 3 2 4 4 6 2" xfId="48129"/>
    <cellStyle name="Normal 4 3 2 4 4 7" xfId="8577"/>
    <cellStyle name="Normal 4 3 2 4 4 8" xfId="32653"/>
    <cellStyle name="Normal 4 3 2 4 5" xfId="2506"/>
    <cellStyle name="Normal 4 3 2 4 5 2" xfId="5706"/>
    <cellStyle name="Normal 4 3 2 4 5 2 2" xfId="28537"/>
    <cellStyle name="Normal 4 3 2 4 5 2 2 2" xfId="52568"/>
    <cellStyle name="Normal 4 3 2 4 5 2 3" xfId="16873"/>
    <cellStyle name="Normal 4 3 2 4 5 2 4" xfId="40947"/>
    <cellStyle name="Normal 4 3 2 4 5 3" xfId="13688"/>
    <cellStyle name="Normal 4 3 2 4 5 3 2" xfId="37764"/>
    <cellStyle name="Normal 4 3 2 4 5 4" xfId="25315"/>
    <cellStyle name="Normal 4 3 2 4 5 4 2" xfId="49356"/>
    <cellStyle name="Normal 4 3 2 4 5 5" xfId="8819"/>
    <cellStyle name="Normal 4 3 2 4 5 6" xfId="32895"/>
    <cellStyle name="Normal 4 3 2 4 6" xfId="3481"/>
    <cellStyle name="Normal 4 3 2 4 6 2" xfId="6694"/>
    <cellStyle name="Normal 4 3 2 4 6 2 2" xfId="29525"/>
    <cellStyle name="Normal 4 3 2 4 6 2 2 2" xfId="53556"/>
    <cellStyle name="Normal 4 3 2 4 6 2 3" xfId="17861"/>
    <cellStyle name="Normal 4 3 2 4 6 2 4" xfId="41935"/>
    <cellStyle name="Normal 4 3 2 4 6 3" xfId="14678"/>
    <cellStyle name="Normal 4 3 2 4 6 3 2" xfId="38752"/>
    <cellStyle name="Normal 4 3 2 4 6 4" xfId="26313"/>
    <cellStyle name="Normal 4 3 2 4 6 4 2" xfId="50344"/>
    <cellStyle name="Normal 4 3 2 4 6 5" xfId="9797"/>
    <cellStyle name="Normal 4 3 2 4 6 6" xfId="33873"/>
    <cellStyle name="Normal 4 3 2 4 7" xfId="4539"/>
    <cellStyle name="Normal 4 3 2 4 7 2" xfId="15736"/>
    <cellStyle name="Normal 4 3 2 4 7 2 2" xfId="39810"/>
    <cellStyle name="Normal 4 3 2 4 7 3" xfId="27371"/>
    <cellStyle name="Normal 4 3 2 4 7 3 2" xfId="51402"/>
    <cellStyle name="Normal 4 3 2 4 7 4" xfId="10760"/>
    <cellStyle name="Normal 4 3 2 4 7 5" xfId="34836"/>
    <cellStyle name="Normal 4 3 2 4 8" xfId="1535"/>
    <cellStyle name="Normal 4 3 2 4 8 2" xfId="24344"/>
    <cellStyle name="Normal 4 3 2 4 8 2 2" xfId="48387"/>
    <cellStyle name="Normal 4 3 2 4 8 3" xfId="11788"/>
    <cellStyle name="Normal 4 3 2 4 8 4" xfId="35864"/>
    <cellStyle name="Normal 4 3 2 4 9" xfId="23347"/>
    <cellStyle name="Normal 4 3 2 4 9 2" xfId="47409"/>
    <cellStyle name="Normal 4 3 2 5" xfId="694"/>
    <cellStyle name="Normal 4 3 2 5 2" xfId="2742"/>
    <cellStyle name="Normal 4 3 2 5 2 2" xfId="5941"/>
    <cellStyle name="Normal 4 3 2 5 2 2 2" xfId="28772"/>
    <cellStyle name="Normal 4 3 2 5 2 2 2 2" xfId="52803"/>
    <cellStyle name="Normal 4 3 2 5 2 2 3" xfId="17108"/>
    <cellStyle name="Normal 4 3 2 5 2 2 4" xfId="41182"/>
    <cellStyle name="Normal 4 3 2 5 2 3" xfId="13923"/>
    <cellStyle name="Normal 4 3 2 5 2 3 2" xfId="37999"/>
    <cellStyle name="Normal 4 3 2 5 2 4" xfId="25550"/>
    <cellStyle name="Normal 4 3 2 5 2 4 2" xfId="49591"/>
    <cellStyle name="Normal 4 3 2 5 2 5" xfId="9054"/>
    <cellStyle name="Normal 4 3 2 5 2 6" xfId="33130"/>
    <cellStyle name="Normal 4 3 2 5 3" xfId="3721"/>
    <cellStyle name="Normal 4 3 2 5 3 2" xfId="6934"/>
    <cellStyle name="Normal 4 3 2 5 3 2 2" xfId="29765"/>
    <cellStyle name="Normal 4 3 2 5 3 2 2 2" xfId="53796"/>
    <cellStyle name="Normal 4 3 2 5 3 2 3" xfId="18101"/>
    <cellStyle name="Normal 4 3 2 5 3 2 4" xfId="42175"/>
    <cellStyle name="Normal 4 3 2 5 3 3" xfId="14918"/>
    <cellStyle name="Normal 4 3 2 5 3 3 2" xfId="38992"/>
    <cellStyle name="Normal 4 3 2 5 3 4" xfId="26553"/>
    <cellStyle name="Normal 4 3 2 5 3 4 2" xfId="50584"/>
    <cellStyle name="Normal 4 3 2 5 3 5" xfId="10032"/>
    <cellStyle name="Normal 4 3 2 5 3 6" xfId="34108"/>
    <cellStyle name="Normal 4 3 2 5 4" xfId="4774"/>
    <cellStyle name="Normal 4 3 2 5 4 2" xfId="15971"/>
    <cellStyle name="Normal 4 3 2 5 4 2 2" xfId="40045"/>
    <cellStyle name="Normal 4 3 2 5 4 3" xfId="27606"/>
    <cellStyle name="Normal 4 3 2 5 4 3 2" xfId="51637"/>
    <cellStyle name="Normal 4 3 2 5 4 4" xfId="10995"/>
    <cellStyle name="Normal 4 3 2 5 4 5" xfId="35071"/>
    <cellStyle name="Normal 4 3 2 5 5" xfId="1770"/>
    <cellStyle name="Normal 4 3 2 5 5 2" xfId="24579"/>
    <cellStyle name="Normal 4 3 2 5 5 2 2" xfId="48622"/>
    <cellStyle name="Normal 4 3 2 5 5 3" xfId="12081"/>
    <cellStyle name="Normal 4 3 2 5 5 4" xfId="36157"/>
    <cellStyle name="Normal 4 3 2 5 6" xfId="23590"/>
    <cellStyle name="Normal 4 3 2 5 6 2" xfId="47644"/>
    <cellStyle name="Normal 4 3 2 5 7" xfId="8092"/>
    <cellStyle name="Normal 4 3 2 5 8" xfId="32168"/>
    <cellStyle name="Normal 4 3 2 6" xfId="964"/>
    <cellStyle name="Normal 4 3 2 6 2" xfId="2982"/>
    <cellStyle name="Normal 4 3 2 6 2 2" xfId="6181"/>
    <cellStyle name="Normal 4 3 2 6 2 2 2" xfId="29012"/>
    <cellStyle name="Normal 4 3 2 6 2 2 2 2" xfId="53043"/>
    <cellStyle name="Normal 4 3 2 6 2 2 3" xfId="17348"/>
    <cellStyle name="Normal 4 3 2 6 2 2 4" xfId="41422"/>
    <cellStyle name="Normal 4 3 2 6 2 3" xfId="14163"/>
    <cellStyle name="Normal 4 3 2 6 2 3 2" xfId="38239"/>
    <cellStyle name="Normal 4 3 2 6 2 4" xfId="25790"/>
    <cellStyle name="Normal 4 3 2 6 2 4 2" xfId="49831"/>
    <cellStyle name="Normal 4 3 2 6 2 5" xfId="9294"/>
    <cellStyle name="Normal 4 3 2 6 2 6" xfId="33370"/>
    <cellStyle name="Normal 4 3 2 6 3" xfId="3965"/>
    <cellStyle name="Normal 4 3 2 6 3 2" xfId="7178"/>
    <cellStyle name="Normal 4 3 2 6 3 2 2" xfId="30009"/>
    <cellStyle name="Normal 4 3 2 6 3 2 2 2" xfId="54040"/>
    <cellStyle name="Normal 4 3 2 6 3 2 3" xfId="18345"/>
    <cellStyle name="Normal 4 3 2 6 3 2 4" xfId="42419"/>
    <cellStyle name="Normal 4 3 2 6 3 3" xfId="15162"/>
    <cellStyle name="Normal 4 3 2 6 3 3 2" xfId="39236"/>
    <cellStyle name="Normal 4 3 2 6 3 4" xfId="26797"/>
    <cellStyle name="Normal 4 3 2 6 3 4 2" xfId="50828"/>
    <cellStyle name="Normal 4 3 2 6 3 5" xfId="10272"/>
    <cellStyle name="Normal 4 3 2 6 3 6" xfId="34348"/>
    <cellStyle name="Normal 4 3 2 6 4" xfId="5014"/>
    <cellStyle name="Normal 4 3 2 6 4 2" xfId="16211"/>
    <cellStyle name="Normal 4 3 2 6 4 2 2" xfId="40285"/>
    <cellStyle name="Normal 4 3 2 6 4 3" xfId="27846"/>
    <cellStyle name="Normal 4 3 2 6 4 3 2" xfId="51877"/>
    <cellStyle name="Normal 4 3 2 6 4 4" xfId="11235"/>
    <cellStyle name="Normal 4 3 2 6 4 5" xfId="35311"/>
    <cellStyle name="Normal 4 3 2 6 5" xfId="2010"/>
    <cellStyle name="Normal 4 3 2 6 5 2" xfId="24819"/>
    <cellStyle name="Normal 4 3 2 6 5 2 2" xfId="48862"/>
    <cellStyle name="Normal 4 3 2 6 5 3" xfId="12331"/>
    <cellStyle name="Normal 4 3 2 6 5 4" xfId="36407"/>
    <cellStyle name="Normal 4 3 2 6 6" xfId="23832"/>
    <cellStyle name="Normal 4 3 2 6 6 2" xfId="47884"/>
    <cellStyle name="Normal 4 3 2 6 7" xfId="8332"/>
    <cellStyle name="Normal 4 3 2 6 8" xfId="32408"/>
    <cellStyle name="Normal 4 3 2 7" xfId="1204"/>
    <cellStyle name="Normal 4 3 2 7 2" xfId="3222"/>
    <cellStyle name="Normal 4 3 2 7 2 2" xfId="6421"/>
    <cellStyle name="Normal 4 3 2 7 2 2 2" xfId="29252"/>
    <cellStyle name="Normal 4 3 2 7 2 2 2 2" xfId="53283"/>
    <cellStyle name="Normal 4 3 2 7 2 2 3" xfId="17588"/>
    <cellStyle name="Normal 4 3 2 7 2 2 4" xfId="41662"/>
    <cellStyle name="Normal 4 3 2 7 2 3" xfId="14403"/>
    <cellStyle name="Normal 4 3 2 7 2 3 2" xfId="38479"/>
    <cellStyle name="Normal 4 3 2 7 2 4" xfId="26030"/>
    <cellStyle name="Normal 4 3 2 7 2 4 2" xfId="50071"/>
    <cellStyle name="Normal 4 3 2 7 2 5" xfId="9534"/>
    <cellStyle name="Normal 4 3 2 7 2 6" xfId="33610"/>
    <cellStyle name="Normal 4 3 2 7 3" xfId="4217"/>
    <cellStyle name="Normal 4 3 2 7 3 2" xfId="7430"/>
    <cellStyle name="Normal 4 3 2 7 3 2 2" xfId="30261"/>
    <cellStyle name="Normal 4 3 2 7 3 2 2 2" xfId="54292"/>
    <cellStyle name="Normal 4 3 2 7 3 2 3" xfId="18597"/>
    <cellStyle name="Normal 4 3 2 7 3 2 4" xfId="42671"/>
    <cellStyle name="Normal 4 3 2 7 3 3" xfId="15414"/>
    <cellStyle name="Normal 4 3 2 7 3 3 2" xfId="39488"/>
    <cellStyle name="Normal 4 3 2 7 3 4" xfId="27049"/>
    <cellStyle name="Normal 4 3 2 7 3 4 2" xfId="51080"/>
    <cellStyle name="Normal 4 3 2 7 3 5" xfId="10512"/>
    <cellStyle name="Normal 4 3 2 7 3 6" xfId="34588"/>
    <cellStyle name="Normal 4 3 2 7 4" xfId="5255"/>
    <cellStyle name="Normal 4 3 2 7 4 2" xfId="16452"/>
    <cellStyle name="Normal 4 3 2 7 4 2 2" xfId="40526"/>
    <cellStyle name="Normal 4 3 2 7 4 3" xfId="28087"/>
    <cellStyle name="Normal 4 3 2 7 4 3 2" xfId="52118"/>
    <cellStyle name="Normal 4 3 2 7 4 4" xfId="11475"/>
    <cellStyle name="Normal 4 3 2 7 4 5" xfId="35551"/>
    <cellStyle name="Normal 4 3 2 7 5" xfId="2252"/>
    <cellStyle name="Normal 4 3 2 7 5 2" xfId="25063"/>
    <cellStyle name="Normal 4 3 2 7 5 2 2" xfId="49104"/>
    <cellStyle name="Normal 4 3 2 7 5 3" xfId="12581"/>
    <cellStyle name="Normal 4 3 2 7 5 4" xfId="36657"/>
    <cellStyle name="Normal 4 3 2 7 6" xfId="24077"/>
    <cellStyle name="Normal 4 3 2 7 6 2" xfId="48124"/>
    <cellStyle name="Normal 4 3 2 7 7" xfId="8572"/>
    <cellStyle name="Normal 4 3 2 7 8" xfId="32648"/>
    <cellStyle name="Normal 4 3 2 8" xfId="2501"/>
    <cellStyle name="Normal 4 3 2 8 2" xfId="5701"/>
    <cellStyle name="Normal 4 3 2 8 2 2" xfId="28532"/>
    <cellStyle name="Normal 4 3 2 8 2 2 2" xfId="52563"/>
    <cellStyle name="Normal 4 3 2 8 2 3" xfId="16868"/>
    <cellStyle name="Normal 4 3 2 8 2 4" xfId="40942"/>
    <cellStyle name="Normal 4 3 2 8 3" xfId="13683"/>
    <cellStyle name="Normal 4 3 2 8 3 2" xfId="37759"/>
    <cellStyle name="Normal 4 3 2 8 4" xfId="25310"/>
    <cellStyle name="Normal 4 3 2 8 4 2" xfId="49351"/>
    <cellStyle name="Normal 4 3 2 8 5" xfId="8814"/>
    <cellStyle name="Normal 4 3 2 8 6" xfId="32890"/>
    <cellStyle name="Normal 4 3 2 9" xfId="3476"/>
    <cellStyle name="Normal 4 3 2 9 2" xfId="6689"/>
    <cellStyle name="Normal 4 3 2 9 2 2" xfId="29520"/>
    <cellStyle name="Normal 4 3 2 9 2 2 2" xfId="53551"/>
    <cellStyle name="Normal 4 3 2 9 2 3" xfId="17856"/>
    <cellStyle name="Normal 4 3 2 9 2 4" xfId="41930"/>
    <cellStyle name="Normal 4 3 2 9 3" xfId="14673"/>
    <cellStyle name="Normal 4 3 2 9 3 2" xfId="38747"/>
    <cellStyle name="Normal 4 3 2 9 4" xfId="26308"/>
    <cellStyle name="Normal 4 3 2 9 4 2" xfId="50339"/>
    <cellStyle name="Normal 4 3 2 9 5" xfId="9792"/>
    <cellStyle name="Normal 4 3 2 9 6" xfId="33868"/>
    <cellStyle name="Normal 4 3 3" xfId="301"/>
    <cellStyle name="Normal 4 3 3 10" xfId="1536"/>
    <cellStyle name="Normal 4 3 3 10 2" xfId="24345"/>
    <cellStyle name="Normal 4 3 3 10 2 2" xfId="48388"/>
    <cellStyle name="Normal 4 3 3 10 3" xfId="11789"/>
    <cellStyle name="Normal 4 3 3 10 4" xfId="35865"/>
    <cellStyle name="Normal 4 3 3 11" xfId="23348"/>
    <cellStyle name="Normal 4 3 3 11 2" xfId="47410"/>
    <cellStyle name="Normal 4 3 3 12" xfId="7858"/>
    <cellStyle name="Normal 4 3 3 13" xfId="31934"/>
    <cellStyle name="Normal 4 3 3 2" xfId="302"/>
    <cellStyle name="Normal 4 3 3 2 10" xfId="7859"/>
    <cellStyle name="Normal 4 3 3 2 11" xfId="31935"/>
    <cellStyle name="Normal 4 3 3 2 2" xfId="701"/>
    <cellStyle name="Normal 4 3 3 2 2 2" xfId="2749"/>
    <cellStyle name="Normal 4 3 3 2 2 2 2" xfId="5948"/>
    <cellStyle name="Normal 4 3 3 2 2 2 2 2" xfId="28779"/>
    <cellStyle name="Normal 4 3 3 2 2 2 2 2 2" xfId="52810"/>
    <cellStyle name="Normal 4 3 3 2 2 2 2 3" xfId="17115"/>
    <cellStyle name="Normal 4 3 3 2 2 2 2 4" xfId="41189"/>
    <cellStyle name="Normal 4 3 3 2 2 2 3" xfId="13930"/>
    <cellStyle name="Normal 4 3 3 2 2 2 3 2" xfId="38006"/>
    <cellStyle name="Normal 4 3 3 2 2 2 4" xfId="25557"/>
    <cellStyle name="Normal 4 3 3 2 2 2 4 2" xfId="49598"/>
    <cellStyle name="Normal 4 3 3 2 2 2 5" xfId="9061"/>
    <cellStyle name="Normal 4 3 3 2 2 2 6" xfId="33137"/>
    <cellStyle name="Normal 4 3 3 2 2 3" xfId="3728"/>
    <cellStyle name="Normal 4 3 3 2 2 3 2" xfId="6941"/>
    <cellStyle name="Normal 4 3 3 2 2 3 2 2" xfId="29772"/>
    <cellStyle name="Normal 4 3 3 2 2 3 2 2 2" xfId="53803"/>
    <cellStyle name="Normal 4 3 3 2 2 3 2 3" xfId="18108"/>
    <cellStyle name="Normal 4 3 3 2 2 3 2 4" xfId="42182"/>
    <cellStyle name="Normal 4 3 3 2 2 3 3" xfId="14925"/>
    <cellStyle name="Normal 4 3 3 2 2 3 3 2" xfId="38999"/>
    <cellStyle name="Normal 4 3 3 2 2 3 4" xfId="26560"/>
    <cellStyle name="Normal 4 3 3 2 2 3 4 2" xfId="50591"/>
    <cellStyle name="Normal 4 3 3 2 2 3 5" xfId="10039"/>
    <cellStyle name="Normal 4 3 3 2 2 3 6" xfId="34115"/>
    <cellStyle name="Normal 4 3 3 2 2 4" xfId="4781"/>
    <cellStyle name="Normal 4 3 3 2 2 4 2" xfId="15978"/>
    <cellStyle name="Normal 4 3 3 2 2 4 2 2" xfId="40052"/>
    <cellStyle name="Normal 4 3 3 2 2 4 3" xfId="27613"/>
    <cellStyle name="Normal 4 3 3 2 2 4 3 2" xfId="51644"/>
    <cellStyle name="Normal 4 3 3 2 2 4 4" xfId="11002"/>
    <cellStyle name="Normal 4 3 3 2 2 4 5" xfId="35078"/>
    <cellStyle name="Normal 4 3 3 2 2 5" xfId="1777"/>
    <cellStyle name="Normal 4 3 3 2 2 5 2" xfId="24586"/>
    <cellStyle name="Normal 4 3 3 2 2 5 2 2" xfId="48629"/>
    <cellStyle name="Normal 4 3 3 2 2 5 3" xfId="12088"/>
    <cellStyle name="Normal 4 3 3 2 2 5 4" xfId="36164"/>
    <cellStyle name="Normal 4 3 3 2 2 6" xfId="23597"/>
    <cellStyle name="Normal 4 3 3 2 2 6 2" xfId="47651"/>
    <cellStyle name="Normal 4 3 3 2 2 7" xfId="8099"/>
    <cellStyle name="Normal 4 3 3 2 2 8" xfId="32175"/>
    <cellStyle name="Normal 4 3 3 2 3" xfId="971"/>
    <cellStyle name="Normal 4 3 3 2 3 2" xfId="2989"/>
    <cellStyle name="Normal 4 3 3 2 3 2 2" xfId="6188"/>
    <cellStyle name="Normal 4 3 3 2 3 2 2 2" xfId="29019"/>
    <cellStyle name="Normal 4 3 3 2 3 2 2 2 2" xfId="53050"/>
    <cellStyle name="Normal 4 3 3 2 3 2 2 3" xfId="17355"/>
    <cellStyle name="Normal 4 3 3 2 3 2 2 4" xfId="41429"/>
    <cellStyle name="Normal 4 3 3 2 3 2 3" xfId="14170"/>
    <cellStyle name="Normal 4 3 3 2 3 2 3 2" xfId="38246"/>
    <cellStyle name="Normal 4 3 3 2 3 2 4" xfId="25797"/>
    <cellStyle name="Normal 4 3 3 2 3 2 4 2" xfId="49838"/>
    <cellStyle name="Normal 4 3 3 2 3 2 5" xfId="9301"/>
    <cellStyle name="Normal 4 3 3 2 3 2 6" xfId="33377"/>
    <cellStyle name="Normal 4 3 3 2 3 3" xfId="3972"/>
    <cellStyle name="Normal 4 3 3 2 3 3 2" xfId="7185"/>
    <cellStyle name="Normal 4 3 3 2 3 3 2 2" xfId="30016"/>
    <cellStyle name="Normal 4 3 3 2 3 3 2 2 2" xfId="54047"/>
    <cellStyle name="Normal 4 3 3 2 3 3 2 3" xfId="18352"/>
    <cellStyle name="Normal 4 3 3 2 3 3 2 4" xfId="42426"/>
    <cellStyle name="Normal 4 3 3 2 3 3 3" xfId="15169"/>
    <cellStyle name="Normal 4 3 3 2 3 3 3 2" xfId="39243"/>
    <cellStyle name="Normal 4 3 3 2 3 3 4" xfId="26804"/>
    <cellStyle name="Normal 4 3 3 2 3 3 4 2" xfId="50835"/>
    <cellStyle name="Normal 4 3 3 2 3 3 5" xfId="10279"/>
    <cellStyle name="Normal 4 3 3 2 3 3 6" xfId="34355"/>
    <cellStyle name="Normal 4 3 3 2 3 4" xfId="5021"/>
    <cellStyle name="Normal 4 3 3 2 3 4 2" xfId="16218"/>
    <cellStyle name="Normal 4 3 3 2 3 4 2 2" xfId="40292"/>
    <cellStyle name="Normal 4 3 3 2 3 4 3" xfId="27853"/>
    <cellStyle name="Normal 4 3 3 2 3 4 3 2" xfId="51884"/>
    <cellStyle name="Normal 4 3 3 2 3 4 4" xfId="11242"/>
    <cellStyle name="Normal 4 3 3 2 3 4 5" xfId="35318"/>
    <cellStyle name="Normal 4 3 3 2 3 5" xfId="2017"/>
    <cellStyle name="Normal 4 3 3 2 3 5 2" xfId="24826"/>
    <cellStyle name="Normal 4 3 3 2 3 5 2 2" xfId="48869"/>
    <cellStyle name="Normal 4 3 3 2 3 5 3" xfId="12338"/>
    <cellStyle name="Normal 4 3 3 2 3 5 4" xfId="36414"/>
    <cellStyle name="Normal 4 3 3 2 3 6" xfId="23839"/>
    <cellStyle name="Normal 4 3 3 2 3 6 2" xfId="47891"/>
    <cellStyle name="Normal 4 3 3 2 3 7" xfId="8339"/>
    <cellStyle name="Normal 4 3 3 2 3 8" xfId="32415"/>
    <cellStyle name="Normal 4 3 3 2 4" xfId="1211"/>
    <cellStyle name="Normal 4 3 3 2 4 2" xfId="3229"/>
    <cellStyle name="Normal 4 3 3 2 4 2 2" xfId="6428"/>
    <cellStyle name="Normal 4 3 3 2 4 2 2 2" xfId="29259"/>
    <cellStyle name="Normal 4 3 3 2 4 2 2 2 2" xfId="53290"/>
    <cellStyle name="Normal 4 3 3 2 4 2 2 3" xfId="17595"/>
    <cellStyle name="Normal 4 3 3 2 4 2 2 4" xfId="41669"/>
    <cellStyle name="Normal 4 3 3 2 4 2 3" xfId="14410"/>
    <cellStyle name="Normal 4 3 3 2 4 2 3 2" xfId="38486"/>
    <cellStyle name="Normal 4 3 3 2 4 2 4" xfId="26037"/>
    <cellStyle name="Normal 4 3 3 2 4 2 4 2" xfId="50078"/>
    <cellStyle name="Normal 4 3 3 2 4 2 5" xfId="9541"/>
    <cellStyle name="Normal 4 3 3 2 4 2 6" xfId="33617"/>
    <cellStyle name="Normal 4 3 3 2 4 3" xfId="4224"/>
    <cellStyle name="Normal 4 3 3 2 4 3 2" xfId="7437"/>
    <cellStyle name="Normal 4 3 3 2 4 3 2 2" xfId="30268"/>
    <cellStyle name="Normal 4 3 3 2 4 3 2 2 2" xfId="54299"/>
    <cellStyle name="Normal 4 3 3 2 4 3 2 3" xfId="18604"/>
    <cellStyle name="Normal 4 3 3 2 4 3 2 4" xfId="42678"/>
    <cellStyle name="Normal 4 3 3 2 4 3 3" xfId="15421"/>
    <cellStyle name="Normal 4 3 3 2 4 3 3 2" xfId="39495"/>
    <cellStyle name="Normal 4 3 3 2 4 3 4" xfId="27056"/>
    <cellStyle name="Normal 4 3 3 2 4 3 4 2" xfId="51087"/>
    <cellStyle name="Normal 4 3 3 2 4 3 5" xfId="10519"/>
    <cellStyle name="Normal 4 3 3 2 4 3 6" xfId="34595"/>
    <cellStyle name="Normal 4 3 3 2 4 4" xfId="5262"/>
    <cellStyle name="Normal 4 3 3 2 4 4 2" xfId="16459"/>
    <cellStyle name="Normal 4 3 3 2 4 4 2 2" xfId="40533"/>
    <cellStyle name="Normal 4 3 3 2 4 4 3" xfId="28094"/>
    <cellStyle name="Normal 4 3 3 2 4 4 3 2" xfId="52125"/>
    <cellStyle name="Normal 4 3 3 2 4 4 4" xfId="11482"/>
    <cellStyle name="Normal 4 3 3 2 4 4 5" xfId="35558"/>
    <cellStyle name="Normal 4 3 3 2 4 5" xfId="2259"/>
    <cellStyle name="Normal 4 3 3 2 4 5 2" xfId="25070"/>
    <cellStyle name="Normal 4 3 3 2 4 5 2 2" xfId="49111"/>
    <cellStyle name="Normal 4 3 3 2 4 5 3" xfId="12588"/>
    <cellStyle name="Normal 4 3 3 2 4 5 4" xfId="36664"/>
    <cellStyle name="Normal 4 3 3 2 4 6" xfId="24084"/>
    <cellStyle name="Normal 4 3 3 2 4 6 2" xfId="48131"/>
    <cellStyle name="Normal 4 3 3 2 4 7" xfId="8579"/>
    <cellStyle name="Normal 4 3 3 2 4 8" xfId="32655"/>
    <cellStyle name="Normal 4 3 3 2 5" xfId="2508"/>
    <cellStyle name="Normal 4 3 3 2 5 2" xfId="5708"/>
    <cellStyle name="Normal 4 3 3 2 5 2 2" xfId="28539"/>
    <cellStyle name="Normal 4 3 3 2 5 2 2 2" xfId="52570"/>
    <cellStyle name="Normal 4 3 3 2 5 2 3" xfId="16875"/>
    <cellStyle name="Normal 4 3 3 2 5 2 4" xfId="40949"/>
    <cellStyle name="Normal 4 3 3 2 5 3" xfId="13690"/>
    <cellStyle name="Normal 4 3 3 2 5 3 2" xfId="37766"/>
    <cellStyle name="Normal 4 3 3 2 5 4" xfId="25317"/>
    <cellStyle name="Normal 4 3 3 2 5 4 2" xfId="49358"/>
    <cellStyle name="Normal 4 3 3 2 5 5" xfId="8821"/>
    <cellStyle name="Normal 4 3 3 2 5 6" xfId="32897"/>
    <cellStyle name="Normal 4 3 3 2 6" xfId="3483"/>
    <cellStyle name="Normal 4 3 3 2 6 2" xfId="6696"/>
    <cellStyle name="Normal 4 3 3 2 6 2 2" xfId="29527"/>
    <cellStyle name="Normal 4 3 3 2 6 2 2 2" xfId="53558"/>
    <cellStyle name="Normal 4 3 3 2 6 2 3" xfId="17863"/>
    <cellStyle name="Normal 4 3 3 2 6 2 4" xfId="41937"/>
    <cellStyle name="Normal 4 3 3 2 6 3" xfId="14680"/>
    <cellStyle name="Normal 4 3 3 2 6 3 2" xfId="38754"/>
    <cellStyle name="Normal 4 3 3 2 6 4" xfId="26315"/>
    <cellStyle name="Normal 4 3 3 2 6 4 2" xfId="50346"/>
    <cellStyle name="Normal 4 3 3 2 6 5" xfId="9799"/>
    <cellStyle name="Normal 4 3 3 2 6 6" xfId="33875"/>
    <cellStyle name="Normal 4 3 3 2 7" xfId="4541"/>
    <cellStyle name="Normal 4 3 3 2 7 2" xfId="15738"/>
    <cellStyle name="Normal 4 3 3 2 7 2 2" xfId="39812"/>
    <cellStyle name="Normal 4 3 3 2 7 3" xfId="27373"/>
    <cellStyle name="Normal 4 3 3 2 7 3 2" xfId="51404"/>
    <cellStyle name="Normal 4 3 3 2 7 4" xfId="10762"/>
    <cellStyle name="Normal 4 3 3 2 7 5" xfId="34838"/>
    <cellStyle name="Normal 4 3 3 2 8" xfId="1537"/>
    <cellStyle name="Normal 4 3 3 2 8 2" xfId="24346"/>
    <cellStyle name="Normal 4 3 3 2 8 2 2" xfId="48389"/>
    <cellStyle name="Normal 4 3 3 2 8 3" xfId="11790"/>
    <cellStyle name="Normal 4 3 3 2 8 4" xfId="35866"/>
    <cellStyle name="Normal 4 3 3 2 9" xfId="23349"/>
    <cellStyle name="Normal 4 3 3 2 9 2" xfId="47411"/>
    <cellStyle name="Normal 4 3 3 3" xfId="303"/>
    <cellStyle name="Normal 4 3 3 3 10" xfId="7860"/>
    <cellStyle name="Normal 4 3 3 3 11" xfId="31936"/>
    <cellStyle name="Normal 4 3 3 3 2" xfId="702"/>
    <cellStyle name="Normal 4 3 3 3 2 2" xfId="2750"/>
    <cellStyle name="Normal 4 3 3 3 2 2 2" xfId="5949"/>
    <cellStyle name="Normal 4 3 3 3 2 2 2 2" xfId="28780"/>
    <cellStyle name="Normal 4 3 3 3 2 2 2 2 2" xfId="52811"/>
    <cellStyle name="Normal 4 3 3 3 2 2 2 3" xfId="17116"/>
    <cellStyle name="Normal 4 3 3 3 2 2 2 4" xfId="41190"/>
    <cellStyle name="Normal 4 3 3 3 2 2 3" xfId="13931"/>
    <cellStyle name="Normal 4 3 3 3 2 2 3 2" xfId="38007"/>
    <cellStyle name="Normal 4 3 3 3 2 2 4" xfId="25558"/>
    <cellStyle name="Normal 4 3 3 3 2 2 4 2" xfId="49599"/>
    <cellStyle name="Normal 4 3 3 3 2 2 5" xfId="9062"/>
    <cellStyle name="Normal 4 3 3 3 2 2 6" xfId="33138"/>
    <cellStyle name="Normal 4 3 3 3 2 3" xfId="3729"/>
    <cellStyle name="Normal 4 3 3 3 2 3 2" xfId="6942"/>
    <cellStyle name="Normal 4 3 3 3 2 3 2 2" xfId="29773"/>
    <cellStyle name="Normal 4 3 3 3 2 3 2 2 2" xfId="53804"/>
    <cellStyle name="Normal 4 3 3 3 2 3 2 3" xfId="18109"/>
    <cellStyle name="Normal 4 3 3 3 2 3 2 4" xfId="42183"/>
    <cellStyle name="Normal 4 3 3 3 2 3 3" xfId="14926"/>
    <cellStyle name="Normal 4 3 3 3 2 3 3 2" xfId="39000"/>
    <cellStyle name="Normal 4 3 3 3 2 3 4" xfId="26561"/>
    <cellStyle name="Normal 4 3 3 3 2 3 4 2" xfId="50592"/>
    <cellStyle name="Normal 4 3 3 3 2 3 5" xfId="10040"/>
    <cellStyle name="Normal 4 3 3 3 2 3 6" xfId="34116"/>
    <cellStyle name="Normal 4 3 3 3 2 4" xfId="4782"/>
    <cellStyle name="Normal 4 3 3 3 2 4 2" xfId="15979"/>
    <cellStyle name="Normal 4 3 3 3 2 4 2 2" xfId="40053"/>
    <cellStyle name="Normal 4 3 3 3 2 4 3" xfId="27614"/>
    <cellStyle name="Normal 4 3 3 3 2 4 3 2" xfId="51645"/>
    <cellStyle name="Normal 4 3 3 3 2 4 4" xfId="11003"/>
    <cellStyle name="Normal 4 3 3 3 2 4 5" xfId="35079"/>
    <cellStyle name="Normal 4 3 3 3 2 5" xfId="1778"/>
    <cellStyle name="Normal 4 3 3 3 2 5 2" xfId="24587"/>
    <cellStyle name="Normal 4 3 3 3 2 5 2 2" xfId="48630"/>
    <cellStyle name="Normal 4 3 3 3 2 5 3" xfId="12089"/>
    <cellStyle name="Normal 4 3 3 3 2 5 4" xfId="36165"/>
    <cellStyle name="Normal 4 3 3 3 2 6" xfId="23598"/>
    <cellStyle name="Normal 4 3 3 3 2 6 2" xfId="47652"/>
    <cellStyle name="Normal 4 3 3 3 2 7" xfId="8100"/>
    <cellStyle name="Normal 4 3 3 3 2 8" xfId="32176"/>
    <cellStyle name="Normal 4 3 3 3 3" xfId="972"/>
    <cellStyle name="Normal 4 3 3 3 3 2" xfId="2990"/>
    <cellStyle name="Normal 4 3 3 3 3 2 2" xfId="6189"/>
    <cellStyle name="Normal 4 3 3 3 3 2 2 2" xfId="29020"/>
    <cellStyle name="Normal 4 3 3 3 3 2 2 2 2" xfId="53051"/>
    <cellStyle name="Normal 4 3 3 3 3 2 2 3" xfId="17356"/>
    <cellStyle name="Normal 4 3 3 3 3 2 2 4" xfId="41430"/>
    <cellStyle name="Normal 4 3 3 3 3 2 3" xfId="14171"/>
    <cellStyle name="Normal 4 3 3 3 3 2 3 2" xfId="38247"/>
    <cellStyle name="Normal 4 3 3 3 3 2 4" xfId="25798"/>
    <cellStyle name="Normal 4 3 3 3 3 2 4 2" xfId="49839"/>
    <cellStyle name="Normal 4 3 3 3 3 2 5" xfId="9302"/>
    <cellStyle name="Normal 4 3 3 3 3 2 6" xfId="33378"/>
    <cellStyle name="Normal 4 3 3 3 3 3" xfId="3973"/>
    <cellStyle name="Normal 4 3 3 3 3 3 2" xfId="7186"/>
    <cellStyle name="Normal 4 3 3 3 3 3 2 2" xfId="30017"/>
    <cellStyle name="Normal 4 3 3 3 3 3 2 2 2" xfId="54048"/>
    <cellStyle name="Normal 4 3 3 3 3 3 2 3" xfId="18353"/>
    <cellStyle name="Normal 4 3 3 3 3 3 2 4" xfId="42427"/>
    <cellStyle name="Normal 4 3 3 3 3 3 3" xfId="15170"/>
    <cellStyle name="Normal 4 3 3 3 3 3 3 2" xfId="39244"/>
    <cellStyle name="Normal 4 3 3 3 3 3 4" xfId="26805"/>
    <cellStyle name="Normal 4 3 3 3 3 3 4 2" xfId="50836"/>
    <cellStyle name="Normal 4 3 3 3 3 3 5" xfId="10280"/>
    <cellStyle name="Normal 4 3 3 3 3 3 6" xfId="34356"/>
    <cellStyle name="Normal 4 3 3 3 3 4" xfId="5022"/>
    <cellStyle name="Normal 4 3 3 3 3 4 2" xfId="16219"/>
    <cellStyle name="Normal 4 3 3 3 3 4 2 2" xfId="40293"/>
    <cellStyle name="Normal 4 3 3 3 3 4 3" xfId="27854"/>
    <cellStyle name="Normal 4 3 3 3 3 4 3 2" xfId="51885"/>
    <cellStyle name="Normal 4 3 3 3 3 4 4" xfId="11243"/>
    <cellStyle name="Normal 4 3 3 3 3 4 5" xfId="35319"/>
    <cellStyle name="Normal 4 3 3 3 3 5" xfId="2018"/>
    <cellStyle name="Normal 4 3 3 3 3 5 2" xfId="24827"/>
    <cellStyle name="Normal 4 3 3 3 3 5 2 2" xfId="48870"/>
    <cellStyle name="Normal 4 3 3 3 3 5 3" xfId="12339"/>
    <cellStyle name="Normal 4 3 3 3 3 5 4" xfId="36415"/>
    <cellStyle name="Normal 4 3 3 3 3 6" xfId="23840"/>
    <cellStyle name="Normal 4 3 3 3 3 6 2" xfId="47892"/>
    <cellStyle name="Normal 4 3 3 3 3 7" xfId="8340"/>
    <cellStyle name="Normal 4 3 3 3 3 8" xfId="32416"/>
    <cellStyle name="Normal 4 3 3 3 4" xfId="1212"/>
    <cellStyle name="Normal 4 3 3 3 4 2" xfId="3230"/>
    <cellStyle name="Normal 4 3 3 3 4 2 2" xfId="6429"/>
    <cellStyle name="Normal 4 3 3 3 4 2 2 2" xfId="29260"/>
    <cellStyle name="Normal 4 3 3 3 4 2 2 2 2" xfId="53291"/>
    <cellStyle name="Normal 4 3 3 3 4 2 2 3" xfId="17596"/>
    <cellStyle name="Normal 4 3 3 3 4 2 2 4" xfId="41670"/>
    <cellStyle name="Normal 4 3 3 3 4 2 3" xfId="14411"/>
    <cellStyle name="Normal 4 3 3 3 4 2 3 2" xfId="38487"/>
    <cellStyle name="Normal 4 3 3 3 4 2 4" xfId="26038"/>
    <cellStyle name="Normal 4 3 3 3 4 2 4 2" xfId="50079"/>
    <cellStyle name="Normal 4 3 3 3 4 2 5" xfId="9542"/>
    <cellStyle name="Normal 4 3 3 3 4 2 6" xfId="33618"/>
    <cellStyle name="Normal 4 3 3 3 4 3" xfId="4225"/>
    <cellStyle name="Normal 4 3 3 3 4 3 2" xfId="7438"/>
    <cellStyle name="Normal 4 3 3 3 4 3 2 2" xfId="30269"/>
    <cellStyle name="Normal 4 3 3 3 4 3 2 2 2" xfId="54300"/>
    <cellStyle name="Normal 4 3 3 3 4 3 2 3" xfId="18605"/>
    <cellStyle name="Normal 4 3 3 3 4 3 2 4" xfId="42679"/>
    <cellStyle name="Normal 4 3 3 3 4 3 3" xfId="15422"/>
    <cellStyle name="Normal 4 3 3 3 4 3 3 2" xfId="39496"/>
    <cellStyle name="Normal 4 3 3 3 4 3 4" xfId="27057"/>
    <cellStyle name="Normal 4 3 3 3 4 3 4 2" xfId="51088"/>
    <cellStyle name="Normal 4 3 3 3 4 3 5" xfId="10520"/>
    <cellStyle name="Normal 4 3 3 3 4 3 6" xfId="34596"/>
    <cellStyle name="Normal 4 3 3 3 4 4" xfId="5263"/>
    <cellStyle name="Normal 4 3 3 3 4 4 2" xfId="16460"/>
    <cellStyle name="Normal 4 3 3 3 4 4 2 2" xfId="40534"/>
    <cellStyle name="Normal 4 3 3 3 4 4 3" xfId="28095"/>
    <cellStyle name="Normal 4 3 3 3 4 4 3 2" xfId="52126"/>
    <cellStyle name="Normal 4 3 3 3 4 4 4" xfId="11483"/>
    <cellStyle name="Normal 4 3 3 3 4 4 5" xfId="35559"/>
    <cellStyle name="Normal 4 3 3 3 4 5" xfId="2260"/>
    <cellStyle name="Normal 4 3 3 3 4 5 2" xfId="25071"/>
    <cellStyle name="Normal 4 3 3 3 4 5 2 2" xfId="49112"/>
    <cellStyle name="Normal 4 3 3 3 4 5 3" xfId="12589"/>
    <cellStyle name="Normal 4 3 3 3 4 5 4" xfId="36665"/>
    <cellStyle name="Normal 4 3 3 3 4 6" xfId="24085"/>
    <cellStyle name="Normal 4 3 3 3 4 6 2" xfId="48132"/>
    <cellStyle name="Normal 4 3 3 3 4 7" xfId="8580"/>
    <cellStyle name="Normal 4 3 3 3 4 8" xfId="32656"/>
    <cellStyle name="Normal 4 3 3 3 5" xfId="2509"/>
    <cellStyle name="Normal 4 3 3 3 5 2" xfId="5709"/>
    <cellStyle name="Normal 4 3 3 3 5 2 2" xfId="28540"/>
    <cellStyle name="Normal 4 3 3 3 5 2 2 2" xfId="52571"/>
    <cellStyle name="Normal 4 3 3 3 5 2 3" xfId="16876"/>
    <cellStyle name="Normal 4 3 3 3 5 2 4" xfId="40950"/>
    <cellStyle name="Normal 4 3 3 3 5 3" xfId="13691"/>
    <cellStyle name="Normal 4 3 3 3 5 3 2" xfId="37767"/>
    <cellStyle name="Normal 4 3 3 3 5 4" xfId="25318"/>
    <cellStyle name="Normal 4 3 3 3 5 4 2" xfId="49359"/>
    <cellStyle name="Normal 4 3 3 3 5 5" xfId="8822"/>
    <cellStyle name="Normal 4 3 3 3 5 6" xfId="32898"/>
    <cellStyle name="Normal 4 3 3 3 6" xfId="3484"/>
    <cellStyle name="Normal 4 3 3 3 6 2" xfId="6697"/>
    <cellStyle name="Normal 4 3 3 3 6 2 2" xfId="29528"/>
    <cellStyle name="Normal 4 3 3 3 6 2 2 2" xfId="53559"/>
    <cellStyle name="Normal 4 3 3 3 6 2 3" xfId="17864"/>
    <cellStyle name="Normal 4 3 3 3 6 2 4" xfId="41938"/>
    <cellStyle name="Normal 4 3 3 3 6 3" xfId="14681"/>
    <cellStyle name="Normal 4 3 3 3 6 3 2" xfId="38755"/>
    <cellStyle name="Normal 4 3 3 3 6 4" xfId="26316"/>
    <cellStyle name="Normal 4 3 3 3 6 4 2" xfId="50347"/>
    <cellStyle name="Normal 4 3 3 3 6 5" xfId="9800"/>
    <cellStyle name="Normal 4 3 3 3 6 6" xfId="33876"/>
    <cellStyle name="Normal 4 3 3 3 7" xfId="4542"/>
    <cellStyle name="Normal 4 3 3 3 7 2" xfId="15739"/>
    <cellStyle name="Normal 4 3 3 3 7 2 2" xfId="39813"/>
    <cellStyle name="Normal 4 3 3 3 7 3" xfId="27374"/>
    <cellStyle name="Normal 4 3 3 3 7 3 2" xfId="51405"/>
    <cellStyle name="Normal 4 3 3 3 7 4" xfId="10763"/>
    <cellStyle name="Normal 4 3 3 3 7 5" xfId="34839"/>
    <cellStyle name="Normal 4 3 3 3 8" xfId="1538"/>
    <cellStyle name="Normal 4 3 3 3 8 2" xfId="24347"/>
    <cellStyle name="Normal 4 3 3 3 8 2 2" xfId="48390"/>
    <cellStyle name="Normal 4 3 3 3 8 3" xfId="11791"/>
    <cellStyle name="Normal 4 3 3 3 8 4" xfId="35867"/>
    <cellStyle name="Normal 4 3 3 3 9" xfId="23350"/>
    <cellStyle name="Normal 4 3 3 3 9 2" xfId="47412"/>
    <cellStyle name="Normal 4 3 3 4" xfId="700"/>
    <cellStyle name="Normal 4 3 3 4 2" xfId="2748"/>
    <cellStyle name="Normal 4 3 3 4 2 2" xfId="5947"/>
    <cellStyle name="Normal 4 3 3 4 2 2 2" xfId="28778"/>
    <cellStyle name="Normal 4 3 3 4 2 2 2 2" xfId="52809"/>
    <cellStyle name="Normal 4 3 3 4 2 2 3" xfId="17114"/>
    <cellStyle name="Normal 4 3 3 4 2 2 4" xfId="41188"/>
    <cellStyle name="Normal 4 3 3 4 2 3" xfId="13929"/>
    <cellStyle name="Normal 4 3 3 4 2 3 2" xfId="38005"/>
    <cellStyle name="Normal 4 3 3 4 2 4" xfId="25556"/>
    <cellStyle name="Normal 4 3 3 4 2 4 2" xfId="49597"/>
    <cellStyle name="Normal 4 3 3 4 2 5" xfId="9060"/>
    <cellStyle name="Normal 4 3 3 4 2 6" xfId="33136"/>
    <cellStyle name="Normal 4 3 3 4 3" xfId="3727"/>
    <cellStyle name="Normal 4 3 3 4 3 2" xfId="6940"/>
    <cellStyle name="Normal 4 3 3 4 3 2 2" xfId="29771"/>
    <cellStyle name="Normal 4 3 3 4 3 2 2 2" xfId="53802"/>
    <cellStyle name="Normal 4 3 3 4 3 2 3" xfId="18107"/>
    <cellStyle name="Normal 4 3 3 4 3 2 4" xfId="42181"/>
    <cellStyle name="Normal 4 3 3 4 3 3" xfId="14924"/>
    <cellStyle name="Normal 4 3 3 4 3 3 2" xfId="38998"/>
    <cellStyle name="Normal 4 3 3 4 3 4" xfId="26559"/>
    <cellStyle name="Normal 4 3 3 4 3 4 2" xfId="50590"/>
    <cellStyle name="Normal 4 3 3 4 3 5" xfId="10038"/>
    <cellStyle name="Normal 4 3 3 4 3 6" xfId="34114"/>
    <cellStyle name="Normal 4 3 3 4 4" xfId="4780"/>
    <cellStyle name="Normal 4 3 3 4 4 2" xfId="15977"/>
    <cellStyle name="Normal 4 3 3 4 4 2 2" xfId="40051"/>
    <cellStyle name="Normal 4 3 3 4 4 3" xfId="27612"/>
    <cellStyle name="Normal 4 3 3 4 4 3 2" xfId="51643"/>
    <cellStyle name="Normal 4 3 3 4 4 4" xfId="11001"/>
    <cellStyle name="Normal 4 3 3 4 4 5" xfId="35077"/>
    <cellStyle name="Normal 4 3 3 4 5" xfId="1776"/>
    <cellStyle name="Normal 4 3 3 4 5 2" xfId="24585"/>
    <cellStyle name="Normal 4 3 3 4 5 2 2" xfId="48628"/>
    <cellStyle name="Normal 4 3 3 4 5 3" xfId="12087"/>
    <cellStyle name="Normal 4 3 3 4 5 4" xfId="36163"/>
    <cellStyle name="Normal 4 3 3 4 6" xfId="23596"/>
    <cellStyle name="Normal 4 3 3 4 6 2" xfId="47650"/>
    <cellStyle name="Normal 4 3 3 4 7" xfId="8098"/>
    <cellStyle name="Normal 4 3 3 4 8" xfId="32174"/>
    <cellStyle name="Normal 4 3 3 5" xfId="970"/>
    <cellStyle name="Normal 4 3 3 5 2" xfId="2988"/>
    <cellStyle name="Normal 4 3 3 5 2 2" xfId="6187"/>
    <cellStyle name="Normal 4 3 3 5 2 2 2" xfId="29018"/>
    <cellStyle name="Normal 4 3 3 5 2 2 2 2" xfId="53049"/>
    <cellStyle name="Normal 4 3 3 5 2 2 3" xfId="17354"/>
    <cellStyle name="Normal 4 3 3 5 2 2 4" xfId="41428"/>
    <cellStyle name="Normal 4 3 3 5 2 3" xfId="14169"/>
    <cellStyle name="Normal 4 3 3 5 2 3 2" xfId="38245"/>
    <cellStyle name="Normal 4 3 3 5 2 4" xfId="25796"/>
    <cellStyle name="Normal 4 3 3 5 2 4 2" xfId="49837"/>
    <cellStyle name="Normal 4 3 3 5 2 5" xfId="9300"/>
    <cellStyle name="Normal 4 3 3 5 2 6" xfId="33376"/>
    <cellStyle name="Normal 4 3 3 5 3" xfId="3971"/>
    <cellStyle name="Normal 4 3 3 5 3 2" xfId="7184"/>
    <cellStyle name="Normal 4 3 3 5 3 2 2" xfId="30015"/>
    <cellStyle name="Normal 4 3 3 5 3 2 2 2" xfId="54046"/>
    <cellStyle name="Normal 4 3 3 5 3 2 3" xfId="18351"/>
    <cellStyle name="Normal 4 3 3 5 3 2 4" xfId="42425"/>
    <cellStyle name="Normal 4 3 3 5 3 3" xfId="15168"/>
    <cellStyle name="Normal 4 3 3 5 3 3 2" xfId="39242"/>
    <cellStyle name="Normal 4 3 3 5 3 4" xfId="26803"/>
    <cellStyle name="Normal 4 3 3 5 3 4 2" xfId="50834"/>
    <cellStyle name="Normal 4 3 3 5 3 5" xfId="10278"/>
    <cellStyle name="Normal 4 3 3 5 3 6" xfId="34354"/>
    <cellStyle name="Normal 4 3 3 5 4" xfId="5020"/>
    <cellStyle name="Normal 4 3 3 5 4 2" xfId="16217"/>
    <cellStyle name="Normal 4 3 3 5 4 2 2" xfId="40291"/>
    <cellStyle name="Normal 4 3 3 5 4 3" xfId="27852"/>
    <cellStyle name="Normal 4 3 3 5 4 3 2" xfId="51883"/>
    <cellStyle name="Normal 4 3 3 5 4 4" xfId="11241"/>
    <cellStyle name="Normal 4 3 3 5 4 5" xfId="35317"/>
    <cellStyle name="Normal 4 3 3 5 5" xfId="2016"/>
    <cellStyle name="Normal 4 3 3 5 5 2" xfId="24825"/>
    <cellStyle name="Normal 4 3 3 5 5 2 2" xfId="48868"/>
    <cellStyle name="Normal 4 3 3 5 5 3" xfId="12337"/>
    <cellStyle name="Normal 4 3 3 5 5 4" xfId="36413"/>
    <cellStyle name="Normal 4 3 3 5 6" xfId="23838"/>
    <cellStyle name="Normal 4 3 3 5 6 2" xfId="47890"/>
    <cellStyle name="Normal 4 3 3 5 7" xfId="8338"/>
    <cellStyle name="Normal 4 3 3 5 8" xfId="32414"/>
    <cellStyle name="Normal 4 3 3 6" xfId="1210"/>
    <cellStyle name="Normal 4 3 3 6 2" xfId="3228"/>
    <cellStyle name="Normal 4 3 3 6 2 2" xfId="6427"/>
    <cellStyle name="Normal 4 3 3 6 2 2 2" xfId="29258"/>
    <cellStyle name="Normal 4 3 3 6 2 2 2 2" xfId="53289"/>
    <cellStyle name="Normal 4 3 3 6 2 2 3" xfId="17594"/>
    <cellStyle name="Normal 4 3 3 6 2 2 4" xfId="41668"/>
    <cellStyle name="Normal 4 3 3 6 2 3" xfId="14409"/>
    <cellStyle name="Normal 4 3 3 6 2 3 2" xfId="38485"/>
    <cellStyle name="Normal 4 3 3 6 2 4" xfId="26036"/>
    <cellStyle name="Normal 4 3 3 6 2 4 2" xfId="50077"/>
    <cellStyle name="Normal 4 3 3 6 2 5" xfId="9540"/>
    <cellStyle name="Normal 4 3 3 6 2 6" xfId="33616"/>
    <cellStyle name="Normal 4 3 3 6 3" xfId="4223"/>
    <cellStyle name="Normal 4 3 3 6 3 2" xfId="7436"/>
    <cellStyle name="Normal 4 3 3 6 3 2 2" xfId="30267"/>
    <cellStyle name="Normal 4 3 3 6 3 2 2 2" xfId="54298"/>
    <cellStyle name="Normal 4 3 3 6 3 2 3" xfId="18603"/>
    <cellStyle name="Normal 4 3 3 6 3 2 4" xfId="42677"/>
    <cellStyle name="Normal 4 3 3 6 3 3" xfId="15420"/>
    <cellStyle name="Normal 4 3 3 6 3 3 2" xfId="39494"/>
    <cellStyle name="Normal 4 3 3 6 3 4" xfId="27055"/>
    <cellStyle name="Normal 4 3 3 6 3 4 2" xfId="51086"/>
    <cellStyle name="Normal 4 3 3 6 3 5" xfId="10518"/>
    <cellStyle name="Normal 4 3 3 6 3 6" xfId="34594"/>
    <cellStyle name="Normal 4 3 3 6 4" xfId="5261"/>
    <cellStyle name="Normal 4 3 3 6 4 2" xfId="16458"/>
    <cellStyle name="Normal 4 3 3 6 4 2 2" xfId="40532"/>
    <cellStyle name="Normal 4 3 3 6 4 3" xfId="28093"/>
    <cellStyle name="Normal 4 3 3 6 4 3 2" xfId="52124"/>
    <cellStyle name="Normal 4 3 3 6 4 4" xfId="11481"/>
    <cellStyle name="Normal 4 3 3 6 4 5" xfId="35557"/>
    <cellStyle name="Normal 4 3 3 6 5" xfId="2258"/>
    <cellStyle name="Normal 4 3 3 6 5 2" xfId="25069"/>
    <cellStyle name="Normal 4 3 3 6 5 2 2" xfId="49110"/>
    <cellStyle name="Normal 4 3 3 6 5 3" xfId="12587"/>
    <cellStyle name="Normal 4 3 3 6 5 4" xfId="36663"/>
    <cellStyle name="Normal 4 3 3 6 6" xfId="24083"/>
    <cellStyle name="Normal 4 3 3 6 6 2" xfId="48130"/>
    <cellStyle name="Normal 4 3 3 6 7" xfId="8578"/>
    <cellStyle name="Normal 4 3 3 6 8" xfId="32654"/>
    <cellStyle name="Normal 4 3 3 7" xfId="2507"/>
    <cellStyle name="Normal 4 3 3 7 2" xfId="5707"/>
    <cellStyle name="Normal 4 3 3 7 2 2" xfId="28538"/>
    <cellStyle name="Normal 4 3 3 7 2 2 2" xfId="52569"/>
    <cellStyle name="Normal 4 3 3 7 2 3" xfId="16874"/>
    <cellStyle name="Normal 4 3 3 7 2 4" xfId="40948"/>
    <cellStyle name="Normal 4 3 3 7 3" xfId="13689"/>
    <cellStyle name="Normal 4 3 3 7 3 2" xfId="37765"/>
    <cellStyle name="Normal 4 3 3 7 4" xfId="25316"/>
    <cellStyle name="Normal 4 3 3 7 4 2" xfId="49357"/>
    <cellStyle name="Normal 4 3 3 7 5" xfId="8820"/>
    <cellStyle name="Normal 4 3 3 7 6" xfId="32896"/>
    <cellStyle name="Normal 4 3 3 8" xfId="3482"/>
    <cellStyle name="Normal 4 3 3 8 2" xfId="6695"/>
    <cellStyle name="Normal 4 3 3 8 2 2" xfId="29526"/>
    <cellStyle name="Normal 4 3 3 8 2 2 2" xfId="53557"/>
    <cellStyle name="Normal 4 3 3 8 2 3" xfId="17862"/>
    <cellStyle name="Normal 4 3 3 8 2 4" xfId="41936"/>
    <cellStyle name="Normal 4 3 3 8 3" xfId="14679"/>
    <cellStyle name="Normal 4 3 3 8 3 2" xfId="38753"/>
    <cellStyle name="Normal 4 3 3 8 4" xfId="26314"/>
    <cellStyle name="Normal 4 3 3 8 4 2" xfId="50345"/>
    <cellStyle name="Normal 4 3 3 8 5" xfId="9798"/>
    <cellStyle name="Normal 4 3 3 8 6" xfId="33874"/>
    <cellStyle name="Normal 4 3 3 9" xfId="4540"/>
    <cellStyle name="Normal 4 3 3 9 2" xfId="15737"/>
    <cellStyle name="Normal 4 3 3 9 2 2" xfId="39811"/>
    <cellStyle name="Normal 4 3 3 9 3" xfId="27372"/>
    <cellStyle name="Normal 4 3 3 9 3 2" xfId="51403"/>
    <cellStyle name="Normal 4 3 3 9 4" xfId="10761"/>
    <cellStyle name="Normal 4 3 3 9 5" xfId="34837"/>
    <cellStyle name="Normal 4 3 4" xfId="304"/>
    <cellStyle name="Normal 4 3 4 10" xfId="23351"/>
    <cellStyle name="Normal 4 3 4 10 2" xfId="47413"/>
    <cellStyle name="Normal 4 3 4 11" xfId="7861"/>
    <cellStyle name="Normal 4 3 4 12" xfId="31937"/>
    <cellStyle name="Normal 4 3 4 2" xfId="305"/>
    <cellStyle name="Normal 4 3 4 2 10" xfId="7862"/>
    <cellStyle name="Normal 4 3 4 2 11" xfId="31938"/>
    <cellStyle name="Normal 4 3 4 2 2" xfId="704"/>
    <cellStyle name="Normal 4 3 4 2 2 2" xfId="2752"/>
    <cellStyle name="Normal 4 3 4 2 2 2 2" xfId="5951"/>
    <cellStyle name="Normal 4 3 4 2 2 2 2 2" xfId="28782"/>
    <cellStyle name="Normal 4 3 4 2 2 2 2 2 2" xfId="52813"/>
    <cellStyle name="Normal 4 3 4 2 2 2 2 3" xfId="17118"/>
    <cellStyle name="Normal 4 3 4 2 2 2 2 4" xfId="41192"/>
    <cellStyle name="Normal 4 3 4 2 2 2 3" xfId="13933"/>
    <cellStyle name="Normal 4 3 4 2 2 2 3 2" xfId="38009"/>
    <cellStyle name="Normal 4 3 4 2 2 2 4" xfId="25560"/>
    <cellStyle name="Normal 4 3 4 2 2 2 4 2" xfId="49601"/>
    <cellStyle name="Normal 4 3 4 2 2 2 5" xfId="9064"/>
    <cellStyle name="Normal 4 3 4 2 2 2 6" xfId="33140"/>
    <cellStyle name="Normal 4 3 4 2 2 3" xfId="3731"/>
    <cellStyle name="Normal 4 3 4 2 2 3 2" xfId="6944"/>
    <cellStyle name="Normal 4 3 4 2 2 3 2 2" xfId="29775"/>
    <cellStyle name="Normal 4 3 4 2 2 3 2 2 2" xfId="53806"/>
    <cellStyle name="Normal 4 3 4 2 2 3 2 3" xfId="18111"/>
    <cellStyle name="Normal 4 3 4 2 2 3 2 4" xfId="42185"/>
    <cellStyle name="Normal 4 3 4 2 2 3 3" xfId="14928"/>
    <cellStyle name="Normal 4 3 4 2 2 3 3 2" xfId="39002"/>
    <cellStyle name="Normal 4 3 4 2 2 3 4" xfId="26563"/>
    <cellStyle name="Normal 4 3 4 2 2 3 4 2" xfId="50594"/>
    <cellStyle name="Normal 4 3 4 2 2 3 5" xfId="10042"/>
    <cellStyle name="Normal 4 3 4 2 2 3 6" xfId="34118"/>
    <cellStyle name="Normal 4 3 4 2 2 4" xfId="4784"/>
    <cellStyle name="Normal 4 3 4 2 2 4 2" xfId="15981"/>
    <cellStyle name="Normal 4 3 4 2 2 4 2 2" xfId="40055"/>
    <cellStyle name="Normal 4 3 4 2 2 4 3" xfId="27616"/>
    <cellStyle name="Normal 4 3 4 2 2 4 3 2" xfId="51647"/>
    <cellStyle name="Normal 4 3 4 2 2 4 4" xfId="11005"/>
    <cellStyle name="Normal 4 3 4 2 2 4 5" xfId="35081"/>
    <cellStyle name="Normal 4 3 4 2 2 5" xfId="1780"/>
    <cellStyle name="Normal 4 3 4 2 2 5 2" xfId="24589"/>
    <cellStyle name="Normal 4 3 4 2 2 5 2 2" xfId="48632"/>
    <cellStyle name="Normal 4 3 4 2 2 5 3" xfId="12091"/>
    <cellStyle name="Normal 4 3 4 2 2 5 4" xfId="36167"/>
    <cellStyle name="Normal 4 3 4 2 2 6" xfId="23600"/>
    <cellStyle name="Normal 4 3 4 2 2 6 2" xfId="47654"/>
    <cellStyle name="Normal 4 3 4 2 2 7" xfId="8102"/>
    <cellStyle name="Normal 4 3 4 2 2 8" xfId="32178"/>
    <cellStyle name="Normal 4 3 4 2 3" xfId="974"/>
    <cellStyle name="Normal 4 3 4 2 3 2" xfId="2992"/>
    <cellStyle name="Normal 4 3 4 2 3 2 2" xfId="6191"/>
    <cellStyle name="Normal 4 3 4 2 3 2 2 2" xfId="29022"/>
    <cellStyle name="Normal 4 3 4 2 3 2 2 2 2" xfId="53053"/>
    <cellStyle name="Normal 4 3 4 2 3 2 2 3" xfId="17358"/>
    <cellStyle name="Normal 4 3 4 2 3 2 2 4" xfId="41432"/>
    <cellStyle name="Normal 4 3 4 2 3 2 3" xfId="14173"/>
    <cellStyle name="Normal 4 3 4 2 3 2 3 2" xfId="38249"/>
    <cellStyle name="Normal 4 3 4 2 3 2 4" xfId="25800"/>
    <cellStyle name="Normal 4 3 4 2 3 2 4 2" xfId="49841"/>
    <cellStyle name="Normal 4 3 4 2 3 2 5" xfId="9304"/>
    <cellStyle name="Normal 4 3 4 2 3 2 6" xfId="33380"/>
    <cellStyle name="Normal 4 3 4 2 3 3" xfId="3975"/>
    <cellStyle name="Normal 4 3 4 2 3 3 2" xfId="7188"/>
    <cellStyle name="Normal 4 3 4 2 3 3 2 2" xfId="30019"/>
    <cellStyle name="Normal 4 3 4 2 3 3 2 2 2" xfId="54050"/>
    <cellStyle name="Normal 4 3 4 2 3 3 2 3" xfId="18355"/>
    <cellStyle name="Normal 4 3 4 2 3 3 2 4" xfId="42429"/>
    <cellStyle name="Normal 4 3 4 2 3 3 3" xfId="15172"/>
    <cellStyle name="Normal 4 3 4 2 3 3 3 2" xfId="39246"/>
    <cellStyle name="Normal 4 3 4 2 3 3 4" xfId="26807"/>
    <cellStyle name="Normal 4 3 4 2 3 3 4 2" xfId="50838"/>
    <cellStyle name="Normal 4 3 4 2 3 3 5" xfId="10282"/>
    <cellStyle name="Normal 4 3 4 2 3 3 6" xfId="34358"/>
    <cellStyle name="Normal 4 3 4 2 3 4" xfId="5024"/>
    <cellStyle name="Normal 4 3 4 2 3 4 2" xfId="16221"/>
    <cellStyle name="Normal 4 3 4 2 3 4 2 2" xfId="40295"/>
    <cellStyle name="Normal 4 3 4 2 3 4 3" xfId="27856"/>
    <cellStyle name="Normal 4 3 4 2 3 4 3 2" xfId="51887"/>
    <cellStyle name="Normal 4 3 4 2 3 4 4" xfId="11245"/>
    <cellStyle name="Normal 4 3 4 2 3 4 5" xfId="35321"/>
    <cellStyle name="Normal 4 3 4 2 3 5" xfId="2020"/>
    <cellStyle name="Normal 4 3 4 2 3 5 2" xfId="24829"/>
    <cellStyle name="Normal 4 3 4 2 3 5 2 2" xfId="48872"/>
    <cellStyle name="Normal 4 3 4 2 3 5 3" xfId="12341"/>
    <cellStyle name="Normal 4 3 4 2 3 5 4" xfId="36417"/>
    <cellStyle name="Normal 4 3 4 2 3 6" xfId="23842"/>
    <cellStyle name="Normal 4 3 4 2 3 6 2" xfId="47894"/>
    <cellStyle name="Normal 4 3 4 2 3 7" xfId="8342"/>
    <cellStyle name="Normal 4 3 4 2 3 8" xfId="32418"/>
    <cellStyle name="Normal 4 3 4 2 4" xfId="1214"/>
    <cellStyle name="Normal 4 3 4 2 4 2" xfId="3232"/>
    <cellStyle name="Normal 4 3 4 2 4 2 2" xfId="6431"/>
    <cellStyle name="Normal 4 3 4 2 4 2 2 2" xfId="29262"/>
    <cellStyle name="Normal 4 3 4 2 4 2 2 2 2" xfId="53293"/>
    <cellStyle name="Normal 4 3 4 2 4 2 2 3" xfId="17598"/>
    <cellStyle name="Normal 4 3 4 2 4 2 2 4" xfId="41672"/>
    <cellStyle name="Normal 4 3 4 2 4 2 3" xfId="14413"/>
    <cellStyle name="Normal 4 3 4 2 4 2 3 2" xfId="38489"/>
    <cellStyle name="Normal 4 3 4 2 4 2 4" xfId="26040"/>
    <cellStyle name="Normal 4 3 4 2 4 2 4 2" xfId="50081"/>
    <cellStyle name="Normal 4 3 4 2 4 2 5" xfId="9544"/>
    <cellStyle name="Normal 4 3 4 2 4 2 6" xfId="33620"/>
    <cellStyle name="Normal 4 3 4 2 4 3" xfId="4227"/>
    <cellStyle name="Normal 4 3 4 2 4 3 2" xfId="7440"/>
    <cellStyle name="Normal 4 3 4 2 4 3 2 2" xfId="30271"/>
    <cellStyle name="Normal 4 3 4 2 4 3 2 2 2" xfId="54302"/>
    <cellStyle name="Normal 4 3 4 2 4 3 2 3" xfId="18607"/>
    <cellStyle name="Normal 4 3 4 2 4 3 2 4" xfId="42681"/>
    <cellStyle name="Normal 4 3 4 2 4 3 3" xfId="15424"/>
    <cellStyle name="Normal 4 3 4 2 4 3 3 2" xfId="39498"/>
    <cellStyle name="Normal 4 3 4 2 4 3 4" xfId="27059"/>
    <cellStyle name="Normal 4 3 4 2 4 3 4 2" xfId="51090"/>
    <cellStyle name="Normal 4 3 4 2 4 3 5" xfId="10522"/>
    <cellStyle name="Normal 4 3 4 2 4 3 6" xfId="34598"/>
    <cellStyle name="Normal 4 3 4 2 4 4" xfId="5265"/>
    <cellStyle name="Normal 4 3 4 2 4 4 2" xfId="16462"/>
    <cellStyle name="Normal 4 3 4 2 4 4 2 2" xfId="40536"/>
    <cellStyle name="Normal 4 3 4 2 4 4 3" xfId="28097"/>
    <cellStyle name="Normal 4 3 4 2 4 4 3 2" xfId="52128"/>
    <cellStyle name="Normal 4 3 4 2 4 4 4" xfId="11485"/>
    <cellStyle name="Normal 4 3 4 2 4 4 5" xfId="35561"/>
    <cellStyle name="Normal 4 3 4 2 4 5" xfId="2262"/>
    <cellStyle name="Normal 4 3 4 2 4 5 2" xfId="25073"/>
    <cellStyle name="Normal 4 3 4 2 4 5 2 2" xfId="49114"/>
    <cellStyle name="Normal 4 3 4 2 4 5 3" xfId="12591"/>
    <cellStyle name="Normal 4 3 4 2 4 5 4" xfId="36667"/>
    <cellStyle name="Normal 4 3 4 2 4 6" xfId="24087"/>
    <cellStyle name="Normal 4 3 4 2 4 6 2" xfId="48134"/>
    <cellStyle name="Normal 4 3 4 2 4 7" xfId="8582"/>
    <cellStyle name="Normal 4 3 4 2 4 8" xfId="32658"/>
    <cellStyle name="Normal 4 3 4 2 5" xfId="2511"/>
    <cellStyle name="Normal 4 3 4 2 5 2" xfId="5711"/>
    <cellStyle name="Normal 4 3 4 2 5 2 2" xfId="28542"/>
    <cellStyle name="Normal 4 3 4 2 5 2 2 2" xfId="52573"/>
    <cellStyle name="Normal 4 3 4 2 5 2 3" xfId="16878"/>
    <cellStyle name="Normal 4 3 4 2 5 2 4" xfId="40952"/>
    <cellStyle name="Normal 4 3 4 2 5 3" xfId="13693"/>
    <cellStyle name="Normal 4 3 4 2 5 3 2" xfId="37769"/>
    <cellStyle name="Normal 4 3 4 2 5 4" xfId="25320"/>
    <cellStyle name="Normal 4 3 4 2 5 4 2" xfId="49361"/>
    <cellStyle name="Normal 4 3 4 2 5 5" xfId="8824"/>
    <cellStyle name="Normal 4 3 4 2 5 6" xfId="32900"/>
    <cellStyle name="Normal 4 3 4 2 6" xfId="3486"/>
    <cellStyle name="Normal 4 3 4 2 6 2" xfId="6699"/>
    <cellStyle name="Normal 4 3 4 2 6 2 2" xfId="29530"/>
    <cellStyle name="Normal 4 3 4 2 6 2 2 2" xfId="53561"/>
    <cellStyle name="Normal 4 3 4 2 6 2 3" xfId="17866"/>
    <cellStyle name="Normal 4 3 4 2 6 2 4" xfId="41940"/>
    <cellStyle name="Normal 4 3 4 2 6 3" xfId="14683"/>
    <cellStyle name="Normal 4 3 4 2 6 3 2" xfId="38757"/>
    <cellStyle name="Normal 4 3 4 2 6 4" xfId="26318"/>
    <cellStyle name="Normal 4 3 4 2 6 4 2" xfId="50349"/>
    <cellStyle name="Normal 4 3 4 2 6 5" xfId="9802"/>
    <cellStyle name="Normal 4 3 4 2 6 6" xfId="33878"/>
    <cellStyle name="Normal 4 3 4 2 7" xfId="4544"/>
    <cellStyle name="Normal 4 3 4 2 7 2" xfId="15741"/>
    <cellStyle name="Normal 4 3 4 2 7 2 2" xfId="39815"/>
    <cellStyle name="Normal 4 3 4 2 7 3" xfId="27376"/>
    <cellStyle name="Normal 4 3 4 2 7 3 2" xfId="51407"/>
    <cellStyle name="Normal 4 3 4 2 7 4" xfId="10765"/>
    <cellStyle name="Normal 4 3 4 2 7 5" xfId="34841"/>
    <cellStyle name="Normal 4 3 4 2 8" xfId="1540"/>
    <cellStyle name="Normal 4 3 4 2 8 2" xfId="24349"/>
    <cellStyle name="Normal 4 3 4 2 8 2 2" xfId="48392"/>
    <cellStyle name="Normal 4 3 4 2 8 3" xfId="11793"/>
    <cellStyle name="Normal 4 3 4 2 8 4" xfId="35869"/>
    <cellStyle name="Normal 4 3 4 2 9" xfId="23352"/>
    <cellStyle name="Normal 4 3 4 2 9 2" xfId="47414"/>
    <cellStyle name="Normal 4 3 4 3" xfId="703"/>
    <cellStyle name="Normal 4 3 4 3 2" xfId="2751"/>
    <cellStyle name="Normal 4 3 4 3 2 2" xfId="5950"/>
    <cellStyle name="Normal 4 3 4 3 2 2 2" xfId="28781"/>
    <cellStyle name="Normal 4 3 4 3 2 2 2 2" xfId="52812"/>
    <cellStyle name="Normal 4 3 4 3 2 2 3" xfId="17117"/>
    <cellStyle name="Normal 4 3 4 3 2 2 4" xfId="41191"/>
    <cellStyle name="Normal 4 3 4 3 2 3" xfId="13932"/>
    <cellStyle name="Normal 4 3 4 3 2 3 2" xfId="38008"/>
    <cellStyle name="Normal 4 3 4 3 2 4" xfId="25559"/>
    <cellStyle name="Normal 4 3 4 3 2 4 2" xfId="49600"/>
    <cellStyle name="Normal 4 3 4 3 2 5" xfId="9063"/>
    <cellStyle name="Normal 4 3 4 3 2 6" xfId="33139"/>
    <cellStyle name="Normal 4 3 4 3 3" xfId="3730"/>
    <cellStyle name="Normal 4 3 4 3 3 2" xfId="6943"/>
    <cellStyle name="Normal 4 3 4 3 3 2 2" xfId="29774"/>
    <cellStyle name="Normal 4 3 4 3 3 2 2 2" xfId="53805"/>
    <cellStyle name="Normal 4 3 4 3 3 2 3" xfId="18110"/>
    <cellStyle name="Normal 4 3 4 3 3 2 4" xfId="42184"/>
    <cellStyle name="Normal 4 3 4 3 3 3" xfId="14927"/>
    <cellStyle name="Normal 4 3 4 3 3 3 2" xfId="39001"/>
    <cellStyle name="Normal 4 3 4 3 3 4" xfId="26562"/>
    <cellStyle name="Normal 4 3 4 3 3 4 2" xfId="50593"/>
    <cellStyle name="Normal 4 3 4 3 3 5" xfId="10041"/>
    <cellStyle name="Normal 4 3 4 3 3 6" xfId="34117"/>
    <cellStyle name="Normal 4 3 4 3 4" xfId="4783"/>
    <cellStyle name="Normal 4 3 4 3 4 2" xfId="15980"/>
    <cellStyle name="Normal 4 3 4 3 4 2 2" xfId="40054"/>
    <cellStyle name="Normal 4 3 4 3 4 3" xfId="27615"/>
    <cellStyle name="Normal 4 3 4 3 4 3 2" xfId="51646"/>
    <cellStyle name="Normal 4 3 4 3 4 4" xfId="11004"/>
    <cellStyle name="Normal 4 3 4 3 4 5" xfId="35080"/>
    <cellStyle name="Normal 4 3 4 3 5" xfId="1779"/>
    <cellStyle name="Normal 4 3 4 3 5 2" xfId="24588"/>
    <cellStyle name="Normal 4 3 4 3 5 2 2" xfId="48631"/>
    <cellStyle name="Normal 4 3 4 3 5 3" xfId="12090"/>
    <cellStyle name="Normal 4 3 4 3 5 4" xfId="36166"/>
    <cellStyle name="Normal 4 3 4 3 6" xfId="23599"/>
    <cellStyle name="Normal 4 3 4 3 6 2" xfId="47653"/>
    <cellStyle name="Normal 4 3 4 3 7" xfId="8101"/>
    <cellStyle name="Normal 4 3 4 3 8" xfId="32177"/>
    <cellStyle name="Normal 4 3 4 4" xfId="973"/>
    <cellStyle name="Normal 4 3 4 4 2" xfId="2991"/>
    <cellStyle name="Normal 4 3 4 4 2 2" xfId="6190"/>
    <cellStyle name="Normal 4 3 4 4 2 2 2" xfId="29021"/>
    <cellStyle name="Normal 4 3 4 4 2 2 2 2" xfId="53052"/>
    <cellStyle name="Normal 4 3 4 4 2 2 3" xfId="17357"/>
    <cellStyle name="Normal 4 3 4 4 2 2 4" xfId="41431"/>
    <cellStyle name="Normal 4 3 4 4 2 3" xfId="14172"/>
    <cellStyle name="Normal 4 3 4 4 2 3 2" xfId="38248"/>
    <cellStyle name="Normal 4 3 4 4 2 4" xfId="25799"/>
    <cellStyle name="Normal 4 3 4 4 2 4 2" xfId="49840"/>
    <cellStyle name="Normal 4 3 4 4 2 5" xfId="9303"/>
    <cellStyle name="Normal 4 3 4 4 2 6" xfId="33379"/>
    <cellStyle name="Normal 4 3 4 4 3" xfId="3974"/>
    <cellStyle name="Normal 4 3 4 4 3 2" xfId="7187"/>
    <cellStyle name="Normal 4 3 4 4 3 2 2" xfId="30018"/>
    <cellStyle name="Normal 4 3 4 4 3 2 2 2" xfId="54049"/>
    <cellStyle name="Normal 4 3 4 4 3 2 3" xfId="18354"/>
    <cellStyle name="Normal 4 3 4 4 3 2 4" xfId="42428"/>
    <cellStyle name="Normal 4 3 4 4 3 3" xfId="15171"/>
    <cellStyle name="Normal 4 3 4 4 3 3 2" xfId="39245"/>
    <cellStyle name="Normal 4 3 4 4 3 4" xfId="26806"/>
    <cellStyle name="Normal 4 3 4 4 3 4 2" xfId="50837"/>
    <cellStyle name="Normal 4 3 4 4 3 5" xfId="10281"/>
    <cellStyle name="Normal 4 3 4 4 3 6" xfId="34357"/>
    <cellStyle name="Normal 4 3 4 4 4" xfId="5023"/>
    <cellStyle name="Normal 4 3 4 4 4 2" xfId="16220"/>
    <cellStyle name="Normal 4 3 4 4 4 2 2" xfId="40294"/>
    <cellStyle name="Normal 4 3 4 4 4 3" xfId="27855"/>
    <cellStyle name="Normal 4 3 4 4 4 3 2" xfId="51886"/>
    <cellStyle name="Normal 4 3 4 4 4 4" xfId="11244"/>
    <cellStyle name="Normal 4 3 4 4 4 5" xfId="35320"/>
    <cellStyle name="Normal 4 3 4 4 5" xfId="2019"/>
    <cellStyle name="Normal 4 3 4 4 5 2" xfId="24828"/>
    <cellStyle name="Normal 4 3 4 4 5 2 2" xfId="48871"/>
    <cellStyle name="Normal 4 3 4 4 5 3" xfId="12340"/>
    <cellStyle name="Normal 4 3 4 4 5 4" xfId="36416"/>
    <cellStyle name="Normal 4 3 4 4 6" xfId="23841"/>
    <cellStyle name="Normal 4 3 4 4 6 2" xfId="47893"/>
    <cellStyle name="Normal 4 3 4 4 7" xfId="8341"/>
    <cellStyle name="Normal 4 3 4 4 8" xfId="32417"/>
    <cellStyle name="Normal 4 3 4 5" xfId="1213"/>
    <cellStyle name="Normal 4 3 4 5 2" xfId="3231"/>
    <cellStyle name="Normal 4 3 4 5 2 2" xfId="6430"/>
    <cellStyle name="Normal 4 3 4 5 2 2 2" xfId="29261"/>
    <cellStyle name="Normal 4 3 4 5 2 2 2 2" xfId="53292"/>
    <cellStyle name="Normal 4 3 4 5 2 2 3" xfId="17597"/>
    <cellStyle name="Normal 4 3 4 5 2 2 4" xfId="41671"/>
    <cellStyle name="Normal 4 3 4 5 2 3" xfId="14412"/>
    <cellStyle name="Normal 4 3 4 5 2 3 2" xfId="38488"/>
    <cellStyle name="Normal 4 3 4 5 2 4" xfId="26039"/>
    <cellStyle name="Normal 4 3 4 5 2 4 2" xfId="50080"/>
    <cellStyle name="Normal 4 3 4 5 2 5" xfId="9543"/>
    <cellStyle name="Normal 4 3 4 5 2 6" xfId="33619"/>
    <cellStyle name="Normal 4 3 4 5 3" xfId="4226"/>
    <cellStyle name="Normal 4 3 4 5 3 2" xfId="7439"/>
    <cellStyle name="Normal 4 3 4 5 3 2 2" xfId="30270"/>
    <cellStyle name="Normal 4 3 4 5 3 2 2 2" xfId="54301"/>
    <cellStyle name="Normal 4 3 4 5 3 2 3" xfId="18606"/>
    <cellStyle name="Normal 4 3 4 5 3 2 4" xfId="42680"/>
    <cellStyle name="Normal 4 3 4 5 3 3" xfId="15423"/>
    <cellStyle name="Normal 4 3 4 5 3 3 2" xfId="39497"/>
    <cellStyle name="Normal 4 3 4 5 3 4" xfId="27058"/>
    <cellStyle name="Normal 4 3 4 5 3 4 2" xfId="51089"/>
    <cellStyle name="Normal 4 3 4 5 3 5" xfId="10521"/>
    <cellStyle name="Normal 4 3 4 5 3 6" xfId="34597"/>
    <cellStyle name="Normal 4 3 4 5 4" xfId="5264"/>
    <cellStyle name="Normal 4 3 4 5 4 2" xfId="16461"/>
    <cellStyle name="Normal 4 3 4 5 4 2 2" xfId="40535"/>
    <cellStyle name="Normal 4 3 4 5 4 3" xfId="28096"/>
    <cellStyle name="Normal 4 3 4 5 4 3 2" xfId="52127"/>
    <cellStyle name="Normal 4 3 4 5 4 4" xfId="11484"/>
    <cellStyle name="Normal 4 3 4 5 4 5" xfId="35560"/>
    <cellStyle name="Normal 4 3 4 5 5" xfId="2261"/>
    <cellStyle name="Normal 4 3 4 5 5 2" xfId="25072"/>
    <cellStyle name="Normal 4 3 4 5 5 2 2" xfId="49113"/>
    <cellStyle name="Normal 4 3 4 5 5 3" xfId="12590"/>
    <cellStyle name="Normal 4 3 4 5 5 4" xfId="36666"/>
    <cellStyle name="Normal 4 3 4 5 6" xfId="24086"/>
    <cellStyle name="Normal 4 3 4 5 6 2" xfId="48133"/>
    <cellStyle name="Normal 4 3 4 5 7" xfId="8581"/>
    <cellStyle name="Normal 4 3 4 5 8" xfId="32657"/>
    <cellStyle name="Normal 4 3 4 6" xfId="2510"/>
    <cellStyle name="Normal 4 3 4 6 2" xfId="5710"/>
    <cellStyle name="Normal 4 3 4 6 2 2" xfId="28541"/>
    <cellStyle name="Normal 4 3 4 6 2 2 2" xfId="52572"/>
    <cellStyle name="Normal 4 3 4 6 2 3" xfId="16877"/>
    <cellStyle name="Normal 4 3 4 6 2 4" xfId="40951"/>
    <cellStyle name="Normal 4 3 4 6 3" xfId="13692"/>
    <cellStyle name="Normal 4 3 4 6 3 2" xfId="37768"/>
    <cellStyle name="Normal 4 3 4 6 4" xfId="25319"/>
    <cellStyle name="Normal 4 3 4 6 4 2" xfId="49360"/>
    <cellStyle name="Normal 4 3 4 6 5" xfId="8823"/>
    <cellStyle name="Normal 4 3 4 6 6" xfId="32899"/>
    <cellStyle name="Normal 4 3 4 7" xfId="3485"/>
    <cellStyle name="Normal 4 3 4 7 2" xfId="6698"/>
    <cellStyle name="Normal 4 3 4 7 2 2" xfId="29529"/>
    <cellStyle name="Normal 4 3 4 7 2 2 2" xfId="53560"/>
    <cellStyle name="Normal 4 3 4 7 2 3" xfId="17865"/>
    <cellStyle name="Normal 4 3 4 7 2 4" xfId="41939"/>
    <cellStyle name="Normal 4 3 4 7 3" xfId="14682"/>
    <cellStyle name="Normal 4 3 4 7 3 2" xfId="38756"/>
    <cellStyle name="Normal 4 3 4 7 4" xfId="26317"/>
    <cellStyle name="Normal 4 3 4 7 4 2" xfId="50348"/>
    <cellStyle name="Normal 4 3 4 7 5" xfId="9801"/>
    <cellStyle name="Normal 4 3 4 7 6" xfId="33877"/>
    <cellStyle name="Normal 4 3 4 8" xfId="4543"/>
    <cellStyle name="Normal 4 3 4 8 2" xfId="15740"/>
    <cellStyle name="Normal 4 3 4 8 2 2" xfId="39814"/>
    <cellStyle name="Normal 4 3 4 8 3" xfId="27375"/>
    <cellStyle name="Normal 4 3 4 8 3 2" xfId="51406"/>
    <cellStyle name="Normal 4 3 4 8 4" xfId="10764"/>
    <cellStyle name="Normal 4 3 4 8 5" xfId="34840"/>
    <cellStyle name="Normal 4 3 4 9" xfId="1539"/>
    <cellStyle name="Normal 4 3 4 9 2" xfId="24348"/>
    <cellStyle name="Normal 4 3 4 9 2 2" xfId="48391"/>
    <cellStyle name="Normal 4 3 4 9 3" xfId="11792"/>
    <cellStyle name="Normal 4 3 4 9 4" xfId="35868"/>
    <cellStyle name="Normal 4 3 5" xfId="306"/>
    <cellStyle name="Normal 4 3 5 10" xfId="23353"/>
    <cellStyle name="Normal 4 3 5 10 2" xfId="47415"/>
    <cellStyle name="Normal 4 3 5 11" xfId="7863"/>
    <cellStyle name="Normal 4 3 5 12" xfId="31939"/>
    <cellStyle name="Normal 4 3 5 2" xfId="307"/>
    <cellStyle name="Normal 4 3 5 2 10" xfId="7864"/>
    <cellStyle name="Normal 4 3 5 2 11" xfId="31940"/>
    <cellStyle name="Normal 4 3 5 2 2" xfId="706"/>
    <cellStyle name="Normal 4 3 5 2 2 2" xfId="2754"/>
    <cellStyle name="Normal 4 3 5 2 2 2 2" xfId="5953"/>
    <cellStyle name="Normal 4 3 5 2 2 2 2 2" xfId="28784"/>
    <cellStyle name="Normal 4 3 5 2 2 2 2 2 2" xfId="52815"/>
    <cellStyle name="Normal 4 3 5 2 2 2 2 3" xfId="17120"/>
    <cellStyle name="Normal 4 3 5 2 2 2 2 4" xfId="41194"/>
    <cellStyle name="Normal 4 3 5 2 2 2 3" xfId="13935"/>
    <cellStyle name="Normal 4 3 5 2 2 2 3 2" xfId="38011"/>
    <cellStyle name="Normal 4 3 5 2 2 2 4" xfId="25562"/>
    <cellStyle name="Normal 4 3 5 2 2 2 4 2" xfId="49603"/>
    <cellStyle name="Normal 4 3 5 2 2 2 5" xfId="9066"/>
    <cellStyle name="Normal 4 3 5 2 2 2 6" xfId="33142"/>
    <cellStyle name="Normal 4 3 5 2 2 3" xfId="3733"/>
    <cellStyle name="Normal 4 3 5 2 2 3 2" xfId="6946"/>
    <cellStyle name="Normal 4 3 5 2 2 3 2 2" xfId="29777"/>
    <cellStyle name="Normal 4 3 5 2 2 3 2 2 2" xfId="53808"/>
    <cellStyle name="Normal 4 3 5 2 2 3 2 3" xfId="18113"/>
    <cellStyle name="Normal 4 3 5 2 2 3 2 4" xfId="42187"/>
    <cellStyle name="Normal 4 3 5 2 2 3 3" xfId="14930"/>
    <cellStyle name="Normal 4 3 5 2 2 3 3 2" xfId="39004"/>
    <cellStyle name="Normal 4 3 5 2 2 3 4" xfId="26565"/>
    <cellStyle name="Normal 4 3 5 2 2 3 4 2" xfId="50596"/>
    <cellStyle name="Normal 4 3 5 2 2 3 5" xfId="10044"/>
    <cellStyle name="Normal 4 3 5 2 2 3 6" xfId="34120"/>
    <cellStyle name="Normal 4 3 5 2 2 4" xfId="4786"/>
    <cellStyle name="Normal 4 3 5 2 2 4 2" xfId="15983"/>
    <cellStyle name="Normal 4 3 5 2 2 4 2 2" xfId="40057"/>
    <cellStyle name="Normal 4 3 5 2 2 4 3" xfId="27618"/>
    <cellStyle name="Normal 4 3 5 2 2 4 3 2" xfId="51649"/>
    <cellStyle name="Normal 4 3 5 2 2 4 4" xfId="11007"/>
    <cellStyle name="Normal 4 3 5 2 2 4 5" xfId="35083"/>
    <cellStyle name="Normal 4 3 5 2 2 5" xfId="1782"/>
    <cellStyle name="Normal 4 3 5 2 2 5 2" xfId="24591"/>
    <cellStyle name="Normal 4 3 5 2 2 5 2 2" xfId="48634"/>
    <cellStyle name="Normal 4 3 5 2 2 5 3" xfId="12093"/>
    <cellStyle name="Normal 4 3 5 2 2 5 4" xfId="36169"/>
    <cellStyle name="Normal 4 3 5 2 2 6" xfId="23602"/>
    <cellStyle name="Normal 4 3 5 2 2 6 2" xfId="47656"/>
    <cellStyle name="Normal 4 3 5 2 2 7" xfId="8104"/>
    <cellStyle name="Normal 4 3 5 2 2 8" xfId="32180"/>
    <cellStyle name="Normal 4 3 5 2 3" xfId="976"/>
    <cellStyle name="Normal 4 3 5 2 3 2" xfId="2994"/>
    <cellStyle name="Normal 4 3 5 2 3 2 2" xfId="6193"/>
    <cellStyle name="Normal 4 3 5 2 3 2 2 2" xfId="29024"/>
    <cellStyle name="Normal 4 3 5 2 3 2 2 2 2" xfId="53055"/>
    <cellStyle name="Normal 4 3 5 2 3 2 2 3" xfId="17360"/>
    <cellStyle name="Normal 4 3 5 2 3 2 2 4" xfId="41434"/>
    <cellStyle name="Normal 4 3 5 2 3 2 3" xfId="14175"/>
    <cellStyle name="Normal 4 3 5 2 3 2 3 2" xfId="38251"/>
    <cellStyle name="Normal 4 3 5 2 3 2 4" xfId="25802"/>
    <cellStyle name="Normal 4 3 5 2 3 2 4 2" xfId="49843"/>
    <cellStyle name="Normal 4 3 5 2 3 2 5" xfId="9306"/>
    <cellStyle name="Normal 4 3 5 2 3 2 6" xfId="33382"/>
    <cellStyle name="Normal 4 3 5 2 3 3" xfId="3977"/>
    <cellStyle name="Normal 4 3 5 2 3 3 2" xfId="7190"/>
    <cellStyle name="Normal 4 3 5 2 3 3 2 2" xfId="30021"/>
    <cellStyle name="Normal 4 3 5 2 3 3 2 2 2" xfId="54052"/>
    <cellStyle name="Normal 4 3 5 2 3 3 2 3" xfId="18357"/>
    <cellStyle name="Normal 4 3 5 2 3 3 2 4" xfId="42431"/>
    <cellStyle name="Normal 4 3 5 2 3 3 3" xfId="15174"/>
    <cellStyle name="Normal 4 3 5 2 3 3 3 2" xfId="39248"/>
    <cellStyle name="Normal 4 3 5 2 3 3 4" xfId="26809"/>
    <cellStyle name="Normal 4 3 5 2 3 3 4 2" xfId="50840"/>
    <cellStyle name="Normal 4 3 5 2 3 3 5" xfId="10284"/>
    <cellStyle name="Normal 4 3 5 2 3 3 6" xfId="34360"/>
    <cellStyle name="Normal 4 3 5 2 3 4" xfId="5026"/>
    <cellStyle name="Normal 4 3 5 2 3 4 2" xfId="16223"/>
    <cellStyle name="Normal 4 3 5 2 3 4 2 2" xfId="40297"/>
    <cellStyle name="Normal 4 3 5 2 3 4 3" xfId="27858"/>
    <cellStyle name="Normal 4 3 5 2 3 4 3 2" xfId="51889"/>
    <cellStyle name="Normal 4 3 5 2 3 4 4" xfId="11247"/>
    <cellStyle name="Normal 4 3 5 2 3 4 5" xfId="35323"/>
    <cellStyle name="Normal 4 3 5 2 3 5" xfId="2022"/>
    <cellStyle name="Normal 4 3 5 2 3 5 2" xfId="24831"/>
    <cellStyle name="Normal 4 3 5 2 3 5 2 2" xfId="48874"/>
    <cellStyle name="Normal 4 3 5 2 3 5 3" xfId="12343"/>
    <cellStyle name="Normal 4 3 5 2 3 5 4" xfId="36419"/>
    <cellStyle name="Normal 4 3 5 2 3 6" xfId="23844"/>
    <cellStyle name="Normal 4 3 5 2 3 6 2" xfId="47896"/>
    <cellStyle name="Normal 4 3 5 2 3 7" xfId="8344"/>
    <cellStyle name="Normal 4 3 5 2 3 8" xfId="32420"/>
    <cellStyle name="Normal 4 3 5 2 4" xfId="1216"/>
    <cellStyle name="Normal 4 3 5 2 4 2" xfId="3234"/>
    <cellStyle name="Normal 4 3 5 2 4 2 2" xfId="6433"/>
    <cellStyle name="Normal 4 3 5 2 4 2 2 2" xfId="29264"/>
    <cellStyle name="Normal 4 3 5 2 4 2 2 2 2" xfId="53295"/>
    <cellStyle name="Normal 4 3 5 2 4 2 2 3" xfId="17600"/>
    <cellStyle name="Normal 4 3 5 2 4 2 2 4" xfId="41674"/>
    <cellStyle name="Normal 4 3 5 2 4 2 3" xfId="14415"/>
    <cellStyle name="Normal 4 3 5 2 4 2 3 2" xfId="38491"/>
    <cellStyle name="Normal 4 3 5 2 4 2 4" xfId="26042"/>
    <cellStyle name="Normal 4 3 5 2 4 2 4 2" xfId="50083"/>
    <cellStyle name="Normal 4 3 5 2 4 2 5" xfId="9546"/>
    <cellStyle name="Normal 4 3 5 2 4 2 6" xfId="33622"/>
    <cellStyle name="Normal 4 3 5 2 4 3" xfId="4229"/>
    <cellStyle name="Normal 4 3 5 2 4 3 2" xfId="7442"/>
    <cellStyle name="Normal 4 3 5 2 4 3 2 2" xfId="30273"/>
    <cellStyle name="Normal 4 3 5 2 4 3 2 2 2" xfId="54304"/>
    <cellStyle name="Normal 4 3 5 2 4 3 2 3" xfId="18609"/>
    <cellStyle name="Normal 4 3 5 2 4 3 2 4" xfId="42683"/>
    <cellStyle name="Normal 4 3 5 2 4 3 3" xfId="15426"/>
    <cellStyle name="Normal 4 3 5 2 4 3 3 2" xfId="39500"/>
    <cellStyle name="Normal 4 3 5 2 4 3 4" xfId="27061"/>
    <cellStyle name="Normal 4 3 5 2 4 3 4 2" xfId="51092"/>
    <cellStyle name="Normal 4 3 5 2 4 3 5" xfId="10524"/>
    <cellStyle name="Normal 4 3 5 2 4 3 6" xfId="34600"/>
    <cellStyle name="Normal 4 3 5 2 4 4" xfId="5267"/>
    <cellStyle name="Normal 4 3 5 2 4 4 2" xfId="16464"/>
    <cellStyle name="Normal 4 3 5 2 4 4 2 2" xfId="40538"/>
    <cellStyle name="Normal 4 3 5 2 4 4 3" xfId="28099"/>
    <cellStyle name="Normal 4 3 5 2 4 4 3 2" xfId="52130"/>
    <cellStyle name="Normal 4 3 5 2 4 4 4" xfId="11487"/>
    <cellStyle name="Normal 4 3 5 2 4 4 5" xfId="35563"/>
    <cellStyle name="Normal 4 3 5 2 4 5" xfId="2264"/>
    <cellStyle name="Normal 4 3 5 2 4 5 2" xfId="25075"/>
    <cellStyle name="Normal 4 3 5 2 4 5 2 2" xfId="49116"/>
    <cellStyle name="Normal 4 3 5 2 4 5 3" xfId="12593"/>
    <cellStyle name="Normal 4 3 5 2 4 5 4" xfId="36669"/>
    <cellStyle name="Normal 4 3 5 2 4 6" xfId="24089"/>
    <cellStyle name="Normal 4 3 5 2 4 6 2" xfId="48136"/>
    <cellStyle name="Normal 4 3 5 2 4 7" xfId="8584"/>
    <cellStyle name="Normal 4 3 5 2 4 8" xfId="32660"/>
    <cellStyle name="Normal 4 3 5 2 5" xfId="2513"/>
    <cellStyle name="Normal 4 3 5 2 5 2" xfId="5713"/>
    <cellStyle name="Normal 4 3 5 2 5 2 2" xfId="28544"/>
    <cellStyle name="Normal 4 3 5 2 5 2 2 2" xfId="52575"/>
    <cellStyle name="Normal 4 3 5 2 5 2 3" xfId="16880"/>
    <cellStyle name="Normal 4 3 5 2 5 2 4" xfId="40954"/>
    <cellStyle name="Normal 4 3 5 2 5 3" xfId="13695"/>
    <cellStyle name="Normal 4 3 5 2 5 3 2" xfId="37771"/>
    <cellStyle name="Normal 4 3 5 2 5 4" xfId="25322"/>
    <cellStyle name="Normal 4 3 5 2 5 4 2" xfId="49363"/>
    <cellStyle name="Normal 4 3 5 2 5 5" xfId="8826"/>
    <cellStyle name="Normal 4 3 5 2 5 6" xfId="32902"/>
    <cellStyle name="Normal 4 3 5 2 6" xfId="3488"/>
    <cellStyle name="Normal 4 3 5 2 6 2" xfId="6701"/>
    <cellStyle name="Normal 4 3 5 2 6 2 2" xfId="29532"/>
    <cellStyle name="Normal 4 3 5 2 6 2 2 2" xfId="53563"/>
    <cellStyle name="Normal 4 3 5 2 6 2 3" xfId="17868"/>
    <cellStyle name="Normal 4 3 5 2 6 2 4" xfId="41942"/>
    <cellStyle name="Normal 4 3 5 2 6 3" xfId="14685"/>
    <cellStyle name="Normal 4 3 5 2 6 3 2" xfId="38759"/>
    <cellStyle name="Normal 4 3 5 2 6 4" xfId="26320"/>
    <cellStyle name="Normal 4 3 5 2 6 4 2" xfId="50351"/>
    <cellStyle name="Normal 4 3 5 2 6 5" xfId="9804"/>
    <cellStyle name="Normal 4 3 5 2 6 6" xfId="33880"/>
    <cellStyle name="Normal 4 3 5 2 7" xfId="4546"/>
    <cellStyle name="Normal 4 3 5 2 7 2" xfId="15743"/>
    <cellStyle name="Normal 4 3 5 2 7 2 2" xfId="39817"/>
    <cellStyle name="Normal 4 3 5 2 7 3" xfId="27378"/>
    <cellStyle name="Normal 4 3 5 2 7 3 2" xfId="51409"/>
    <cellStyle name="Normal 4 3 5 2 7 4" xfId="10767"/>
    <cellStyle name="Normal 4 3 5 2 7 5" xfId="34843"/>
    <cellStyle name="Normal 4 3 5 2 8" xfId="1542"/>
    <cellStyle name="Normal 4 3 5 2 8 2" xfId="24351"/>
    <cellStyle name="Normal 4 3 5 2 8 2 2" xfId="48394"/>
    <cellStyle name="Normal 4 3 5 2 8 3" xfId="11795"/>
    <cellStyle name="Normal 4 3 5 2 8 4" xfId="35871"/>
    <cellStyle name="Normal 4 3 5 2 9" xfId="23354"/>
    <cellStyle name="Normal 4 3 5 2 9 2" xfId="47416"/>
    <cellStyle name="Normal 4 3 5 3" xfId="705"/>
    <cellStyle name="Normal 4 3 5 3 2" xfId="2753"/>
    <cellStyle name="Normal 4 3 5 3 2 2" xfId="5952"/>
    <cellStyle name="Normal 4 3 5 3 2 2 2" xfId="28783"/>
    <cellStyle name="Normal 4 3 5 3 2 2 2 2" xfId="52814"/>
    <cellStyle name="Normal 4 3 5 3 2 2 3" xfId="17119"/>
    <cellStyle name="Normal 4 3 5 3 2 2 4" xfId="41193"/>
    <cellStyle name="Normal 4 3 5 3 2 3" xfId="13934"/>
    <cellStyle name="Normal 4 3 5 3 2 3 2" xfId="38010"/>
    <cellStyle name="Normal 4 3 5 3 2 4" xfId="25561"/>
    <cellStyle name="Normal 4 3 5 3 2 4 2" xfId="49602"/>
    <cellStyle name="Normal 4 3 5 3 2 5" xfId="9065"/>
    <cellStyle name="Normal 4 3 5 3 2 6" xfId="33141"/>
    <cellStyle name="Normal 4 3 5 3 3" xfId="3732"/>
    <cellStyle name="Normal 4 3 5 3 3 2" xfId="6945"/>
    <cellStyle name="Normal 4 3 5 3 3 2 2" xfId="29776"/>
    <cellStyle name="Normal 4 3 5 3 3 2 2 2" xfId="53807"/>
    <cellStyle name="Normal 4 3 5 3 3 2 3" xfId="18112"/>
    <cellStyle name="Normal 4 3 5 3 3 2 4" xfId="42186"/>
    <cellStyle name="Normal 4 3 5 3 3 3" xfId="14929"/>
    <cellStyle name="Normal 4 3 5 3 3 3 2" xfId="39003"/>
    <cellStyle name="Normal 4 3 5 3 3 4" xfId="26564"/>
    <cellStyle name="Normal 4 3 5 3 3 4 2" xfId="50595"/>
    <cellStyle name="Normal 4 3 5 3 3 5" xfId="10043"/>
    <cellStyle name="Normal 4 3 5 3 3 6" xfId="34119"/>
    <cellStyle name="Normal 4 3 5 3 4" xfId="4785"/>
    <cellStyle name="Normal 4 3 5 3 4 2" xfId="15982"/>
    <cellStyle name="Normal 4 3 5 3 4 2 2" xfId="40056"/>
    <cellStyle name="Normal 4 3 5 3 4 3" xfId="27617"/>
    <cellStyle name="Normal 4 3 5 3 4 3 2" xfId="51648"/>
    <cellStyle name="Normal 4 3 5 3 4 4" xfId="11006"/>
    <cellStyle name="Normal 4 3 5 3 4 5" xfId="35082"/>
    <cellStyle name="Normal 4 3 5 3 5" xfId="1781"/>
    <cellStyle name="Normal 4 3 5 3 5 2" xfId="24590"/>
    <cellStyle name="Normal 4 3 5 3 5 2 2" xfId="48633"/>
    <cellStyle name="Normal 4 3 5 3 5 3" xfId="12092"/>
    <cellStyle name="Normal 4 3 5 3 5 4" xfId="36168"/>
    <cellStyle name="Normal 4 3 5 3 6" xfId="23601"/>
    <cellStyle name="Normal 4 3 5 3 6 2" xfId="47655"/>
    <cellStyle name="Normal 4 3 5 3 7" xfId="8103"/>
    <cellStyle name="Normal 4 3 5 3 8" xfId="32179"/>
    <cellStyle name="Normal 4 3 5 4" xfId="975"/>
    <cellStyle name="Normal 4 3 5 4 2" xfId="2993"/>
    <cellStyle name="Normal 4 3 5 4 2 2" xfId="6192"/>
    <cellStyle name="Normal 4 3 5 4 2 2 2" xfId="29023"/>
    <cellStyle name="Normal 4 3 5 4 2 2 2 2" xfId="53054"/>
    <cellStyle name="Normal 4 3 5 4 2 2 3" xfId="17359"/>
    <cellStyle name="Normal 4 3 5 4 2 2 4" xfId="41433"/>
    <cellStyle name="Normal 4 3 5 4 2 3" xfId="14174"/>
    <cellStyle name="Normal 4 3 5 4 2 3 2" xfId="38250"/>
    <cellStyle name="Normal 4 3 5 4 2 4" xfId="25801"/>
    <cellStyle name="Normal 4 3 5 4 2 4 2" xfId="49842"/>
    <cellStyle name="Normal 4 3 5 4 2 5" xfId="9305"/>
    <cellStyle name="Normal 4 3 5 4 2 6" xfId="33381"/>
    <cellStyle name="Normal 4 3 5 4 3" xfId="3976"/>
    <cellStyle name="Normal 4 3 5 4 3 2" xfId="7189"/>
    <cellStyle name="Normal 4 3 5 4 3 2 2" xfId="30020"/>
    <cellStyle name="Normal 4 3 5 4 3 2 2 2" xfId="54051"/>
    <cellStyle name="Normal 4 3 5 4 3 2 3" xfId="18356"/>
    <cellStyle name="Normal 4 3 5 4 3 2 4" xfId="42430"/>
    <cellStyle name="Normal 4 3 5 4 3 3" xfId="15173"/>
    <cellStyle name="Normal 4 3 5 4 3 3 2" xfId="39247"/>
    <cellStyle name="Normal 4 3 5 4 3 4" xfId="26808"/>
    <cellStyle name="Normal 4 3 5 4 3 4 2" xfId="50839"/>
    <cellStyle name="Normal 4 3 5 4 3 5" xfId="10283"/>
    <cellStyle name="Normal 4 3 5 4 3 6" xfId="34359"/>
    <cellStyle name="Normal 4 3 5 4 4" xfId="5025"/>
    <cellStyle name="Normal 4 3 5 4 4 2" xfId="16222"/>
    <cellStyle name="Normal 4 3 5 4 4 2 2" xfId="40296"/>
    <cellStyle name="Normal 4 3 5 4 4 3" xfId="27857"/>
    <cellStyle name="Normal 4 3 5 4 4 3 2" xfId="51888"/>
    <cellStyle name="Normal 4 3 5 4 4 4" xfId="11246"/>
    <cellStyle name="Normal 4 3 5 4 4 5" xfId="35322"/>
    <cellStyle name="Normal 4 3 5 4 5" xfId="2021"/>
    <cellStyle name="Normal 4 3 5 4 5 2" xfId="24830"/>
    <cellStyle name="Normal 4 3 5 4 5 2 2" xfId="48873"/>
    <cellStyle name="Normal 4 3 5 4 5 3" xfId="12342"/>
    <cellStyle name="Normal 4 3 5 4 5 4" xfId="36418"/>
    <cellStyle name="Normal 4 3 5 4 6" xfId="23843"/>
    <cellStyle name="Normal 4 3 5 4 6 2" xfId="47895"/>
    <cellStyle name="Normal 4 3 5 4 7" xfId="8343"/>
    <cellStyle name="Normal 4 3 5 4 8" xfId="32419"/>
    <cellStyle name="Normal 4 3 5 5" xfId="1215"/>
    <cellStyle name="Normal 4 3 5 5 2" xfId="3233"/>
    <cellStyle name="Normal 4 3 5 5 2 2" xfId="6432"/>
    <cellStyle name="Normal 4 3 5 5 2 2 2" xfId="29263"/>
    <cellStyle name="Normal 4 3 5 5 2 2 2 2" xfId="53294"/>
    <cellStyle name="Normal 4 3 5 5 2 2 3" xfId="17599"/>
    <cellStyle name="Normal 4 3 5 5 2 2 4" xfId="41673"/>
    <cellStyle name="Normal 4 3 5 5 2 3" xfId="14414"/>
    <cellStyle name="Normal 4 3 5 5 2 3 2" xfId="38490"/>
    <cellStyle name="Normal 4 3 5 5 2 4" xfId="26041"/>
    <cellStyle name="Normal 4 3 5 5 2 4 2" xfId="50082"/>
    <cellStyle name="Normal 4 3 5 5 2 5" xfId="9545"/>
    <cellStyle name="Normal 4 3 5 5 2 6" xfId="33621"/>
    <cellStyle name="Normal 4 3 5 5 3" xfId="4228"/>
    <cellStyle name="Normal 4 3 5 5 3 2" xfId="7441"/>
    <cellStyle name="Normal 4 3 5 5 3 2 2" xfId="30272"/>
    <cellStyle name="Normal 4 3 5 5 3 2 2 2" xfId="54303"/>
    <cellStyle name="Normal 4 3 5 5 3 2 3" xfId="18608"/>
    <cellStyle name="Normal 4 3 5 5 3 2 4" xfId="42682"/>
    <cellStyle name="Normal 4 3 5 5 3 3" xfId="15425"/>
    <cellStyle name="Normal 4 3 5 5 3 3 2" xfId="39499"/>
    <cellStyle name="Normal 4 3 5 5 3 4" xfId="27060"/>
    <cellStyle name="Normal 4 3 5 5 3 4 2" xfId="51091"/>
    <cellStyle name="Normal 4 3 5 5 3 5" xfId="10523"/>
    <cellStyle name="Normal 4 3 5 5 3 6" xfId="34599"/>
    <cellStyle name="Normal 4 3 5 5 4" xfId="5266"/>
    <cellStyle name="Normal 4 3 5 5 4 2" xfId="16463"/>
    <cellStyle name="Normal 4 3 5 5 4 2 2" xfId="40537"/>
    <cellStyle name="Normal 4 3 5 5 4 3" xfId="28098"/>
    <cellStyle name="Normal 4 3 5 5 4 3 2" xfId="52129"/>
    <cellStyle name="Normal 4 3 5 5 4 4" xfId="11486"/>
    <cellStyle name="Normal 4 3 5 5 4 5" xfId="35562"/>
    <cellStyle name="Normal 4 3 5 5 5" xfId="2263"/>
    <cellStyle name="Normal 4 3 5 5 5 2" xfId="25074"/>
    <cellStyle name="Normal 4 3 5 5 5 2 2" xfId="49115"/>
    <cellStyle name="Normal 4 3 5 5 5 3" xfId="12592"/>
    <cellStyle name="Normal 4 3 5 5 5 4" xfId="36668"/>
    <cellStyle name="Normal 4 3 5 5 6" xfId="24088"/>
    <cellStyle name="Normal 4 3 5 5 6 2" xfId="48135"/>
    <cellStyle name="Normal 4 3 5 5 7" xfId="8583"/>
    <cellStyle name="Normal 4 3 5 5 8" xfId="32659"/>
    <cellStyle name="Normal 4 3 5 6" xfId="2512"/>
    <cellStyle name="Normal 4 3 5 6 2" xfId="5712"/>
    <cellStyle name="Normal 4 3 5 6 2 2" xfId="28543"/>
    <cellStyle name="Normal 4 3 5 6 2 2 2" xfId="52574"/>
    <cellStyle name="Normal 4 3 5 6 2 3" xfId="16879"/>
    <cellStyle name="Normal 4 3 5 6 2 4" xfId="40953"/>
    <cellStyle name="Normal 4 3 5 6 3" xfId="13694"/>
    <cellStyle name="Normal 4 3 5 6 3 2" xfId="37770"/>
    <cellStyle name="Normal 4 3 5 6 4" xfId="25321"/>
    <cellStyle name="Normal 4 3 5 6 4 2" xfId="49362"/>
    <cellStyle name="Normal 4 3 5 6 5" xfId="8825"/>
    <cellStyle name="Normal 4 3 5 6 6" xfId="32901"/>
    <cellStyle name="Normal 4 3 5 7" xfId="3487"/>
    <cellStyle name="Normal 4 3 5 7 2" xfId="6700"/>
    <cellStyle name="Normal 4 3 5 7 2 2" xfId="29531"/>
    <cellStyle name="Normal 4 3 5 7 2 2 2" xfId="53562"/>
    <cellStyle name="Normal 4 3 5 7 2 3" xfId="17867"/>
    <cellStyle name="Normal 4 3 5 7 2 4" xfId="41941"/>
    <cellStyle name="Normal 4 3 5 7 3" xfId="14684"/>
    <cellStyle name="Normal 4 3 5 7 3 2" xfId="38758"/>
    <cellStyle name="Normal 4 3 5 7 4" xfId="26319"/>
    <cellStyle name="Normal 4 3 5 7 4 2" xfId="50350"/>
    <cellStyle name="Normal 4 3 5 7 5" xfId="9803"/>
    <cellStyle name="Normal 4 3 5 7 6" xfId="33879"/>
    <cellStyle name="Normal 4 3 5 8" xfId="4545"/>
    <cellStyle name="Normal 4 3 5 8 2" xfId="15742"/>
    <cellStyle name="Normal 4 3 5 8 2 2" xfId="39816"/>
    <cellStyle name="Normal 4 3 5 8 3" xfId="27377"/>
    <cellStyle name="Normal 4 3 5 8 3 2" xfId="51408"/>
    <cellStyle name="Normal 4 3 5 8 4" xfId="10766"/>
    <cellStyle name="Normal 4 3 5 8 5" xfId="34842"/>
    <cellStyle name="Normal 4 3 5 9" xfId="1541"/>
    <cellStyle name="Normal 4 3 5 9 2" xfId="24350"/>
    <cellStyle name="Normal 4 3 5 9 2 2" xfId="48393"/>
    <cellStyle name="Normal 4 3 5 9 3" xfId="11794"/>
    <cellStyle name="Normal 4 3 5 9 4" xfId="35870"/>
    <cellStyle name="Normal 4 3 6" xfId="308"/>
    <cellStyle name="Normal 4 3 6 10" xfId="7865"/>
    <cellStyle name="Normal 4 3 6 11" xfId="31941"/>
    <cellStyle name="Normal 4 3 6 2" xfId="707"/>
    <cellStyle name="Normal 4 3 6 2 2" xfId="2755"/>
    <cellStyle name="Normal 4 3 6 2 2 2" xfId="5954"/>
    <cellStyle name="Normal 4 3 6 2 2 2 2" xfId="28785"/>
    <cellStyle name="Normal 4 3 6 2 2 2 2 2" xfId="52816"/>
    <cellStyle name="Normal 4 3 6 2 2 2 3" xfId="17121"/>
    <cellStyle name="Normal 4 3 6 2 2 2 4" xfId="41195"/>
    <cellStyle name="Normal 4 3 6 2 2 3" xfId="13936"/>
    <cellStyle name="Normal 4 3 6 2 2 3 2" xfId="38012"/>
    <cellStyle name="Normal 4 3 6 2 2 4" xfId="25563"/>
    <cellStyle name="Normal 4 3 6 2 2 4 2" xfId="49604"/>
    <cellStyle name="Normal 4 3 6 2 2 5" xfId="9067"/>
    <cellStyle name="Normal 4 3 6 2 2 6" xfId="33143"/>
    <cellStyle name="Normal 4 3 6 2 3" xfId="3734"/>
    <cellStyle name="Normal 4 3 6 2 3 2" xfId="6947"/>
    <cellStyle name="Normal 4 3 6 2 3 2 2" xfId="29778"/>
    <cellStyle name="Normal 4 3 6 2 3 2 2 2" xfId="53809"/>
    <cellStyle name="Normal 4 3 6 2 3 2 3" xfId="18114"/>
    <cellStyle name="Normal 4 3 6 2 3 2 4" xfId="42188"/>
    <cellStyle name="Normal 4 3 6 2 3 3" xfId="14931"/>
    <cellStyle name="Normal 4 3 6 2 3 3 2" xfId="39005"/>
    <cellStyle name="Normal 4 3 6 2 3 4" xfId="26566"/>
    <cellStyle name="Normal 4 3 6 2 3 4 2" xfId="50597"/>
    <cellStyle name="Normal 4 3 6 2 3 5" xfId="10045"/>
    <cellStyle name="Normal 4 3 6 2 3 6" xfId="34121"/>
    <cellStyle name="Normal 4 3 6 2 4" xfId="4787"/>
    <cellStyle name="Normal 4 3 6 2 4 2" xfId="15984"/>
    <cellStyle name="Normal 4 3 6 2 4 2 2" xfId="40058"/>
    <cellStyle name="Normal 4 3 6 2 4 3" xfId="27619"/>
    <cellStyle name="Normal 4 3 6 2 4 3 2" xfId="51650"/>
    <cellStyle name="Normal 4 3 6 2 4 4" xfId="11008"/>
    <cellStyle name="Normal 4 3 6 2 4 5" xfId="35084"/>
    <cellStyle name="Normal 4 3 6 2 5" xfId="1783"/>
    <cellStyle name="Normal 4 3 6 2 5 2" xfId="24592"/>
    <cellStyle name="Normal 4 3 6 2 5 2 2" xfId="48635"/>
    <cellStyle name="Normal 4 3 6 2 5 3" xfId="12094"/>
    <cellStyle name="Normal 4 3 6 2 5 4" xfId="36170"/>
    <cellStyle name="Normal 4 3 6 2 6" xfId="23603"/>
    <cellStyle name="Normal 4 3 6 2 6 2" xfId="47657"/>
    <cellStyle name="Normal 4 3 6 2 7" xfId="8105"/>
    <cellStyle name="Normal 4 3 6 2 8" xfId="32181"/>
    <cellStyle name="Normal 4 3 6 3" xfId="977"/>
    <cellStyle name="Normal 4 3 6 3 2" xfId="2995"/>
    <cellStyle name="Normal 4 3 6 3 2 2" xfId="6194"/>
    <cellStyle name="Normal 4 3 6 3 2 2 2" xfId="29025"/>
    <cellStyle name="Normal 4 3 6 3 2 2 2 2" xfId="53056"/>
    <cellStyle name="Normal 4 3 6 3 2 2 3" xfId="17361"/>
    <cellStyle name="Normal 4 3 6 3 2 2 4" xfId="41435"/>
    <cellStyle name="Normal 4 3 6 3 2 3" xfId="14176"/>
    <cellStyle name="Normal 4 3 6 3 2 3 2" xfId="38252"/>
    <cellStyle name="Normal 4 3 6 3 2 4" xfId="25803"/>
    <cellStyle name="Normal 4 3 6 3 2 4 2" xfId="49844"/>
    <cellStyle name="Normal 4 3 6 3 2 5" xfId="9307"/>
    <cellStyle name="Normal 4 3 6 3 2 6" xfId="33383"/>
    <cellStyle name="Normal 4 3 6 3 3" xfId="3978"/>
    <cellStyle name="Normal 4 3 6 3 3 2" xfId="7191"/>
    <cellStyle name="Normal 4 3 6 3 3 2 2" xfId="30022"/>
    <cellStyle name="Normal 4 3 6 3 3 2 2 2" xfId="54053"/>
    <cellStyle name="Normal 4 3 6 3 3 2 3" xfId="18358"/>
    <cellStyle name="Normal 4 3 6 3 3 2 4" xfId="42432"/>
    <cellStyle name="Normal 4 3 6 3 3 3" xfId="15175"/>
    <cellStyle name="Normal 4 3 6 3 3 3 2" xfId="39249"/>
    <cellStyle name="Normal 4 3 6 3 3 4" xfId="26810"/>
    <cellStyle name="Normal 4 3 6 3 3 4 2" xfId="50841"/>
    <cellStyle name="Normal 4 3 6 3 3 5" xfId="10285"/>
    <cellStyle name="Normal 4 3 6 3 3 6" xfId="34361"/>
    <cellStyle name="Normal 4 3 6 3 4" xfId="5027"/>
    <cellStyle name="Normal 4 3 6 3 4 2" xfId="16224"/>
    <cellStyle name="Normal 4 3 6 3 4 2 2" xfId="40298"/>
    <cellStyle name="Normal 4 3 6 3 4 3" xfId="27859"/>
    <cellStyle name="Normal 4 3 6 3 4 3 2" xfId="51890"/>
    <cellStyle name="Normal 4 3 6 3 4 4" xfId="11248"/>
    <cellStyle name="Normal 4 3 6 3 4 5" xfId="35324"/>
    <cellStyle name="Normal 4 3 6 3 5" xfId="2023"/>
    <cellStyle name="Normal 4 3 6 3 5 2" xfId="24832"/>
    <cellStyle name="Normal 4 3 6 3 5 2 2" xfId="48875"/>
    <cellStyle name="Normal 4 3 6 3 5 3" xfId="12344"/>
    <cellStyle name="Normal 4 3 6 3 5 4" xfId="36420"/>
    <cellStyle name="Normal 4 3 6 3 6" xfId="23845"/>
    <cellStyle name="Normal 4 3 6 3 6 2" xfId="47897"/>
    <cellStyle name="Normal 4 3 6 3 7" xfId="8345"/>
    <cellStyle name="Normal 4 3 6 3 8" xfId="32421"/>
    <cellStyle name="Normal 4 3 6 4" xfId="1217"/>
    <cellStyle name="Normal 4 3 6 4 2" xfId="3235"/>
    <cellStyle name="Normal 4 3 6 4 2 2" xfId="6434"/>
    <cellStyle name="Normal 4 3 6 4 2 2 2" xfId="29265"/>
    <cellStyle name="Normal 4 3 6 4 2 2 2 2" xfId="53296"/>
    <cellStyle name="Normal 4 3 6 4 2 2 3" xfId="17601"/>
    <cellStyle name="Normal 4 3 6 4 2 2 4" xfId="41675"/>
    <cellStyle name="Normal 4 3 6 4 2 3" xfId="14416"/>
    <cellStyle name="Normal 4 3 6 4 2 3 2" xfId="38492"/>
    <cellStyle name="Normal 4 3 6 4 2 4" xfId="26043"/>
    <cellStyle name="Normal 4 3 6 4 2 4 2" xfId="50084"/>
    <cellStyle name="Normal 4 3 6 4 2 5" xfId="9547"/>
    <cellStyle name="Normal 4 3 6 4 2 6" xfId="33623"/>
    <cellStyle name="Normal 4 3 6 4 3" xfId="4230"/>
    <cellStyle name="Normal 4 3 6 4 3 2" xfId="7443"/>
    <cellStyle name="Normal 4 3 6 4 3 2 2" xfId="30274"/>
    <cellStyle name="Normal 4 3 6 4 3 2 2 2" xfId="54305"/>
    <cellStyle name="Normal 4 3 6 4 3 2 3" xfId="18610"/>
    <cellStyle name="Normal 4 3 6 4 3 2 4" xfId="42684"/>
    <cellStyle name="Normal 4 3 6 4 3 3" xfId="15427"/>
    <cellStyle name="Normal 4 3 6 4 3 3 2" xfId="39501"/>
    <cellStyle name="Normal 4 3 6 4 3 4" xfId="27062"/>
    <cellStyle name="Normal 4 3 6 4 3 4 2" xfId="51093"/>
    <cellStyle name="Normal 4 3 6 4 3 5" xfId="10525"/>
    <cellStyle name="Normal 4 3 6 4 3 6" xfId="34601"/>
    <cellStyle name="Normal 4 3 6 4 4" xfId="5268"/>
    <cellStyle name="Normal 4 3 6 4 4 2" xfId="16465"/>
    <cellStyle name="Normal 4 3 6 4 4 2 2" xfId="40539"/>
    <cellStyle name="Normal 4 3 6 4 4 3" xfId="28100"/>
    <cellStyle name="Normal 4 3 6 4 4 3 2" xfId="52131"/>
    <cellStyle name="Normal 4 3 6 4 4 4" xfId="11488"/>
    <cellStyle name="Normal 4 3 6 4 4 5" xfId="35564"/>
    <cellStyle name="Normal 4 3 6 4 5" xfId="2265"/>
    <cellStyle name="Normal 4 3 6 4 5 2" xfId="25076"/>
    <cellStyle name="Normal 4 3 6 4 5 2 2" xfId="49117"/>
    <cellStyle name="Normal 4 3 6 4 5 3" xfId="12594"/>
    <cellStyle name="Normal 4 3 6 4 5 4" xfId="36670"/>
    <cellStyle name="Normal 4 3 6 4 6" xfId="24090"/>
    <cellStyle name="Normal 4 3 6 4 6 2" xfId="48137"/>
    <cellStyle name="Normal 4 3 6 4 7" xfId="8585"/>
    <cellStyle name="Normal 4 3 6 4 8" xfId="32661"/>
    <cellStyle name="Normal 4 3 6 5" xfId="2514"/>
    <cellStyle name="Normal 4 3 6 5 2" xfId="5714"/>
    <cellStyle name="Normal 4 3 6 5 2 2" xfId="28545"/>
    <cellStyle name="Normal 4 3 6 5 2 2 2" xfId="52576"/>
    <cellStyle name="Normal 4 3 6 5 2 3" xfId="16881"/>
    <cellStyle name="Normal 4 3 6 5 2 4" xfId="40955"/>
    <cellStyle name="Normal 4 3 6 5 3" xfId="13696"/>
    <cellStyle name="Normal 4 3 6 5 3 2" xfId="37772"/>
    <cellStyle name="Normal 4 3 6 5 4" xfId="25323"/>
    <cellStyle name="Normal 4 3 6 5 4 2" xfId="49364"/>
    <cellStyle name="Normal 4 3 6 5 5" xfId="8827"/>
    <cellStyle name="Normal 4 3 6 5 6" xfId="32903"/>
    <cellStyle name="Normal 4 3 6 6" xfId="3489"/>
    <cellStyle name="Normal 4 3 6 6 2" xfId="6702"/>
    <cellStyle name="Normal 4 3 6 6 2 2" xfId="29533"/>
    <cellStyle name="Normal 4 3 6 6 2 2 2" xfId="53564"/>
    <cellStyle name="Normal 4 3 6 6 2 3" xfId="17869"/>
    <cellStyle name="Normal 4 3 6 6 2 4" xfId="41943"/>
    <cellStyle name="Normal 4 3 6 6 3" xfId="14686"/>
    <cellStyle name="Normal 4 3 6 6 3 2" xfId="38760"/>
    <cellStyle name="Normal 4 3 6 6 4" xfId="26321"/>
    <cellStyle name="Normal 4 3 6 6 4 2" xfId="50352"/>
    <cellStyle name="Normal 4 3 6 6 5" xfId="9805"/>
    <cellStyle name="Normal 4 3 6 6 6" xfId="33881"/>
    <cellStyle name="Normal 4 3 6 7" xfId="4547"/>
    <cellStyle name="Normal 4 3 6 7 2" xfId="15744"/>
    <cellStyle name="Normal 4 3 6 7 2 2" xfId="39818"/>
    <cellStyle name="Normal 4 3 6 7 3" xfId="27379"/>
    <cellStyle name="Normal 4 3 6 7 3 2" xfId="51410"/>
    <cellStyle name="Normal 4 3 6 7 4" xfId="10768"/>
    <cellStyle name="Normal 4 3 6 7 5" xfId="34844"/>
    <cellStyle name="Normal 4 3 6 8" xfId="1543"/>
    <cellStyle name="Normal 4 3 6 8 2" xfId="24352"/>
    <cellStyle name="Normal 4 3 6 8 2 2" xfId="48395"/>
    <cellStyle name="Normal 4 3 6 8 3" xfId="11796"/>
    <cellStyle name="Normal 4 3 6 8 4" xfId="35872"/>
    <cellStyle name="Normal 4 3 6 9" xfId="23355"/>
    <cellStyle name="Normal 4 3 6 9 2" xfId="47417"/>
    <cellStyle name="Normal 4 3 7" xfId="693"/>
    <cellStyle name="Normal 4 3 7 2" xfId="2741"/>
    <cellStyle name="Normal 4 3 7 2 2" xfId="5940"/>
    <cellStyle name="Normal 4 3 7 2 2 2" xfId="28771"/>
    <cellStyle name="Normal 4 3 7 2 2 2 2" xfId="52802"/>
    <cellStyle name="Normal 4 3 7 2 2 3" xfId="17107"/>
    <cellStyle name="Normal 4 3 7 2 2 4" xfId="41181"/>
    <cellStyle name="Normal 4 3 7 2 3" xfId="13922"/>
    <cellStyle name="Normal 4 3 7 2 3 2" xfId="37998"/>
    <cellStyle name="Normal 4 3 7 2 4" xfId="25549"/>
    <cellStyle name="Normal 4 3 7 2 4 2" xfId="49590"/>
    <cellStyle name="Normal 4 3 7 2 5" xfId="9053"/>
    <cellStyle name="Normal 4 3 7 2 6" xfId="33129"/>
    <cellStyle name="Normal 4 3 7 3" xfId="3720"/>
    <cellStyle name="Normal 4 3 7 3 2" xfId="6933"/>
    <cellStyle name="Normal 4 3 7 3 2 2" xfId="29764"/>
    <cellStyle name="Normal 4 3 7 3 2 2 2" xfId="53795"/>
    <cellStyle name="Normal 4 3 7 3 2 3" xfId="18100"/>
    <cellStyle name="Normal 4 3 7 3 2 4" xfId="42174"/>
    <cellStyle name="Normal 4 3 7 3 3" xfId="14917"/>
    <cellStyle name="Normal 4 3 7 3 3 2" xfId="38991"/>
    <cellStyle name="Normal 4 3 7 3 4" xfId="26552"/>
    <cellStyle name="Normal 4 3 7 3 4 2" xfId="50583"/>
    <cellStyle name="Normal 4 3 7 3 5" xfId="10031"/>
    <cellStyle name="Normal 4 3 7 3 6" xfId="34107"/>
    <cellStyle name="Normal 4 3 7 4" xfId="4773"/>
    <cellStyle name="Normal 4 3 7 4 2" xfId="15970"/>
    <cellStyle name="Normal 4 3 7 4 2 2" xfId="40044"/>
    <cellStyle name="Normal 4 3 7 4 3" xfId="27605"/>
    <cellStyle name="Normal 4 3 7 4 3 2" xfId="51636"/>
    <cellStyle name="Normal 4 3 7 4 4" xfId="10994"/>
    <cellStyle name="Normal 4 3 7 4 5" xfId="35070"/>
    <cellStyle name="Normal 4 3 7 5" xfId="1769"/>
    <cellStyle name="Normal 4 3 7 5 2" xfId="24578"/>
    <cellStyle name="Normal 4 3 7 5 2 2" xfId="48621"/>
    <cellStyle name="Normal 4 3 7 5 3" xfId="12080"/>
    <cellStyle name="Normal 4 3 7 5 4" xfId="36156"/>
    <cellStyle name="Normal 4 3 7 6" xfId="23589"/>
    <cellStyle name="Normal 4 3 7 6 2" xfId="47643"/>
    <cellStyle name="Normal 4 3 7 7" xfId="8091"/>
    <cellStyle name="Normal 4 3 7 8" xfId="32167"/>
    <cellStyle name="Normal 4 3 8" xfId="963"/>
    <cellStyle name="Normal 4 3 8 2" xfId="2981"/>
    <cellStyle name="Normal 4 3 8 2 2" xfId="6180"/>
    <cellStyle name="Normal 4 3 8 2 2 2" xfId="29011"/>
    <cellStyle name="Normal 4 3 8 2 2 2 2" xfId="53042"/>
    <cellStyle name="Normal 4 3 8 2 2 3" xfId="17347"/>
    <cellStyle name="Normal 4 3 8 2 2 4" xfId="41421"/>
    <cellStyle name="Normal 4 3 8 2 3" xfId="14162"/>
    <cellStyle name="Normal 4 3 8 2 3 2" xfId="38238"/>
    <cellStyle name="Normal 4 3 8 2 4" xfId="25789"/>
    <cellStyle name="Normal 4 3 8 2 4 2" xfId="49830"/>
    <cellStyle name="Normal 4 3 8 2 5" xfId="9293"/>
    <cellStyle name="Normal 4 3 8 2 6" xfId="33369"/>
    <cellStyle name="Normal 4 3 8 3" xfId="3964"/>
    <cellStyle name="Normal 4 3 8 3 2" xfId="7177"/>
    <cellStyle name="Normal 4 3 8 3 2 2" xfId="30008"/>
    <cellStyle name="Normal 4 3 8 3 2 2 2" xfId="54039"/>
    <cellStyle name="Normal 4 3 8 3 2 3" xfId="18344"/>
    <cellStyle name="Normal 4 3 8 3 2 4" xfId="42418"/>
    <cellStyle name="Normal 4 3 8 3 3" xfId="15161"/>
    <cellStyle name="Normal 4 3 8 3 3 2" xfId="39235"/>
    <cellStyle name="Normal 4 3 8 3 4" xfId="26796"/>
    <cellStyle name="Normal 4 3 8 3 4 2" xfId="50827"/>
    <cellStyle name="Normal 4 3 8 3 5" xfId="10271"/>
    <cellStyle name="Normal 4 3 8 3 6" xfId="34347"/>
    <cellStyle name="Normal 4 3 8 4" xfId="5013"/>
    <cellStyle name="Normal 4 3 8 4 2" xfId="16210"/>
    <cellStyle name="Normal 4 3 8 4 2 2" xfId="40284"/>
    <cellStyle name="Normal 4 3 8 4 3" xfId="27845"/>
    <cellStyle name="Normal 4 3 8 4 3 2" xfId="51876"/>
    <cellStyle name="Normal 4 3 8 4 4" xfId="11234"/>
    <cellStyle name="Normal 4 3 8 4 5" xfId="35310"/>
    <cellStyle name="Normal 4 3 8 5" xfId="2009"/>
    <cellStyle name="Normal 4 3 8 5 2" xfId="24818"/>
    <cellStyle name="Normal 4 3 8 5 2 2" xfId="48861"/>
    <cellStyle name="Normal 4 3 8 5 3" xfId="12330"/>
    <cellStyle name="Normal 4 3 8 5 4" xfId="36406"/>
    <cellStyle name="Normal 4 3 8 6" xfId="23831"/>
    <cellStyle name="Normal 4 3 8 6 2" xfId="47883"/>
    <cellStyle name="Normal 4 3 8 7" xfId="8331"/>
    <cellStyle name="Normal 4 3 8 8" xfId="32407"/>
    <cellStyle name="Normal 4 3 9" xfId="1203"/>
    <cellStyle name="Normal 4 3 9 2" xfId="3221"/>
    <cellStyle name="Normal 4 3 9 2 2" xfId="6420"/>
    <cellStyle name="Normal 4 3 9 2 2 2" xfId="29251"/>
    <cellStyle name="Normal 4 3 9 2 2 2 2" xfId="53282"/>
    <cellStyle name="Normal 4 3 9 2 2 3" xfId="17587"/>
    <cellStyle name="Normal 4 3 9 2 2 4" xfId="41661"/>
    <cellStyle name="Normal 4 3 9 2 3" xfId="14402"/>
    <cellStyle name="Normal 4 3 9 2 3 2" xfId="38478"/>
    <cellStyle name="Normal 4 3 9 2 4" xfId="26029"/>
    <cellStyle name="Normal 4 3 9 2 4 2" xfId="50070"/>
    <cellStyle name="Normal 4 3 9 2 5" xfId="9533"/>
    <cellStyle name="Normal 4 3 9 2 6" xfId="33609"/>
    <cellStyle name="Normal 4 3 9 3" xfId="4216"/>
    <cellStyle name="Normal 4 3 9 3 2" xfId="7429"/>
    <cellStyle name="Normal 4 3 9 3 2 2" xfId="30260"/>
    <cellStyle name="Normal 4 3 9 3 2 2 2" xfId="54291"/>
    <cellStyle name="Normal 4 3 9 3 2 3" xfId="18596"/>
    <cellStyle name="Normal 4 3 9 3 2 4" xfId="42670"/>
    <cellStyle name="Normal 4 3 9 3 3" xfId="15413"/>
    <cellStyle name="Normal 4 3 9 3 3 2" xfId="39487"/>
    <cellStyle name="Normal 4 3 9 3 4" xfId="27048"/>
    <cellStyle name="Normal 4 3 9 3 4 2" xfId="51079"/>
    <cellStyle name="Normal 4 3 9 3 5" xfId="10511"/>
    <cellStyle name="Normal 4 3 9 3 6" xfId="34587"/>
    <cellStyle name="Normal 4 3 9 4" xfId="5254"/>
    <cellStyle name="Normal 4 3 9 4 2" xfId="16451"/>
    <cellStyle name="Normal 4 3 9 4 2 2" xfId="40525"/>
    <cellStyle name="Normal 4 3 9 4 3" xfId="28086"/>
    <cellStyle name="Normal 4 3 9 4 3 2" xfId="52117"/>
    <cellStyle name="Normal 4 3 9 4 4" xfId="11474"/>
    <cellStyle name="Normal 4 3 9 4 5" xfId="35550"/>
    <cellStyle name="Normal 4 3 9 5" xfId="2251"/>
    <cellStyle name="Normal 4 3 9 5 2" xfId="25062"/>
    <cellStyle name="Normal 4 3 9 5 2 2" xfId="49103"/>
    <cellStyle name="Normal 4 3 9 5 3" xfId="12580"/>
    <cellStyle name="Normal 4 3 9 5 4" xfId="36656"/>
    <cellStyle name="Normal 4 3 9 6" xfId="24076"/>
    <cellStyle name="Normal 4 3 9 6 2" xfId="48123"/>
    <cellStyle name="Normal 4 3 9 7" xfId="8571"/>
    <cellStyle name="Normal 4 3 9 8" xfId="32647"/>
    <cellStyle name="Normal 4 4" xfId="309"/>
    <cellStyle name="Normal 4 4 10" xfId="2515"/>
    <cellStyle name="Normal 4 4 10 2" xfId="5715"/>
    <cellStyle name="Normal 4 4 10 2 2" xfId="28546"/>
    <cellStyle name="Normal 4 4 10 2 2 2" xfId="52577"/>
    <cellStyle name="Normal 4 4 10 2 3" xfId="16882"/>
    <cellStyle name="Normal 4 4 10 2 4" xfId="40956"/>
    <cellStyle name="Normal 4 4 10 3" xfId="13697"/>
    <cellStyle name="Normal 4 4 10 3 2" xfId="37773"/>
    <cellStyle name="Normal 4 4 10 4" xfId="25324"/>
    <cellStyle name="Normal 4 4 10 4 2" xfId="49365"/>
    <cellStyle name="Normal 4 4 10 5" xfId="8828"/>
    <cellStyle name="Normal 4 4 10 6" xfId="32904"/>
    <cellStyle name="Normal 4 4 11" xfId="3490"/>
    <cellStyle name="Normal 4 4 11 2" xfId="6703"/>
    <cellStyle name="Normal 4 4 11 2 2" xfId="29534"/>
    <cellStyle name="Normal 4 4 11 2 2 2" xfId="53565"/>
    <cellStyle name="Normal 4 4 11 2 3" xfId="17870"/>
    <cellStyle name="Normal 4 4 11 2 4" xfId="41944"/>
    <cellStyle name="Normal 4 4 11 3" xfId="14687"/>
    <cellStyle name="Normal 4 4 11 3 2" xfId="38761"/>
    <cellStyle name="Normal 4 4 11 4" xfId="26322"/>
    <cellStyle name="Normal 4 4 11 4 2" xfId="50353"/>
    <cellStyle name="Normal 4 4 11 5" xfId="9806"/>
    <cellStyle name="Normal 4 4 11 6" xfId="33882"/>
    <cellStyle name="Normal 4 4 12" xfId="4548"/>
    <cellStyle name="Normal 4 4 12 2" xfId="15745"/>
    <cellStyle name="Normal 4 4 12 2 2" xfId="39819"/>
    <cellStyle name="Normal 4 4 12 3" xfId="27380"/>
    <cellStyle name="Normal 4 4 12 3 2" xfId="51411"/>
    <cellStyle name="Normal 4 4 12 4" xfId="10769"/>
    <cellStyle name="Normal 4 4 12 5" xfId="34845"/>
    <cellStyle name="Normal 4 4 13" xfId="1544"/>
    <cellStyle name="Normal 4 4 13 2" xfId="24353"/>
    <cellStyle name="Normal 4 4 13 2 2" xfId="48396"/>
    <cellStyle name="Normal 4 4 13 3" xfId="11797"/>
    <cellStyle name="Normal 4 4 13 4" xfId="35873"/>
    <cellStyle name="Normal 4 4 14" xfId="23356"/>
    <cellStyle name="Normal 4 4 14 2" xfId="47418"/>
    <cellStyle name="Normal 4 4 15" xfId="7866"/>
    <cellStyle name="Normal 4 4 16" xfId="31942"/>
    <cellStyle name="Normal 4 4 2" xfId="310"/>
    <cellStyle name="Normal 4 4 2 10" xfId="4549"/>
    <cellStyle name="Normal 4 4 2 10 2" xfId="15746"/>
    <cellStyle name="Normal 4 4 2 10 2 2" xfId="39820"/>
    <cellStyle name="Normal 4 4 2 10 3" xfId="27381"/>
    <cellStyle name="Normal 4 4 2 10 3 2" xfId="51412"/>
    <cellStyle name="Normal 4 4 2 10 4" xfId="10770"/>
    <cellStyle name="Normal 4 4 2 10 5" xfId="34846"/>
    <cellStyle name="Normal 4 4 2 11" xfId="1545"/>
    <cellStyle name="Normal 4 4 2 11 2" xfId="24354"/>
    <cellStyle name="Normal 4 4 2 11 2 2" xfId="48397"/>
    <cellStyle name="Normal 4 4 2 11 3" xfId="11798"/>
    <cellStyle name="Normal 4 4 2 11 4" xfId="35874"/>
    <cellStyle name="Normal 4 4 2 12" xfId="23357"/>
    <cellStyle name="Normal 4 4 2 12 2" xfId="47419"/>
    <cellStyle name="Normal 4 4 2 13" xfId="7867"/>
    <cellStyle name="Normal 4 4 2 14" xfId="31943"/>
    <cellStyle name="Normal 4 4 2 2" xfId="311"/>
    <cellStyle name="Normal 4 4 2 2 10" xfId="23358"/>
    <cellStyle name="Normal 4 4 2 2 10 2" xfId="47420"/>
    <cellStyle name="Normal 4 4 2 2 11" xfId="7868"/>
    <cellStyle name="Normal 4 4 2 2 12" xfId="31944"/>
    <cellStyle name="Normal 4 4 2 2 2" xfId="312"/>
    <cellStyle name="Normal 4 4 2 2 2 10" xfId="7869"/>
    <cellStyle name="Normal 4 4 2 2 2 11" xfId="31945"/>
    <cellStyle name="Normal 4 4 2 2 2 2" xfId="711"/>
    <cellStyle name="Normal 4 4 2 2 2 2 2" xfId="2759"/>
    <cellStyle name="Normal 4 4 2 2 2 2 2 2" xfId="5958"/>
    <cellStyle name="Normal 4 4 2 2 2 2 2 2 2" xfId="28789"/>
    <cellStyle name="Normal 4 4 2 2 2 2 2 2 2 2" xfId="52820"/>
    <cellStyle name="Normal 4 4 2 2 2 2 2 2 3" xfId="17125"/>
    <cellStyle name="Normal 4 4 2 2 2 2 2 2 4" xfId="41199"/>
    <cellStyle name="Normal 4 4 2 2 2 2 2 3" xfId="13940"/>
    <cellStyle name="Normal 4 4 2 2 2 2 2 3 2" xfId="38016"/>
    <cellStyle name="Normal 4 4 2 2 2 2 2 4" xfId="25567"/>
    <cellStyle name="Normal 4 4 2 2 2 2 2 4 2" xfId="49608"/>
    <cellStyle name="Normal 4 4 2 2 2 2 2 5" xfId="9071"/>
    <cellStyle name="Normal 4 4 2 2 2 2 2 6" xfId="33147"/>
    <cellStyle name="Normal 4 4 2 2 2 2 3" xfId="3738"/>
    <cellStyle name="Normal 4 4 2 2 2 2 3 2" xfId="6951"/>
    <cellStyle name="Normal 4 4 2 2 2 2 3 2 2" xfId="29782"/>
    <cellStyle name="Normal 4 4 2 2 2 2 3 2 2 2" xfId="53813"/>
    <cellStyle name="Normal 4 4 2 2 2 2 3 2 3" xfId="18118"/>
    <cellStyle name="Normal 4 4 2 2 2 2 3 2 4" xfId="42192"/>
    <cellStyle name="Normal 4 4 2 2 2 2 3 3" xfId="14935"/>
    <cellStyle name="Normal 4 4 2 2 2 2 3 3 2" xfId="39009"/>
    <cellStyle name="Normal 4 4 2 2 2 2 3 4" xfId="26570"/>
    <cellStyle name="Normal 4 4 2 2 2 2 3 4 2" xfId="50601"/>
    <cellStyle name="Normal 4 4 2 2 2 2 3 5" xfId="10049"/>
    <cellStyle name="Normal 4 4 2 2 2 2 3 6" xfId="34125"/>
    <cellStyle name="Normal 4 4 2 2 2 2 4" xfId="4791"/>
    <cellStyle name="Normal 4 4 2 2 2 2 4 2" xfId="15988"/>
    <cellStyle name="Normal 4 4 2 2 2 2 4 2 2" xfId="40062"/>
    <cellStyle name="Normal 4 4 2 2 2 2 4 3" xfId="27623"/>
    <cellStyle name="Normal 4 4 2 2 2 2 4 3 2" xfId="51654"/>
    <cellStyle name="Normal 4 4 2 2 2 2 4 4" xfId="11012"/>
    <cellStyle name="Normal 4 4 2 2 2 2 4 5" xfId="35088"/>
    <cellStyle name="Normal 4 4 2 2 2 2 5" xfId="1787"/>
    <cellStyle name="Normal 4 4 2 2 2 2 5 2" xfId="24596"/>
    <cellStyle name="Normal 4 4 2 2 2 2 5 2 2" xfId="48639"/>
    <cellStyle name="Normal 4 4 2 2 2 2 5 3" xfId="12098"/>
    <cellStyle name="Normal 4 4 2 2 2 2 5 4" xfId="36174"/>
    <cellStyle name="Normal 4 4 2 2 2 2 6" xfId="23607"/>
    <cellStyle name="Normal 4 4 2 2 2 2 6 2" xfId="47661"/>
    <cellStyle name="Normal 4 4 2 2 2 2 7" xfId="8109"/>
    <cellStyle name="Normal 4 4 2 2 2 2 8" xfId="32185"/>
    <cellStyle name="Normal 4 4 2 2 2 3" xfId="981"/>
    <cellStyle name="Normal 4 4 2 2 2 3 2" xfId="2999"/>
    <cellStyle name="Normal 4 4 2 2 2 3 2 2" xfId="6198"/>
    <cellStyle name="Normal 4 4 2 2 2 3 2 2 2" xfId="29029"/>
    <cellStyle name="Normal 4 4 2 2 2 3 2 2 2 2" xfId="53060"/>
    <cellStyle name="Normal 4 4 2 2 2 3 2 2 3" xfId="17365"/>
    <cellStyle name="Normal 4 4 2 2 2 3 2 2 4" xfId="41439"/>
    <cellStyle name="Normal 4 4 2 2 2 3 2 3" xfId="14180"/>
    <cellStyle name="Normal 4 4 2 2 2 3 2 3 2" xfId="38256"/>
    <cellStyle name="Normal 4 4 2 2 2 3 2 4" xfId="25807"/>
    <cellStyle name="Normal 4 4 2 2 2 3 2 4 2" xfId="49848"/>
    <cellStyle name="Normal 4 4 2 2 2 3 2 5" xfId="9311"/>
    <cellStyle name="Normal 4 4 2 2 2 3 2 6" xfId="33387"/>
    <cellStyle name="Normal 4 4 2 2 2 3 3" xfId="3982"/>
    <cellStyle name="Normal 4 4 2 2 2 3 3 2" xfId="7195"/>
    <cellStyle name="Normal 4 4 2 2 2 3 3 2 2" xfId="30026"/>
    <cellStyle name="Normal 4 4 2 2 2 3 3 2 2 2" xfId="54057"/>
    <cellStyle name="Normal 4 4 2 2 2 3 3 2 3" xfId="18362"/>
    <cellStyle name="Normal 4 4 2 2 2 3 3 2 4" xfId="42436"/>
    <cellStyle name="Normal 4 4 2 2 2 3 3 3" xfId="15179"/>
    <cellStyle name="Normal 4 4 2 2 2 3 3 3 2" xfId="39253"/>
    <cellStyle name="Normal 4 4 2 2 2 3 3 4" xfId="26814"/>
    <cellStyle name="Normal 4 4 2 2 2 3 3 4 2" xfId="50845"/>
    <cellStyle name="Normal 4 4 2 2 2 3 3 5" xfId="10289"/>
    <cellStyle name="Normal 4 4 2 2 2 3 3 6" xfId="34365"/>
    <cellStyle name="Normal 4 4 2 2 2 3 4" xfId="5031"/>
    <cellStyle name="Normal 4 4 2 2 2 3 4 2" xfId="16228"/>
    <cellStyle name="Normal 4 4 2 2 2 3 4 2 2" xfId="40302"/>
    <cellStyle name="Normal 4 4 2 2 2 3 4 3" xfId="27863"/>
    <cellStyle name="Normal 4 4 2 2 2 3 4 3 2" xfId="51894"/>
    <cellStyle name="Normal 4 4 2 2 2 3 4 4" xfId="11252"/>
    <cellStyle name="Normal 4 4 2 2 2 3 4 5" xfId="35328"/>
    <cellStyle name="Normal 4 4 2 2 2 3 5" xfId="2027"/>
    <cellStyle name="Normal 4 4 2 2 2 3 5 2" xfId="24836"/>
    <cellStyle name="Normal 4 4 2 2 2 3 5 2 2" xfId="48879"/>
    <cellStyle name="Normal 4 4 2 2 2 3 5 3" xfId="12348"/>
    <cellStyle name="Normal 4 4 2 2 2 3 5 4" xfId="36424"/>
    <cellStyle name="Normal 4 4 2 2 2 3 6" xfId="23849"/>
    <cellStyle name="Normal 4 4 2 2 2 3 6 2" xfId="47901"/>
    <cellStyle name="Normal 4 4 2 2 2 3 7" xfId="8349"/>
    <cellStyle name="Normal 4 4 2 2 2 3 8" xfId="32425"/>
    <cellStyle name="Normal 4 4 2 2 2 4" xfId="1221"/>
    <cellStyle name="Normal 4 4 2 2 2 4 2" xfId="3239"/>
    <cellStyle name="Normal 4 4 2 2 2 4 2 2" xfId="6438"/>
    <cellStyle name="Normal 4 4 2 2 2 4 2 2 2" xfId="29269"/>
    <cellStyle name="Normal 4 4 2 2 2 4 2 2 2 2" xfId="53300"/>
    <cellStyle name="Normal 4 4 2 2 2 4 2 2 3" xfId="17605"/>
    <cellStyle name="Normal 4 4 2 2 2 4 2 2 4" xfId="41679"/>
    <cellStyle name="Normal 4 4 2 2 2 4 2 3" xfId="14420"/>
    <cellStyle name="Normal 4 4 2 2 2 4 2 3 2" xfId="38496"/>
    <cellStyle name="Normal 4 4 2 2 2 4 2 4" xfId="26047"/>
    <cellStyle name="Normal 4 4 2 2 2 4 2 4 2" xfId="50088"/>
    <cellStyle name="Normal 4 4 2 2 2 4 2 5" xfId="9551"/>
    <cellStyle name="Normal 4 4 2 2 2 4 2 6" xfId="33627"/>
    <cellStyle name="Normal 4 4 2 2 2 4 3" xfId="4234"/>
    <cellStyle name="Normal 4 4 2 2 2 4 3 2" xfId="7447"/>
    <cellStyle name="Normal 4 4 2 2 2 4 3 2 2" xfId="30278"/>
    <cellStyle name="Normal 4 4 2 2 2 4 3 2 2 2" xfId="54309"/>
    <cellStyle name="Normal 4 4 2 2 2 4 3 2 3" xfId="18614"/>
    <cellStyle name="Normal 4 4 2 2 2 4 3 2 4" xfId="42688"/>
    <cellStyle name="Normal 4 4 2 2 2 4 3 3" xfId="15431"/>
    <cellStyle name="Normal 4 4 2 2 2 4 3 3 2" xfId="39505"/>
    <cellStyle name="Normal 4 4 2 2 2 4 3 4" xfId="27066"/>
    <cellStyle name="Normal 4 4 2 2 2 4 3 4 2" xfId="51097"/>
    <cellStyle name="Normal 4 4 2 2 2 4 3 5" xfId="10529"/>
    <cellStyle name="Normal 4 4 2 2 2 4 3 6" xfId="34605"/>
    <cellStyle name="Normal 4 4 2 2 2 4 4" xfId="5272"/>
    <cellStyle name="Normal 4 4 2 2 2 4 4 2" xfId="16469"/>
    <cellStyle name="Normal 4 4 2 2 2 4 4 2 2" xfId="40543"/>
    <cellStyle name="Normal 4 4 2 2 2 4 4 3" xfId="28104"/>
    <cellStyle name="Normal 4 4 2 2 2 4 4 3 2" xfId="52135"/>
    <cellStyle name="Normal 4 4 2 2 2 4 4 4" xfId="11492"/>
    <cellStyle name="Normal 4 4 2 2 2 4 4 5" xfId="35568"/>
    <cellStyle name="Normal 4 4 2 2 2 4 5" xfId="2269"/>
    <cellStyle name="Normal 4 4 2 2 2 4 5 2" xfId="25080"/>
    <cellStyle name="Normal 4 4 2 2 2 4 5 2 2" xfId="49121"/>
    <cellStyle name="Normal 4 4 2 2 2 4 5 3" xfId="12598"/>
    <cellStyle name="Normal 4 4 2 2 2 4 5 4" xfId="36674"/>
    <cellStyle name="Normal 4 4 2 2 2 4 6" xfId="24094"/>
    <cellStyle name="Normal 4 4 2 2 2 4 6 2" xfId="48141"/>
    <cellStyle name="Normal 4 4 2 2 2 4 7" xfId="8589"/>
    <cellStyle name="Normal 4 4 2 2 2 4 8" xfId="32665"/>
    <cellStyle name="Normal 4 4 2 2 2 5" xfId="2518"/>
    <cellStyle name="Normal 4 4 2 2 2 5 2" xfId="5718"/>
    <cellStyle name="Normal 4 4 2 2 2 5 2 2" xfId="28549"/>
    <cellStyle name="Normal 4 4 2 2 2 5 2 2 2" xfId="52580"/>
    <cellStyle name="Normal 4 4 2 2 2 5 2 3" xfId="16885"/>
    <cellStyle name="Normal 4 4 2 2 2 5 2 4" xfId="40959"/>
    <cellStyle name="Normal 4 4 2 2 2 5 3" xfId="13700"/>
    <cellStyle name="Normal 4 4 2 2 2 5 3 2" xfId="37776"/>
    <cellStyle name="Normal 4 4 2 2 2 5 4" xfId="25327"/>
    <cellStyle name="Normal 4 4 2 2 2 5 4 2" xfId="49368"/>
    <cellStyle name="Normal 4 4 2 2 2 5 5" xfId="8831"/>
    <cellStyle name="Normal 4 4 2 2 2 5 6" xfId="32907"/>
    <cellStyle name="Normal 4 4 2 2 2 6" xfId="3493"/>
    <cellStyle name="Normal 4 4 2 2 2 6 2" xfId="6706"/>
    <cellStyle name="Normal 4 4 2 2 2 6 2 2" xfId="29537"/>
    <cellStyle name="Normal 4 4 2 2 2 6 2 2 2" xfId="53568"/>
    <cellStyle name="Normal 4 4 2 2 2 6 2 3" xfId="17873"/>
    <cellStyle name="Normal 4 4 2 2 2 6 2 4" xfId="41947"/>
    <cellStyle name="Normal 4 4 2 2 2 6 3" xfId="14690"/>
    <cellStyle name="Normal 4 4 2 2 2 6 3 2" xfId="38764"/>
    <cellStyle name="Normal 4 4 2 2 2 6 4" xfId="26325"/>
    <cellStyle name="Normal 4 4 2 2 2 6 4 2" xfId="50356"/>
    <cellStyle name="Normal 4 4 2 2 2 6 5" xfId="9809"/>
    <cellStyle name="Normal 4 4 2 2 2 6 6" xfId="33885"/>
    <cellStyle name="Normal 4 4 2 2 2 7" xfId="4551"/>
    <cellStyle name="Normal 4 4 2 2 2 7 2" xfId="15748"/>
    <cellStyle name="Normal 4 4 2 2 2 7 2 2" xfId="39822"/>
    <cellStyle name="Normal 4 4 2 2 2 7 3" xfId="27383"/>
    <cellStyle name="Normal 4 4 2 2 2 7 3 2" xfId="51414"/>
    <cellStyle name="Normal 4 4 2 2 2 7 4" xfId="10772"/>
    <cellStyle name="Normal 4 4 2 2 2 7 5" xfId="34848"/>
    <cellStyle name="Normal 4 4 2 2 2 8" xfId="1547"/>
    <cellStyle name="Normal 4 4 2 2 2 8 2" xfId="24356"/>
    <cellStyle name="Normal 4 4 2 2 2 8 2 2" xfId="48399"/>
    <cellStyle name="Normal 4 4 2 2 2 8 3" xfId="11800"/>
    <cellStyle name="Normal 4 4 2 2 2 8 4" xfId="35876"/>
    <cellStyle name="Normal 4 4 2 2 2 9" xfId="23359"/>
    <cellStyle name="Normal 4 4 2 2 2 9 2" xfId="47421"/>
    <cellStyle name="Normal 4 4 2 2 3" xfId="710"/>
    <cellStyle name="Normal 4 4 2 2 3 2" xfId="2758"/>
    <cellStyle name="Normal 4 4 2 2 3 2 2" xfId="5957"/>
    <cellStyle name="Normal 4 4 2 2 3 2 2 2" xfId="28788"/>
    <cellStyle name="Normal 4 4 2 2 3 2 2 2 2" xfId="52819"/>
    <cellStyle name="Normal 4 4 2 2 3 2 2 3" xfId="17124"/>
    <cellStyle name="Normal 4 4 2 2 3 2 2 4" xfId="41198"/>
    <cellStyle name="Normal 4 4 2 2 3 2 3" xfId="13939"/>
    <cellStyle name="Normal 4 4 2 2 3 2 3 2" xfId="38015"/>
    <cellStyle name="Normal 4 4 2 2 3 2 4" xfId="25566"/>
    <cellStyle name="Normal 4 4 2 2 3 2 4 2" xfId="49607"/>
    <cellStyle name="Normal 4 4 2 2 3 2 5" xfId="9070"/>
    <cellStyle name="Normal 4 4 2 2 3 2 6" xfId="33146"/>
    <cellStyle name="Normal 4 4 2 2 3 3" xfId="3737"/>
    <cellStyle name="Normal 4 4 2 2 3 3 2" xfId="6950"/>
    <cellStyle name="Normal 4 4 2 2 3 3 2 2" xfId="29781"/>
    <cellStyle name="Normal 4 4 2 2 3 3 2 2 2" xfId="53812"/>
    <cellStyle name="Normal 4 4 2 2 3 3 2 3" xfId="18117"/>
    <cellStyle name="Normal 4 4 2 2 3 3 2 4" xfId="42191"/>
    <cellStyle name="Normal 4 4 2 2 3 3 3" xfId="14934"/>
    <cellStyle name="Normal 4 4 2 2 3 3 3 2" xfId="39008"/>
    <cellStyle name="Normal 4 4 2 2 3 3 4" xfId="26569"/>
    <cellStyle name="Normal 4 4 2 2 3 3 4 2" xfId="50600"/>
    <cellStyle name="Normal 4 4 2 2 3 3 5" xfId="10048"/>
    <cellStyle name="Normal 4 4 2 2 3 3 6" xfId="34124"/>
    <cellStyle name="Normal 4 4 2 2 3 4" xfId="4790"/>
    <cellStyle name="Normal 4 4 2 2 3 4 2" xfId="15987"/>
    <cellStyle name="Normal 4 4 2 2 3 4 2 2" xfId="40061"/>
    <cellStyle name="Normal 4 4 2 2 3 4 3" xfId="27622"/>
    <cellStyle name="Normal 4 4 2 2 3 4 3 2" xfId="51653"/>
    <cellStyle name="Normal 4 4 2 2 3 4 4" xfId="11011"/>
    <cellStyle name="Normal 4 4 2 2 3 4 5" xfId="35087"/>
    <cellStyle name="Normal 4 4 2 2 3 5" xfId="1786"/>
    <cellStyle name="Normal 4 4 2 2 3 5 2" xfId="24595"/>
    <cellStyle name="Normal 4 4 2 2 3 5 2 2" xfId="48638"/>
    <cellStyle name="Normal 4 4 2 2 3 5 3" xfId="12097"/>
    <cellStyle name="Normal 4 4 2 2 3 5 4" xfId="36173"/>
    <cellStyle name="Normal 4 4 2 2 3 6" xfId="23606"/>
    <cellStyle name="Normal 4 4 2 2 3 6 2" xfId="47660"/>
    <cellStyle name="Normal 4 4 2 2 3 7" xfId="8108"/>
    <cellStyle name="Normal 4 4 2 2 3 8" xfId="32184"/>
    <cellStyle name="Normal 4 4 2 2 4" xfId="980"/>
    <cellStyle name="Normal 4 4 2 2 4 2" xfId="2998"/>
    <cellStyle name="Normal 4 4 2 2 4 2 2" xfId="6197"/>
    <cellStyle name="Normal 4 4 2 2 4 2 2 2" xfId="29028"/>
    <cellStyle name="Normal 4 4 2 2 4 2 2 2 2" xfId="53059"/>
    <cellStyle name="Normal 4 4 2 2 4 2 2 3" xfId="17364"/>
    <cellStyle name="Normal 4 4 2 2 4 2 2 4" xfId="41438"/>
    <cellStyle name="Normal 4 4 2 2 4 2 3" xfId="14179"/>
    <cellStyle name="Normal 4 4 2 2 4 2 3 2" xfId="38255"/>
    <cellStyle name="Normal 4 4 2 2 4 2 4" xfId="25806"/>
    <cellStyle name="Normal 4 4 2 2 4 2 4 2" xfId="49847"/>
    <cellStyle name="Normal 4 4 2 2 4 2 5" xfId="9310"/>
    <cellStyle name="Normal 4 4 2 2 4 2 6" xfId="33386"/>
    <cellStyle name="Normal 4 4 2 2 4 3" xfId="3981"/>
    <cellStyle name="Normal 4 4 2 2 4 3 2" xfId="7194"/>
    <cellStyle name="Normal 4 4 2 2 4 3 2 2" xfId="30025"/>
    <cellStyle name="Normal 4 4 2 2 4 3 2 2 2" xfId="54056"/>
    <cellStyle name="Normal 4 4 2 2 4 3 2 3" xfId="18361"/>
    <cellStyle name="Normal 4 4 2 2 4 3 2 4" xfId="42435"/>
    <cellStyle name="Normal 4 4 2 2 4 3 3" xfId="15178"/>
    <cellStyle name="Normal 4 4 2 2 4 3 3 2" xfId="39252"/>
    <cellStyle name="Normal 4 4 2 2 4 3 4" xfId="26813"/>
    <cellStyle name="Normal 4 4 2 2 4 3 4 2" xfId="50844"/>
    <cellStyle name="Normal 4 4 2 2 4 3 5" xfId="10288"/>
    <cellStyle name="Normal 4 4 2 2 4 3 6" xfId="34364"/>
    <cellStyle name="Normal 4 4 2 2 4 4" xfId="5030"/>
    <cellStyle name="Normal 4 4 2 2 4 4 2" xfId="16227"/>
    <cellStyle name="Normal 4 4 2 2 4 4 2 2" xfId="40301"/>
    <cellStyle name="Normal 4 4 2 2 4 4 3" xfId="27862"/>
    <cellStyle name="Normal 4 4 2 2 4 4 3 2" xfId="51893"/>
    <cellStyle name="Normal 4 4 2 2 4 4 4" xfId="11251"/>
    <cellStyle name="Normal 4 4 2 2 4 4 5" xfId="35327"/>
    <cellStyle name="Normal 4 4 2 2 4 5" xfId="2026"/>
    <cellStyle name="Normal 4 4 2 2 4 5 2" xfId="24835"/>
    <cellStyle name="Normal 4 4 2 2 4 5 2 2" xfId="48878"/>
    <cellStyle name="Normal 4 4 2 2 4 5 3" xfId="12347"/>
    <cellStyle name="Normal 4 4 2 2 4 5 4" xfId="36423"/>
    <cellStyle name="Normal 4 4 2 2 4 6" xfId="23848"/>
    <cellStyle name="Normal 4 4 2 2 4 6 2" xfId="47900"/>
    <cellStyle name="Normal 4 4 2 2 4 7" xfId="8348"/>
    <cellStyle name="Normal 4 4 2 2 4 8" xfId="32424"/>
    <cellStyle name="Normal 4 4 2 2 5" xfId="1220"/>
    <cellStyle name="Normal 4 4 2 2 5 2" xfId="3238"/>
    <cellStyle name="Normal 4 4 2 2 5 2 2" xfId="6437"/>
    <cellStyle name="Normal 4 4 2 2 5 2 2 2" xfId="29268"/>
    <cellStyle name="Normal 4 4 2 2 5 2 2 2 2" xfId="53299"/>
    <cellStyle name="Normal 4 4 2 2 5 2 2 3" xfId="17604"/>
    <cellStyle name="Normal 4 4 2 2 5 2 2 4" xfId="41678"/>
    <cellStyle name="Normal 4 4 2 2 5 2 3" xfId="14419"/>
    <cellStyle name="Normal 4 4 2 2 5 2 3 2" xfId="38495"/>
    <cellStyle name="Normal 4 4 2 2 5 2 4" xfId="26046"/>
    <cellStyle name="Normal 4 4 2 2 5 2 4 2" xfId="50087"/>
    <cellStyle name="Normal 4 4 2 2 5 2 5" xfId="9550"/>
    <cellStyle name="Normal 4 4 2 2 5 2 6" xfId="33626"/>
    <cellStyle name="Normal 4 4 2 2 5 3" xfId="4233"/>
    <cellStyle name="Normal 4 4 2 2 5 3 2" xfId="7446"/>
    <cellStyle name="Normal 4 4 2 2 5 3 2 2" xfId="30277"/>
    <cellStyle name="Normal 4 4 2 2 5 3 2 2 2" xfId="54308"/>
    <cellStyle name="Normal 4 4 2 2 5 3 2 3" xfId="18613"/>
    <cellStyle name="Normal 4 4 2 2 5 3 2 4" xfId="42687"/>
    <cellStyle name="Normal 4 4 2 2 5 3 3" xfId="15430"/>
    <cellStyle name="Normal 4 4 2 2 5 3 3 2" xfId="39504"/>
    <cellStyle name="Normal 4 4 2 2 5 3 4" xfId="27065"/>
    <cellStyle name="Normal 4 4 2 2 5 3 4 2" xfId="51096"/>
    <cellStyle name="Normal 4 4 2 2 5 3 5" xfId="10528"/>
    <cellStyle name="Normal 4 4 2 2 5 3 6" xfId="34604"/>
    <cellStyle name="Normal 4 4 2 2 5 4" xfId="5271"/>
    <cellStyle name="Normal 4 4 2 2 5 4 2" xfId="16468"/>
    <cellStyle name="Normal 4 4 2 2 5 4 2 2" xfId="40542"/>
    <cellStyle name="Normal 4 4 2 2 5 4 3" xfId="28103"/>
    <cellStyle name="Normal 4 4 2 2 5 4 3 2" xfId="52134"/>
    <cellStyle name="Normal 4 4 2 2 5 4 4" xfId="11491"/>
    <cellStyle name="Normal 4 4 2 2 5 4 5" xfId="35567"/>
    <cellStyle name="Normal 4 4 2 2 5 5" xfId="2268"/>
    <cellStyle name="Normal 4 4 2 2 5 5 2" xfId="25079"/>
    <cellStyle name="Normal 4 4 2 2 5 5 2 2" xfId="49120"/>
    <cellStyle name="Normal 4 4 2 2 5 5 3" xfId="12597"/>
    <cellStyle name="Normal 4 4 2 2 5 5 4" xfId="36673"/>
    <cellStyle name="Normal 4 4 2 2 5 6" xfId="24093"/>
    <cellStyle name="Normal 4 4 2 2 5 6 2" xfId="48140"/>
    <cellStyle name="Normal 4 4 2 2 5 7" xfId="8588"/>
    <cellStyle name="Normal 4 4 2 2 5 8" xfId="32664"/>
    <cellStyle name="Normal 4 4 2 2 6" xfId="2517"/>
    <cellStyle name="Normal 4 4 2 2 6 2" xfId="5717"/>
    <cellStyle name="Normal 4 4 2 2 6 2 2" xfId="28548"/>
    <cellStyle name="Normal 4 4 2 2 6 2 2 2" xfId="52579"/>
    <cellStyle name="Normal 4 4 2 2 6 2 3" xfId="16884"/>
    <cellStyle name="Normal 4 4 2 2 6 2 4" xfId="40958"/>
    <cellStyle name="Normal 4 4 2 2 6 3" xfId="13699"/>
    <cellStyle name="Normal 4 4 2 2 6 3 2" xfId="37775"/>
    <cellStyle name="Normal 4 4 2 2 6 4" xfId="25326"/>
    <cellStyle name="Normal 4 4 2 2 6 4 2" xfId="49367"/>
    <cellStyle name="Normal 4 4 2 2 6 5" xfId="8830"/>
    <cellStyle name="Normal 4 4 2 2 6 6" xfId="32906"/>
    <cellStyle name="Normal 4 4 2 2 7" xfId="3492"/>
    <cellStyle name="Normal 4 4 2 2 7 2" xfId="6705"/>
    <cellStyle name="Normal 4 4 2 2 7 2 2" xfId="29536"/>
    <cellStyle name="Normal 4 4 2 2 7 2 2 2" xfId="53567"/>
    <cellStyle name="Normal 4 4 2 2 7 2 3" xfId="17872"/>
    <cellStyle name="Normal 4 4 2 2 7 2 4" xfId="41946"/>
    <cellStyle name="Normal 4 4 2 2 7 3" xfId="14689"/>
    <cellStyle name="Normal 4 4 2 2 7 3 2" xfId="38763"/>
    <cellStyle name="Normal 4 4 2 2 7 4" xfId="26324"/>
    <cellStyle name="Normal 4 4 2 2 7 4 2" xfId="50355"/>
    <cellStyle name="Normal 4 4 2 2 7 5" xfId="9808"/>
    <cellStyle name="Normal 4 4 2 2 7 6" xfId="33884"/>
    <cellStyle name="Normal 4 4 2 2 8" xfId="4550"/>
    <cellStyle name="Normal 4 4 2 2 8 2" xfId="15747"/>
    <cellStyle name="Normal 4 4 2 2 8 2 2" xfId="39821"/>
    <cellStyle name="Normal 4 4 2 2 8 3" xfId="27382"/>
    <cellStyle name="Normal 4 4 2 2 8 3 2" xfId="51413"/>
    <cellStyle name="Normal 4 4 2 2 8 4" xfId="10771"/>
    <cellStyle name="Normal 4 4 2 2 8 5" xfId="34847"/>
    <cellStyle name="Normal 4 4 2 2 9" xfId="1546"/>
    <cellStyle name="Normal 4 4 2 2 9 2" xfId="24355"/>
    <cellStyle name="Normal 4 4 2 2 9 2 2" xfId="48398"/>
    <cellStyle name="Normal 4 4 2 2 9 3" xfId="11799"/>
    <cellStyle name="Normal 4 4 2 2 9 4" xfId="35875"/>
    <cellStyle name="Normal 4 4 2 3" xfId="313"/>
    <cellStyle name="Normal 4 4 2 3 10" xfId="23360"/>
    <cellStyle name="Normal 4 4 2 3 10 2" xfId="47422"/>
    <cellStyle name="Normal 4 4 2 3 11" xfId="7870"/>
    <cellStyle name="Normal 4 4 2 3 12" xfId="31946"/>
    <cellStyle name="Normal 4 4 2 3 2" xfId="314"/>
    <cellStyle name="Normal 4 4 2 3 2 10" xfId="7871"/>
    <cellStyle name="Normal 4 4 2 3 2 11" xfId="31947"/>
    <cellStyle name="Normal 4 4 2 3 2 2" xfId="713"/>
    <cellStyle name="Normal 4 4 2 3 2 2 2" xfId="2761"/>
    <cellStyle name="Normal 4 4 2 3 2 2 2 2" xfId="5960"/>
    <cellStyle name="Normal 4 4 2 3 2 2 2 2 2" xfId="28791"/>
    <cellStyle name="Normal 4 4 2 3 2 2 2 2 2 2" xfId="52822"/>
    <cellStyle name="Normal 4 4 2 3 2 2 2 2 3" xfId="17127"/>
    <cellStyle name="Normal 4 4 2 3 2 2 2 2 4" xfId="41201"/>
    <cellStyle name="Normal 4 4 2 3 2 2 2 3" xfId="13942"/>
    <cellStyle name="Normal 4 4 2 3 2 2 2 3 2" xfId="38018"/>
    <cellStyle name="Normal 4 4 2 3 2 2 2 4" xfId="25569"/>
    <cellStyle name="Normal 4 4 2 3 2 2 2 4 2" xfId="49610"/>
    <cellStyle name="Normal 4 4 2 3 2 2 2 5" xfId="9073"/>
    <cellStyle name="Normal 4 4 2 3 2 2 2 6" xfId="33149"/>
    <cellStyle name="Normal 4 4 2 3 2 2 3" xfId="3740"/>
    <cellStyle name="Normal 4 4 2 3 2 2 3 2" xfId="6953"/>
    <cellStyle name="Normal 4 4 2 3 2 2 3 2 2" xfId="29784"/>
    <cellStyle name="Normal 4 4 2 3 2 2 3 2 2 2" xfId="53815"/>
    <cellStyle name="Normal 4 4 2 3 2 2 3 2 3" xfId="18120"/>
    <cellStyle name="Normal 4 4 2 3 2 2 3 2 4" xfId="42194"/>
    <cellStyle name="Normal 4 4 2 3 2 2 3 3" xfId="14937"/>
    <cellStyle name="Normal 4 4 2 3 2 2 3 3 2" xfId="39011"/>
    <cellStyle name="Normal 4 4 2 3 2 2 3 4" xfId="26572"/>
    <cellStyle name="Normal 4 4 2 3 2 2 3 4 2" xfId="50603"/>
    <cellStyle name="Normal 4 4 2 3 2 2 3 5" xfId="10051"/>
    <cellStyle name="Normal 4 4 2 3 2 2 3 6" xfId="34127"/>
    <cellStyle name="Normal 4 4 2 3 2 2 4" xfId="4793"/>
    <cellStyle name="Normal 4 4 2 3 2 2 4 2" xfId="15990"/>
    <cellStyle name="Normal 4 4 2 3 2 2 4 2 2" xfId="40064"/>
    <cellStyle name="Normal 4 4 2 3 2 2 4 3" xfId="27625"/>
    <cellStyle name="Normal 4 4 2 3 2 2 4 3 2" xfId="51656"/>
    <cellStyle name="Normal 4 4 2 3 2 2 4 4" xfId="11014"/>
    <cellStyle name="Normal 4 4 2 3 2 2 4 5" xfId="35090"/>
    <cellStyle name="Normal 4 4 2 3 2 2 5" xfId="1789"/>
    <cellStyle name="Normal 4 4 2 3 2 2 5 2" xfId="24598"/>
    <cellStyle name="Normal 4 4 2 3 2 2 5 2 2" xfId="48641"/>
    <cellStyle name="Normal 4 4 2 3 2 2 5 3" xfId="12100"/>
    <cellStyle name="Normal 4 4 2 3 2 2 5 4" xfId="36176"/>
    <cellStyle name="Normal 4 4 2 3 2 2 6" xfId="23609"/>
    <cellStyle name="Normal 4 4 2 3 2 2 6 2" xfId="47663"/>
    <cellStyle name="Normal 4 4 2 3 2 2 7" xfId="8111"/>
    <cellStyle name="Normal 4 4 2 3 2 2 8" xfId="32187"/>
    <cellStyle name="Normal 4 4 2 3 2 3" xfId="983"/>
    <cellStyle name="Normal 4 4 2 3 2 3 2" xfId="3001"/>
    <cellStyle name="Normal 4 4 2 3 2 3 2 2" xfId="6200"/>
    <cellStyle name="Normal 4 4 2 3 2 3 2 2 2" xfId="29031"/>
    <cellStyle name="Normal 4 4 2 3 2 3 2 2 2 2" xfId="53062"/>
    <cellStyle name="Normal 4 4 2 3 2 3 2 2 3" xfId="17367"/>
    <cellStyle name="Normal 4 4 2 3 2 3 2 2 4" xfId="41441"/>
    <cellStyle name="Normal 4 4 2 3 2 3 2 3" xfId="14182"/>
    <cellStyle name="Normal 4 4 2 3 2 3 2 3 2" xfId="38258"/>
    <cellStyle name="Normal 4 4 2 3 2 3 2 4" xfId="25809"/>
    <cellStyle name="Normal 4 4 2 3 2 3 2 4 2" xfId="49850"/>
    <cellStyle name="Normal 4 4 2 3 2 3 2 5" xfId="9313"/>
    <cellStyle name="Normal 4 4 2 3 2 3 2 6" xfId="33389"/>
    <cellStyle name="Normal 4 4 2 3 2 3 3" xfId="3984"/>
    <cellStyle name="Normal 4 4 2 3 2 3 3 2" xfId="7197"/>
    <cellStyle name="Normal 4 4 2 3 2 3 3 2 2" xfId="30028"/>
    <cellStyle name="Normal 4 4 2 3 2 3 3 2 2 2" xfId="54059"/>
    <cellStyle name="Normal 4 4 2 3 2 3 3 2 3" xfId="18364"/>
    <cellStyle name="Normal 4 4 2 3 2 3 3 2 4" xfId="42438"/>
    <cellStyle name="Normal 4 4 2 3 2 3 3 3" xfId="15181"/>
    <cellStyle name="Normal 4 4 2 3 2 3 3 3 2" xfId="39255"/>
    <cellStyle name="Normal 4 4 2 3 2 3 3 4" xfId="26816"/>
    <cellStyle name="Normal 4 4 2 3 2 3 3 4 2" xfId="50847"/>
    <cellStyle name="Normal 4 4 2 3 2 3 3 5" xfId="10291"/>
    <cellStyle name="Normal 4 4 2 3 2 3 3 6" xfId="34367"/>
    <cellStyle name="Normal 4 4 2 3 2 3 4" xfId="5033"/>
    <cellStyle name="Normal 4 4 2 3 2 3 4 2" xfId="16230"/>
    <cellStyle name="Normal 4 4 2 3 2 3 4 2 2" xfId="40304"/>
    <cellStyle name="Normal 4 4 2 3 2 3 4 3" xfId="27865"/>
    <cellStyle name="Normal 4 4 2 3 2 3 4 3 2" xfId="51896"/>
    <cellStyle name="Normal 4 4 2 3 2 3 4 4" xfId="11254"/>
    <cellStyle name="Normal 4 4 2 3 2 3 4 5" xfId="35330"/>
    <cellStyle name="Normal 4 4 2 3 2 3 5" xfId="2029"/>
    <cellStyle name="Normal 4 4 2 3 2 3 5 2" xfId="24838"/>
    <cellStyle name="Normal 4 4 2 3 2 3 5 2 2" xfId="48881"/>
    <cellStyle name="Normal 4 4 2 3 2 3 5 3" xfId="12350"/>
    <cellStyle name="Normal 4 4 2 3 2 3 5 4" xfId="36426"/>
    <cellStyle name="Normal 4 4 2 3 2 3 6" xfId="23851"/>
    <cellStyle name="Normal 4 4 2 3 2 3 6 2" xfId="47903"/>
    <cellStyle name="Normal 4 4 2 3 2 3 7" xfId="8351"/>
    <cellStyle name="Normal 4 4 2 3 2 3 8" xfId="32427"/>
    <cellStyle name="Normal 4 4 2 3 2 4" xfId="1223"/>
    <cellStyle name="Normal 4 4 2 3 2 4 2" xfId="3241"/>
    <cellStyle name="Normal 4 4 2 3 2 4 2 2" xfId="6440"/>
    <cellStyle name="Normal 4 4 2 3 2 4 2 2 2" xfId="29271"/>
    <cellStyle name="Normal 4 4 2 3 2 4 2 2 2 2" xfId="53302"/>
    <cellStyle name="Normal 4 4 2 3 2 4 2 2 3" xfId="17607"/>
    <cellStyle name="Normal 4 4 2 3 2 4 2 2 4" xfId="41681"/>
    <cellStyle name="Normal 4 4 2 3 2 4 2 3" xfId="14422"/>
    <cellStyle name="Normal 4 4 2 3 2 4 2 3 2" xfId="38498"/>
    <cellStyle name="Normal 4 4 2 3 2 4 2 4" xfId="26049"/>
    <cellStyle name="Normal 4 4 2 3 2 4 2 4 2" xfId="50090"/>
    <cellStyle name="Normal 4 4 2 3 2 4 2 5" xfId="9553"/>
    <cellStyle name="Normal 4 4 2 3 2 4 2 6" xfId="33629"/>
    <cellStyle name="Normal 4 4 2 3 2 4 3" xfId="4236"/>
    <cellStyle name="Normal 4 4 2 3 2 4 3 2" xfId="7449"/>
    <cellStyle name="Normal 4 4 2 3 2 4 3 2 2" xfId="30280"/>
    <cellStyle name="Normal 4 4 2 3 2 4 3 2 2 2" xfId="54311"/>
    <cellStyle name="Normal 4 4 2 3 2 4 3 2 3" xfId="18616"/>
    <cellStyle name="Normal 4 4 2 3 2 4 3 2 4" xfId="42690"/>
    <cellStyle name="Normal 4 4 2 3 2 4 3 3" xfId="15433"/>
    <cellStyle name="Normal 4 4 2 3 2 4 3 3 2" xfId="39507"/>
    <cellStyle name="Normal 4 4 2 3 2 4 3 4" xfId="27068"/>
    <cellStyle name="Normal 4 4 2 3 2 4 3 4 2" xfId="51099"/>
    <cellStyle name="Normal 4 4 2 3 2 4 3 5" xfId="10531"/>
    <cellStyle name="Normal 4 4 2 3 2 4 3 6" xfId="34607"/>
    <cellStyle name="Normal 4 4 2 3 2 4 4" xfId="5274"/>
    <cellStyle name="Normal 4 4 2 3 2 4 4 2" xfId="16471"/>
    <cellStyle name="Normal 4 4 2 3 2 4 4 2 2" xfId="40545"/>
    <cellStyle name="Normal 4 4 2 3 2 4 4 3" xfId="28106"/>
    <cellStyle name="Normal 4 4 2 3 2 4 4 3 2" xfId="52137"/>
    <cellStyle name="Normal 4 4 2 3 2 4 4 4" xfId="11494"/>
    <cellStyle name="Normal 4 4 2 3 2 4 4 5" xfId="35570"/>
    <cellStyle name="Normal 4 4 2 3 2 4 5" xfId="2271"/>
    <cellStyle name="Normal 4 4 2 3 2 4 5 2" xfId="25082"/>
    <cellStyle name="Normal 4 4 2 3 2 4 5 2 2" xfId="49123"/>
    <cellStyle name="Normal 4 4 2 3 2 4 5 3" xfId="12600"/>
    <cellStyle name="Normal 4 4 2 3 2 4 5 4" xfId="36676"/>
    <cellStyle name="Normal 4 4 2 3 2 4 6" xfId="24096"/>
    <cellStyle name="Normal 4 4 2 3 2 4 6 2" xfId="48143"/>
    <cellStyle name="Normal 4 4 2 3 2 4 7" xfId="8591"/>
    <cellStyle name="Normal 4 4 2 3 2 4 8" xfId="32667"/>
    <cellStyle name="Normal 4 4 2 3 2 5" xfId="2520"/>
    <cellStyle name="Normal 4 4 2 3 2 5 2" xfId="5720"/>
    <cellStyle name="Normal 4 4 2 3 2 5 2 2" xfId="28551"/>
    <cellStyle name="Normal 4 4 2 3 2 5 2 2 2" xfId="52582"/>
    <cellStyle name="Normal 4 4 2 3 2 5 2 3" xfId="16887"/>
    <cellStyle name="Normal 4 4 2 3 2 5 2 4" xfId="40961"/>
    <cellStyle name="Normal 4 4 2 3 2 5 3" xfId="13702"/>
    <cellStyle name="Normal 4 4 2 3 2 5 3 2" xfId="37778"/>
    <cellStyle name="Normal 4 4 2 3 2 5 4" xfId="25329"/>
    <cellStyle name="Normal 4 4 2 3 2 5 4 2" xfId="49370"/>
    <cellStyle name="Normal 4 4 2 3 2 5 5" xfId="8833"/>
    <cellStyle name="Normal 4 4 2 3 2 5 6" xfId="32909"/>
    <cellStyle name="Normal 4 4 2 3 2 6" xfId="3495"/>
    <cellStyle name="Normal 4 4 2 3 2 6 2" xfId="6708"/>
    <cellStyle name="Normal 4 4 2 3 2 6 2 2" xfId="29539"/>
    <cellStyle name="Normal 4 4 2 3 2 6 2 2 2" xfId="53570"/>
    <cellStyle name="Normal 4 4 2 3 2 6 2 3" xfId="17875"/>
    <cellStyle name="Normal 4 4 2 3 2 6 2 4" xfId="41949"/>
    <cellStyle name="Normal 4 4 2 3 2 6 3" xfId="14692"/>
    <cellStyle name="Normal 4 4 2 3 2 6 3 2" xfId="38766"/>
    <cellStyle name="Normal 4 4 2 3 2 6 4" xfId="26327"/>
    <cellStyle name="Normal 4 4 2 3 2 6 4 2" xfId="50358"/>
    <cellStyle name="Normal 4 4 2 3 2 6 5" xfId="9811"/>
    <cellStyle name="Normal 4 4 2 3 2 6 6" xfId="33887"/>
    <cellStyle name="Normal 4 4 2 3 2 7" xfId="4553"/>
    <cellStyle name="Normal 4 4 2 3 2 7 2" xfId="15750"/>
    <cellStyle name="Normal 4 4 2 3 2 7 2 2" xfId="39824"/>
    <cellStyle name="Normal 4 4 2 3 2 7 3" xfId="27385"/>
    <cellStyle name="Normal 4 4 2 3 2 7 3 2" xfId="51416"/>
    <cellStyle name="Normal 4 4 2 3 2 7 4" xfId="10774"/>
    <cellStyle name="Normal 4 4 2 3 2 7 5" xfId="34850"/>
    <cellStyle name="Normal 4 4 2 3 2 8" xfId="1549"/>
    <cellStyle name="Normal 4 4 2 3 2 8 2" xfId="24358"/>
    <cellStyle name="Normal 4 4 2 3 2 8 2 2" xfId="48401"/>
    <cellStyle name="Normal 4 4 2 3 2 8 3" xfId="11802"/>
    <cellStyle name="Normal 4 4 2 3 2 8 4" xfId="35878"/>
    <cellStyle name="Normal 4 4 2 3 2 9" xfId="23361"/>
    <cellStyle name="Normal 4 4 2 3 2 9 2" xfId="47423"/>
    <cellStyle name="Normal 4 4 2 3 3" xfId="712"/>
    <cellStyle name="Normal 4 4 2 3 3 2" xfId="2760"/>
    <cellStyle name="Normal 4 4 2 3 3 2 2" xfId="5959"/>
    <cellStyle name="Normal 4 4 2 3 3 2 2 2" xfId="28790"/>
    <cellStyle name="Normal 4 4 2 3 3 2 2 2 2" xfId="52821"/>
    <cellStyle name="Normal 4 4 2 3 3 2 2 3" xfId="17126"/>
    <cellStyle name="Normal 4 4 2 3 3 2 2 4" xfId="41200"/>
    <cellStyle name="Normal 4 4 2 3 3 2 3" xfId="13941"/>
    <cellStyle name="Normal 4 4 2 3 3 2 3 2" xfId="38017"/>
    <cellStyle name="Normal 4 4 2 3 3 2 4" xfId="25568"/>
    <cellStyle name="Normal 4 4 2 3 3 2 4 2" xfId="49609"/>
    <cellStyle name="Normal 4 4 2 3 3 2 5" xfId="9072"/>
    <cellStyle name="Normal 4 4 2 3 3 2 6" xfId="33148"/>
    <cellStyle name="Normal 4 4 2 3 3 3" xfId="3739"/>
    <cellStyle name="Normal 4 4 2 3 3 3 2" xfId="6952"/>
    <cellStyle name="Normal 4 4 2 3 3 3 2 2" xfId="29783"/>
    <cellStyle name="Normal 4 4 2 3 3 3 2 2 2" xfId="53814"/>
    <cellStyle name="Normal 4 4 2 3 3 3 2 3" xfId="18119"/>
    <cellStyle name="Normal 4 4 2 3 3 3 2 4" xfId="42193"/>
    <cellStyle name="Normal 4 4 2 3 3 3 3" xfId="14936"/>
    <cellStyle name="Normal 4 4 2 3 3 3 3 2" xfId="39010"/>
    <cellStyle name="Normal 4 4 2 3 3 3 4" xfId="26571"/>
    <cellStyle name="Normal 4 4 2 3 3 3 4 2" xfId="50602"/>
    <cellStyle name="Normal 4 4 2 3 3 3 5" xfId="10050"/>
    <cellStyle name="Normal 4 4 2 3 3 3 6" xfId="34126"/>
    <cellStyle name="Normal 4 4 2 3 3 4" xfId="4792"/>
    <cellStyle name="Normal 4 4 2 3 3 4 2" xfId="15989"/>
    <cellStyle name="Normal 4 4 2 3 3 4 2 2" xfId="40063"/>
    <cellStyle name="Normal 4 4 2 3 3 4 3" xfId="27624"/>
    <cellStyle name="Normal 4 4 2 3 3 4 3 2" xfId="51655"/>
    <cellStyle name="Normal 4 4 2 3 3 4 4" xfId="11013"/>
    <cellStyle name="Normal 4 4 2 3 3 4 5" xfId="35089"/>
    <cellStyle name="Normal 4 4 2 3 3 5" xfId="1788"/>
    <cellStyle name="Normal 4 4 2 3 3 5 2" xfId="24597"/>
    <cellStyle name="Normal 4 4 2 3 3 5 2 2" xfId="48640"/>
    <cellStyle name="Normal 4 4 2 3 3 5 3" xfId="12099"/>
    <cellStyle name="Normal 4 4 2 3 3 5 4" xfId="36175"/>
    <cellStyle name="Normal 4 4 2 3 3 6" xfId="23608"/>
    <cellStyle name="Normal 4 4 2 3 3 6 2" xfId="47662"/>
    <cellStyle name="Normal 4 4 2 3 3 7" xfId="8110"/>
    <cellStyle name="Normal 4 4 2 3 3 8" xfId="32186"/>
    <cellStyle name="Normal 4 4 2 3 4" xfId="982"/>
    <cellStyle name="Normal 4 4 2 3 4 2" xfId="3000"/>
    <cellStyle name="Normal 4 4 2 3 4 2 2" xfId="6199"/>
    <cellStyle name="Normal 4 4 2 3 4 2 2 2" xfId="29030"/>
    <cellStyle name="Normal 4 4 2 3 4 2 2 2 2" xfId="53061"/>
    <cellStyle name="Normal 4 4 2 3 4 2 2 3" xfId="17366"/>
    <cellStyle name="Normal 4 4 2 3 4 2 2 4" xfId="41440"/>
    <cellStyle name="Normal 4 4 2 3 4 2 3" xfId="14181"/>
    <cellStyle name="Normal 4 4 2 3 4 2 3 2" xfId="38257"/>
    <cellStyle name="Normal 4 4 2 3 4 2 4" xfId="25808"/>
    <cellStyle name="Normal 4 4 2 3 4 2 4 2" xfId="49849"/>
    <cellStyle name="Normal 4 4 2 3 4 2 5" xfId="9312"/>
    <cellStyle name="Normal 4 4 2 3 4 2 6" xfId="33388"/>
    <cellStyle name="Normal 4 4 2 3 4 3" xfId="3983"/>
    <cellStyle name="Normal 4 4 2 3 4 3 2" xfId="7196"/>
    <cellStyle name="Normal 4 4 2 3 4 3 2 2" xfId="30027"/>
    <cellStyle name="Normal 4 4 2 3 4 3 2 2 2" xfId="54058"/>
    <cellStyle name="Normal 4 4 2 3 4 3 2 3" xfId="18363"/>
    <cellStyle name="Normal 4 4 2 3 4 3 2 4" xfId="42437"/>
    <cellStyle name="Normal 4 4 2 3 4 3 3" xfId="15180"/>
    <cellStyle name="Normal 4 4 2 3 4 3 3 2" xfId="39254"/>
    <cellStyle name="Normal 4 4 2 3 4 3 4" xfId="26815"/>
    <cellStyle name="Normal 4 4 2 3 4 3 4 2" xfId="50846"/>
    <cellStyle name="Normal 4 4 2 3 4 3 5" xfId="10290"/>
    <cellStyle name="Normal 4 4 2 3 4 3 6" xfId="34366"/>
    <cellStyle name="Normal 4 4 2 3 4 4" xfId="5032"/>
    <cellStyle name="Normal 4 4 2 3 4 4 2" xfId="16229"/>
    <cellStyle name="Normal 4 4 2 3 4 4 2 2" xfId="40303"/>
    <cellStyle name="Normal 4 4 2 3 4 4 3" xfId="27864"/>
    <cellStyle name="Normal 4 4 2 3 4 4 3 2" xfId="51895"/>
    <cellStyle name="Normal 4 4 2 3 4 4 4" xfId="11253"/>
    <cellStyle name="Normal 4 4 2 3 4 4 5" xfId="35329"/>
    <cellStyle name="Normal 4 4 2 3 4 5" xfId="2028"/>
    <cellStyle name="Normal 4 4 2 3 4 5 2" xfId="24837"/>
    <cellStyle name="Normal 4 4 2 3 4 5 2 2" xfId="48880"/>
    <cellStyle name="Normal 4 4 2 3 4 5 3" xfId="12349"/>
    <cellStyle name="Normal 4 4 2 3 4 5 4" xfId="36425"/>
    <cellStyle name="Normal 4 4 2 3 4 6" xfId="23850"/>
    <cellStyle name="Normal 4 4 2 3 4 6 2" xfId="47902"/>
    <cellStyle name="Normal 4 4 2 3 4 7" xfId="8350"/>
    <cellStyle name="Normal 4 4 2 3 4 8" xfId="32426"/>
    <cellStyle name="Normal 4 4 2 3 5" xfId="1222"/>
    <cellStyle name="Normal 4 4 2 3 5 2" xfId="3240"/>
    <cellStyle name="Normal 4 4 2 3 5 2 2" xfId="6439"/>
    <cellStyle name="Normal 4 4 2 3 5 2 2 2" xfId="29270"/>
    <cellStyle name="Normal 4 4 2 3 5 2 2 2 2" xfId="53301"/>
    <cellStyle name="Normal 4 4 2 3 5 2 2 3" xfId="17606"/>
    <cellStyle name="Normal 4 4 2 3 5 2 2 4" xfId="41680"/>
    <cellStyle name="Normal 4 4 2 3 5 2 3" xfId="14421"/>
    <cellStyle name="Normal 4 4 2 3 5 2 3 2" xfId="38497"/>
    <cellStyle name="Normal 4 4 2 3 5 2 4" xfId="26048"/>
    <cellStyle name="Normal 4 4 2 3 5 2 4 2" xfId="50089"/>
    <cellStyle name="Normal 4 4 2 3 5 2 5" xfId="9552"/>
    <cellStyle name="Normal 4 4 2 3 5 2 6" xfId="33628"/>
    <cellStyle name="Normal 4 4 2 3 5 3" xfId="4235"/>
    <cellStyle name="Normal 4 4 2 3 5 3 2" xfId="7448"/>
    <cellStyle name="Normal 4 4 2 3 5 3 2 2" xfId="30279"/>
    <cellStyle name="Normal 4 4 2 3 5 3 2 2 2" xfId="54310"/>
    <cellStyle name="Normal 4 4 2 3 5 3 2 3" xfId="18615"/>
    <cellStyle name="Normal 4 4 2 3 5 3 2 4" xfId="42689"/>
    <cellStyle name="Normal 4 4 2 3 5 3 3" xfId="15432"/>
    <cellStyle name="Normal 4 4 2 3 5 3 3 2" xfId="39506"/>
    <cellStyle name="Normal 4 4 2 3 5 3 4" xfId="27067"/>
    <cellStyle name="Normal 4 4 2 3 5 3 4 2" xfId="51098"/>
    <cellStyle name="Normal 4 4 2 3 5 3 5" xfId="10530"/>
    <cellStyle name="Normal 4 4 2 3 5 3 6" xfId="34606"/>
    <cellStyle name="Normal 4 4 2 3 5 4" xfId="5273"/>
    <cellStyle name="Normal 4 4 2 3 5 4 2" xfId="16470"/>
    <cellStyle name="Normal 4 4 2 3 5 4 2 2" xfId="40544"/>
    <cellStyle name="Normal 4 4 2 3 5 4 3" xfId="28105"/>
    <cellStyle name="Normal 4 4 2 3 5 4 3 2" xfId="52136"/>
    <cellStyle name="Normal 4 4 2 3 5 4 4" xfId="11493"/>
    <cellStyle name="Normal 4 4 2 3 5 4 5" xfId="35569"/>
    <cellStyle name="Normal 4 4 2 3 5 5" xfId="2270"/>
    <cellStyle name="Normal 4 4 2 3 5 5 2" xfId="25081"/>
    <cellStyle name="Normal 4 4 2 3 5 5 2 2" xfId="49122"/>
    <cellStyle name="Normal 4 4 2 3 5 5 3" xfId="12599"/>
    <cellStyle name="Normal 4 4 2 3 5 5 4" xfId="36675"/>
    <cellStyle name="Normal 4 4 2 3 5 6" xfId="24095"/>
    <cellStyle name="Normal 4 4 2 3 5 6 2" xfId="48142"/>
    <cellStyle name="Normal 4 4 2 3 5 7" xfId="8590"/>
    <cellStyle name="Normal 4 4 2 3 5 8" xfId="32666"/>
    <cellStyle name="Normal 4 4 2 3 6" xfId="2519"/>
    <cellStyle name="Normal 4 4 2 3 6 2" xfId="5719"/>
    <cellStyle name="Normal 4 4 2 3 6 2 2" xfId="28550"/>
    <cellStyle name="Normal 4 4 2 3 6 2 2 2" xfId="52581"/>
    <cellStyle name="Normal 4 4 2 3 6 2 3" xfId="16886"/>
    <cellStyle name="Normal 4 4 2 3 6 2 4" xfId="40960"/>
    <cellStyle name="Normal 4 4 2 3 6 3" xfId="13701"/>
    <cellStyle name="Normal 4 4 2 3 6 3 2" xfId="37777"/>
    <cellStyle name="Normal 4 4 2 3 6 4" xfId="25328"/>
    <cellStyle name="Normal 4 4 2 3 6 4 2" xfId="49369"/>
    <cellStyle name="Normal 4 4 2 3 6 5" xfId="8832"/>
    <cellStyle name="Normal 4 4 2 3 6 6" xfId="32908"/>
    <cellStyle name="Normal 4 4 2 3 7" xfId="3494"/>
    <cellStyle name="Normal 4 4 2 3 7 2" xfId="6707"/>
    <cellStyle name="Normal 4 4 2 3 7 2 2" xfId="29538"/>
    <cellStyle name="Normal 4 4 2 3 7 2 2 2" xfId="53569"/>
    <cellStyle name="Normal 4 4 2 3 7 2 3" xfId="17874"/>
    <cellStyle name="Normal 4 4 2 3 7 2 4" xfId="41948"/>
    <cellStyle name="Normal 4 4 2 3 7 3" xfId="14691"/>
    <cellStyle name="Normal 4 4 2 3 7 3 2" xfId="38765"/>
    <cellStyle name="Normal 4 4 2 3 7 4" xfId="26326"/>
    <cellStyle name="Normal 4 4 2 3 7 4 2" xfId="50357"/>
    <cellStyle name="Normal 4 4 2 3 7 5" xfId="9810"/>
    <cellStyle name="Normal 4 4 2 3 7 6" xfId="33886"/>
    <cellStyle name="Normal 4 4 2 3 8" xfId="4552"/>
    <cellStyle name="Normal 4 4 2 3 8 2" xfId="15749"/>
    <cellStyle name="Normal 4 4 2 3 8 2 2" xfId="39823"/>
    <cellStyle name="Normal 4 4 2 3 8 3" xfId="27384"/>
    <cellStyle name="Normal 4 4 2 3 8 3 2" xfId="51415"/>
    <cellStyle name="Normal 4 4 2 3 8 4" xfId="10773"/>
    <cellStyle name="Normal 4 4 2 3 8 5" xfId="34849"/>
    <cellStyle name="Normal 4 4 2 3 9" xfId="1548"/>
    <cellStyle name="Normal 4 4 2 3 9 2" xfId="24357"/>
    <cellStyle name="Normal 4 4 2 3 9 2 2" xfId="48400"/>
    <cellStyle name="Normal 4 4 2 3 9 3" xfId="11801"/>
    <cellStyle name="Normal 4 4 2 3 9 4" xfId="35877"/>
    <cellStyle name="Normal 4 4 2 4" xfId="315"/>
    <cellStyle name="Normal 4 4 2 4 10" xfId="7872"/>
    <cellStyle name="Normal 4 4 2 4 11" xfId="31948"/>
    <cellStyle name="Normal 4 4 2 4 2" xfId="714"/>
    <cellStyle name="Normal 4 4 2 4 2 2" xfId="2762"/>
    <cellStyle name="Normal 4 4 2 4 2 2 2" xfId="5961"/>
    <cellStyle name="Normal 4 4 2 4 2 2 2 2" xfId="28792"/>
    <cellStyle name="Normal 4 4 2 4 2 2 2 2 2" xfId="52823"/>
    <cellStyle name="Normal 4 4 2 4 2 2 2 3" xfId="17128"/>
    <cellStyle name="Normal 4 4 2 4 2 2 2 4" xfId="41202"/>
    <cellStyle name="Normal 4 4 2 4 2 2 3" xfId="13943"/>
    <cellStyle name="Normal 4 4 2 4 2 2 3 2" xfId="38019"/>
    <cellStyle name="Normal 4 4 2 4 2 2 4" xfId="25570"/>
    <cellStyle name="Normal 4 4 2 4 2 2 4 2" xfId="49611"/>
    <cellStyle name="Normal 4 4 2 4 2 2 5" xfId="9074"/>
    <cellStyle name="Normal 4 4 2 4 2 2 6" xfId="33150"/>
    <cellStyle name="Normal 4 4 2 4 2 3" xfId="3741"/>
    <cellStyle name="Normal 4 4 2 4 2 3 2" xfId="6954"/>
    <cellStyle name="Normal 4 4 2 4 2 3 2 2" xfId="29785"/>
    <cellStyle name="Normal 4 4 2 4 2 3 2 2 2" xfId="53816"/>
    <cellStyle name="Normal 4 4 2 4 2 3 2 3" xfId="18121"/>
    <cellStyle name="Normal 4 4 2 4 2 3 2 4" xfId="42195"/>
    <cellStyle name="Normal 4 4 2 4 2 3 3" xfId="14938"/>
    <cellStyle name="Normal 4 4 2 4 2 3 3 2" xfId="39012"/>
    <cellStyle name="Normal 4 4 2 4 2 3 4" xfId="26573"/>
    <cellStyle name="Normal 4 4 2 4 2 3 4 2" xfId="50604"/>
    <cellStyle name="Normal 4 4 2 4 2 3 5" xfId="10052"/>
    <cellStyle name="Normal 4 4 2 4 2 3 6" xfId="34128"/>
    <cellStyle name="Normal 4 4 2 4 2 4" xfId="4794"/>
    <cellStyle name="Normal 4 4 2 4 2 4 2" xfId="15991"/>
    <cellStyle name="Normal 4 4 2 4 2 4 2 2" xfId="40065"/>
    <cellStyle name="Normal 4 4 2 4 2 4 3" xfId="27626"/>
    <cellStyle name="Normal 4 4 2 4 2 4 3 2" xfId="51657"/>
    <cellStyle name="Normal 4 4 2 4 2 4 4" xfId="11015"/>
    <cellStyle name="Normal 4 4 2 4 2 4 5" xfId="35091"/>
    <cellStyle name="Normal 4 4 2 4 2 5" xfId="1790"/>
    <cellStyle name="Normal 4 4 2 4 2 5 2" xfId="24599"/>
    <cellStyle name="Normal 4 4 2 4 2 5 2 2" xfId="48642"/>
    <cellStyle name="Normal 4 4 2 4 2 5 3" xfId="12101"/>
    <cellStyle name="Normal 4 4 2 4 2 5 4" xfId="36177"/>
    <cellStyle name="Normal 4 4 2 4 2 6" xfId="23610"/>
    <cellStyle name="Normal 4 4 2 4 2 6 2" xfId="47664"/>
    <cellStyle name="Normal 4 4 2 4 2 7" xfId="8112"/>
    <cellStyle name="Normal 4 4 2 4 2 8" xfId="32188"/>
    <cellStyle name="Normal 4 4 2 4 3" xfId="984"/>
    <cellStyle name="Normal 4 4 2 4 3 2" xfId="3002"/>
    <cellStyle name="Normal 4 4 2 4 3 2 2" xfId="6201"/>
    <cellStyle name="Normal 4 4 2 4 3 2 2 2" xfId="29032"/>
    <cellStyle name="Normal 4 4 2 4 3 2 2 2 2" xfId="53063"/>
    <cellStyle name="Normal 4 4 2 4 3 2 2 3" xfId="17368"/>
    <cellStyle name="Normal 4 4 2 4 3 2 2 4" xfId="41442"/>
    <cellStyle name="Normal 4 4 2 4 3 2 3" xfId="14183"/>
    <cellStyle name="Normal 4 4 2 4 3 2 3 2" xfId="38259"/>
    <cellStyle name="Normal 4 4 2 4 3 2 4" xfId="25810"/>
    <cellStyle name="Normal 4 4 2 4 3 2 4 2" xfId="49851"/>
    <cellStyle name="Normal 4 4 2 4 3 2 5" xfId="9314"/>
    <cellStyle name="Normal 4 4 2 4 3 2 6" xfId="33390"/>
    <cellStyle name="Normal 4 4 2 4 3 3" xfId="3985"/>
    <cellStyle name="Normal 4 4 2 4 3 3 2" xfId="7198"/>
    <cellStyle name="Normal 4 4 2 4 3 3 2 2" xfId="30029"/>
    <cellStyle name="Normal 4 4 2 4 3 3 2 2 2" xfId="54060"/>
    <cellStyle name="Normal 4 4 2 4 3 3 2 3" xfId="18365"/>
    <cellStyle name="Normal 4 4 2 4 3 3 2 4" xfId="42439"/>
    <cellStyle name="Normal 4 4 2 4 3 3 3" xfId="15182"/>
    <cellStyle name="Normal 4 4 2 4 3 3 3 2" xfId="39256"/>
    <cellStyle name="Normal 4 4 2 4 3 3 4" xfId="26817"/>
    <cellStyle name="Normal 4 4 2 4 3 3 4 2" xfId="50848"/>
    <cellStyle name="Normal 4 4 2 4 3 3 5" xfId="10292"/>
    <cellStyle name="Normal 4 4 2 4 3 3 6" xfId="34368"/>
    <cellStyle name="Normal 4 4 2 4 3 4" xfId="5034"/>
    <cellStyle name="Normal 4 4 2 4 3 4 2" xfId="16231"/>
    <cellStyle name="Normal 4 4 2 4 3 4 2 2" xfId="40305"/>
    <cellStyle name="Normal 4 4 2 4 3 4 3" xfId="27866"/>
    <cellStyle name="Normal 4 4 2 4 3 4 3 2" xfId="51897"/>
    <cellStyle name="Normal 4 4 2 4 3 4 4" xfId="11255"/>
    <cellStyle name="Normal 4 4 2 4 3 4 5" xfId="35331"/>
    <cellStyle name="Normal 4 4 2 4 3 5" xfId="2030"/>
    <cellStyle name="Normal 4 4 2 4 3 5 2" xfId="24839"/>
    <cellStyle name="Normal 4 4 2 4 3 5 2 2" xfId="48882"/>
    <cellStyle name="Normal 4 4 2 4 3 5 3" xfId="12351"/>
    <cellStyle name="Normal 4 4 2 4 3 5 4" xfId="36427"/>
    <cellStyle name="Normal 4 4 2 4 3 6" xfId="23852"/>
    <cellStyle name="Normal 4 4 2 4 3 6 2" xfId="47904"/>
    <cellStyle name="Normal 4 4 2 4 3 7" xfId="8352"/>
    <cellStyle name="Normal 4 4 2 4 3 8" xfId="32428"/>
    <cellStyle name="Normal 4 4 2 4 4" xfId="1224"/>
    <cellStyle name="Normal 4 4 2 4 4 2" xfId="3242"/>
    <cellStyle name="Normal 4 4 2 4 4 2 2" xfId="6441"/>
    <cellStyle name="Normal 4 4 2 4 4 2 2 2" xfId="29272"/>
    <cellStyle name="Normal 4 4 2 4 4 2 2 2 2" xfId="53303"/>
    <cellStyle name="Normal 4 4 2 4 4 2 2 3" xfId="17608"/>
    <cellStyle name="Normal 4 4 2 4 4 2 2 4" xfId="41682"/>
    <cellStyle name="Normal 4 4 2 4 4 2 3" xfId="14423"/>
    <cellStyle name="Normal 4 4 2 4 4 2 3 2" xfId="38499"/>
    <cellStyle name="Normal 4 4 2 4 4 2 4" xfId="26050"/>
    <cellStyle name="Normal 4 4 2 4 4 2 4 2" xfId="50091"/>
    <cellStyle name="Normal 4 4 2 4 4 2 5" xfId="9554"/>
    <cellStyle name="Normal 4 4 2 4 4 2 6" xfId="33630"/>
    <cellStyle name="Normal 4 4 2 4 4 3" xfId="4237"/>
    <cellStyle name="Normal 4 4 2 4 4 3 2" xfId="7450"/>
    <cellStyle name="Normal 4 4 2 4 4 3 2 2" xfId="30281"/>
    <cellStyle name="Normal 4 4 2 4 4 3 2 2 2" xfId="54312"/>
    <cellStyle name="Normal 4 4 2 4 4 3 2 3" xfId="18617"/>
    <cellStyle name="Normal 4 4 2 4 4 3 2 4" xfId="42691"/>
    <cellStyle name="Normal 4 4 2 4 4 3 3" xfId="15434"/>
    <cellStyle name="Normal 4 4 2 4 4 3 3 2" xfId="39508"/>
    <cellStyle name="Normal 4 4 2 4 4 3 4" xfId="27069"/>
    <cellStyle name="Normal 4 4 2 4 4 3 4 2" xfId="51100"/>
    <cellStyle name="Normal 4 4 2 4 4 3 5" xfId="10532"/>
    <cellStyle name="Normal 4 4 2 4 4 3 6" xfId="34608"/>
    <cellStyle name="Normal 4 4 2 4 4 4" xfId="5275"/>
    <cellStyle name="Normal 4 4 2 4 4 4 2" xfId="16472"/>
    <cellStyle name="Normal 4 4 2 4 4 4 2 2" xfId="40546"/>
    <cellStyle name="Normal 4 4 2 4 4 4 3" xfId="28107"/>
    <cellStyle name="Normal 4 4 2 4 4 4 3 2" xfId="52138"/>
    <cellStyle name="Normal 4 4 2 4 4 4 4" xfId="11495"/>
    <cellStyle name="Normal 4 4 2 4 4 4 5" xfId="35571"/>
    <cellStyle name="Normal 4 4 2 4 4 5" xfId="2272"/>
    <cellStyle name="Normal 4 4 2 4 4 5 2" xfId="25083"/>
    <cellStyle name="Normal 4 4 2 4 4 5 2 2" xfId="49124"/>
    <cellStyle name="Normal 4 4 2 4 4 5 3" xfId="12601"/>
    <cellStyle name="Normal 4 4 2 4 4 5 4" xfId="36677"/>
    <cellStyle name="Normal 4 4 2 4 4 6" xfId="24097"/>
    <cellStyle name="Normal 4 4 2 4 4 6 2" xfId="48144"/>
    <cellStyle name="Normal 4 4 2 4 4 7" xfId="8592"/>
    <cellStyle name="Normal 4 4 2 4 4 8" xfId="32668"/>
    <cellStyle name="Normal 4 4 2 4 5" xfId="2521"/>
    <cellStyle name="Normal 4 4 2 4 5 2" xfId="5721"/>
    <cellStyle name="Normal 4 4 2 4 5 2 2" xfId="28552"/>
    <cellStyle name="Normal 4 4 2 4 5 2 2 2" xfId="52583"/>
    <cellStyle name="Normal 4 4 2 4 5 2 3" xfId="16888"/>
    <cellStyle name="Normal 4 4 2 4 5 2 4" xfId="40962"/>
    <cellStyle name="Normal 4 4 2 4 5 3" xfId="13703"/>
    <cellStyle name="Normal 4 4 2 4 5 3 2" xfId="37779"/>
    <cellStyle name="Normal 4 4 2 4 5 4" xfId="25330"/>
    <cellStyle name="Normal 4 4 2 4 5 4 2" xfId="49371"/>
    <cellStyle name="Normal 4 4 2 4 5 5" xfId="8834"/>
    <cellStyle name="Normal 4 4 2 4 5 6" xfId="32910"/>
    <cellStyle name="Normal 4 4 2 4 6" xfId="3496"/>
    <cellStyle name="Normal 4 4 2 4 6 2" xfId="6709"/>
    <cellStyle name="Normal 4 4 2 4 6 2 2" xfId="29540"/>
    <cellStyle name="Normal 4 4 2 4 6 2 2 2" xfId="53571"/>
    <cellStyle name="Normal 4 4 2 4 6 2 3" xfId="17876"/>
    <cellStyle name="Normal 4 4 2 4 6 2 4" xfId="41950"/>
    <cellStyle name="Normal 4 4 2 4 6 3" xfId="14693"/>
    <cellStyle name="Normal 4 4 2 4 6 3 2" xfId="38767"/>
    <cellStyle name="Normal 4 4 2 4 6 4" xfId="26328"/>
    <cellStyle name="Normal 4 4 2 4 6 4 2" xfId="50359"/>
    <cellStyle name="Normal 4 4 2 4 6 5" xfId="9812"/>
    <cellStyle name="Normal 4 4 2 4 6 6" xfId="33888"/>
    <cellStyle name="Normal 4 4 2 4 7" xfId="4554"/>
    <cellStyle name="Normal 4 4 2 4 7 2" xfId="15751"/>
    <cellStyle name="Normal 4 4 2 4 7 2 2" xfId="39825"/>
    <cellStyle name="Normal 4 4 2 4 7 3" xfId="27386"/>
    <cellStyle name="Normal 4 4 2 4 7 3 2" xfId="51417"/>
    <cellStyle name="Normal 4 4 2 4 7 4" xfId="10775"/>
    <cellStyle name="Normal 4 4 2 4 7 5" xfId="34851"/>
    <cellStyle name="Normal 4 4 2 4 8" xfId="1550"/>
    <cellStyle name="Normal 4 4 2 4 8 2" xfId="24359"/>
    <cellStyle name="Normal 4 4 2 4 8 2 2" xfId="48402"/>
    <cellStyle name="Normal 4 4 2 4 8 3" xfId="11803"/>
    <cellStyle name="Normal 4 4 2 4 8 4" xfId="35879"/>
    <cellStyle name="Normal 4 4 2 4 9" xfId="23362"/>
    <cellStyle name="Normal 4 4 2 4 9 2" xfId="47424"/>
    <cellStyle name="Normal 4 4 2 5" xfId="709"/>
    <cellStyle name="Normal 4 4 2 5 2" xfId="2757"/>
    <cellStyle name="Normal 4 4 2 5 2 2" xfId="5956"/>
    <cellStyle name="Normal 4 4 2 5 2 2 2" xfId="28787"/>
    <cellStyle name="Normal 4 4 2 5 2 2 2 2" xfId="52818"/>
    <cellStyle name="Normal 4 4 2 5 2 2 3" xfId="17123"/>
    <cellStyle name="Normal 4 4 2 5 2 2 4" xfId="41197"/>
    <cellStyle name="Normal 4 4 2 5 2 3" xfId="13938"/>
    <cellStyle name="Normal 4 4 2 5 2 3 2" xfId="38014"/>
    <cellStyle name="Normal 4 4 2 5 2 4" xfId="25565"/>
    <cellStyle name="Normal 4 4 2 5 2 4 2" xfId="49606"/>
    <cellStyle name="Normal 4 4 2 5 2 5" xfId="9069"/>
    <cellStyle name="Normal 4 4 2 5 2 6" xfId="33145"/>
    <cellStyle name="Normal 4 4 2 5 3" xfId="3736"/>
    <cellStyle name="Normal 4 4 2 5 3 2" xfId="6949"/>
    <cellStyle name="Normal 4 4 2 5 3 2 2" xfId="29780"/>
    <cellStyle name="Normal 4 4 2 5 3 2 2 2" xfId="53811"/>
    <cellStyle name="Normal 4 4 2 5 3 2 3" xfId="18116"/>
    <cellStyle name="Normal 4 4 2 5 3 2 4" xfId="42190"/>
    <cellStyle name="Normal 4 4 2 5 3 3" xfId="14933"/>
    <cellStyle name="Normal 4 4 2 5 3 3 2" xfId="39007"/>
    <cellStyle name="Normal 4 4 2 5 3 4" xfId="26568"/>
    <cellStyle name="Normal 4 4 2 5 3 4 2" xfId="50599"/>
    <cellStyle name="Normal 4 4 2 5 3 5" xfId="10047"/>
    <cellStyle name="Normal 4 4 2 5 3 6" xfId="34123"/>
    <cellStyle name="Normal 4 4 2 5 4" xfId="4789"/>
    <cellStyle name="Normal 4 4 2 5 4 2" xfId="15986"/>
    <cellStyle name="Normal 4 4 2 5 4 2 2" xfId="40060"/>
    <cellStyle name="Normal 4 4 2 5 4 3" xfId="27621"/>
    <cellStyle name="Normal 4 4 2 5 4 3 2" xfId="51652"/>
    <cellStyle name="Normal 4 4 2 5 4 4" xfId="11010"/>
    <cellStyle name="Normal 4 4 2 5 4 5" xfId="35086"/>
    <cellStyle name="Normal 4 4 2 5 5" xfId="1785"/>
    <cellStyle name="Normal 4 4 2 5 5 2" xfId="24594"/>
    <cellStyle name="Normal 4 4 2 5 5 2 2" xfId="48637"/>
    <cellStyle name="Normal 4 4 2 5 5 3" xfId="12096"/>
    <cellStyle name="Normal 4 4 2 5 5 4" xfId="36172"/>
    <cellStyle name="Normal 4 4 2 5 6" xfId="23605"/>
    <cellStyle name="Normal 4 4 2 5 6 2" xfId="47659"/>
    <cellStyle name="Normal 4 4 2 5 7" xfId="8107"/>
    <cellStyle name="Normal 4 4 2 5 8" xfId="32183"/>
    <cellStyle name="Normal 4 4 2 6" xfId="979"/>
    <cellStyle name="Normal 4 4 2 6 2" xfId="2997"/>
    <cellStyle name="Normal 4 4 2 6 2 2" xfId="6196"/>
    <cellStyle name="Normal 4 4 2 6 2 2 2" xfId="29027"/>
    <cellStyle name="Normal 4 4 2 6 2 2 2 2" xfId="53058"/>
    <cellStyle name="Normal 4 4 2 6 2 2 3" xfId="17363"/>
    <cellStyle name="Normal 4 4 2 6 2 2 4" xfId="41437"/>
    <cellStyle name="Normal 4 4 2 6 2 3" xfId="14178"/>
    <cellStyle name="Normal 4 4 2 6 2 3 2" xfId="38254"/>
    <cellStyle name="Normal 4 4 2 6 2 4" xfId="25805"/>
    <cellStyle name="Normal 4 4 2 6 2 4 2" xfId="49846"/>
    <cellStyle name="Normal 4 4 2 6 2 5" xfId="9309"/>
    <cellStyle name="Normal 4 4 2 6 2 6" xfId="33385"/>
    <cellStyle name="Normal 4 4 2 6 3" xfId="3980"/>
    <cellStyle name="Normal 4 4 2 6 3 2" xfId="7193"/>
    <cellStyle name="Normal 4 4 2 6 3 2 2" xfId="30024"/>
    <cellStyle name="Normal 4 4 2 6 3 2 2 2" xfId="54055"/>
    <cellStyle name="Normal 4 4 2 6 3 2 3" xfId="18360"/>
    <cellStyle name="Normal 4 4 2 6 3 2 4" xfId="42434"/>
    <cellStyle name="Normal 4 4 2 6 3 3" xfId="15177"/>
    <cellStyle name="Normal 4 4 2 6 3 3 2" xfId="39251"/>
    <cellStyle name="Normal 4 4 2 6 3 4" xfId="26812"/>
    <cellStyle name="Normal 4 4 2 6 3 4 2" xfId="50843"/>
    <cellStyle name="Normal 4 4 2 6 3 5" xfId="10287"/>
    <cellStyle name="Normal 4 4 2 6 3 6" xfId="34363"/>
    <cellStyle name="Normal 4 4 2 6 4" xfId="5029"/>
    <cellStyle name="Normal 4 4 2 6 4 2" xfId="16226"/>
    <cellStyle name="Normal 4 4 2 6 4 2 2" xfId="40300"/>
    <cellStyle name="Normal 4 4 2 6 4 3" xfId="27861"/>
    <cellStyle name="Normal 4 4 2 6 4 3 2" xfId="51892"/>
    <cellStyle name="Normal 4 4 2 6 4 4" xfId="11250"/>
    <cellStyle name="Normal 4 4 2 6 4 5" xfId="35326"/>
    <cellStyle name="Normal 4 4 2 6 5" xfId="2025"/>
    <cellStyle name="Normal 4 4 2 6 5 2" xfId="24834"/>
    <cellStyle name="Normal 4 4 2 6 5 2 2" xfId="48877"/>
    <cellStyle name="Normal 4 4 2 6 5 3" xfId="12346"/>
    <cellStyle name="Normal 4 4 2 6 5 4" xfId="36422"/>
    <cellStyle name="Normal 4 4 2 6 6" xfId="23847"/>
    <cellStyle name="Normal 4 4 2 6 6 2" xfId="47899"/>
    <cellStyle name="Normal 4 4 2 6 7" xfId="8347"/>
    <cellStyle name="Normal 4 4 2 6 8" xfId="32423"/>
    <cellStyle name="Normal 4 4 2 7" xfId="1219"/>
    <cellStyle name="Normal 4 4 2 7 2" xfId="3237"/>
    <cellStyle name="Normal 4 4 2 7 2 2" xfId="6436"/>
    <cellStyle name="Normal 4 4 2 7 2 2 2" xfId="29267"/>
    <cellStyle name="Normal 4 4 2 7 2 2 2 2" xfId="53298"/>
    <cellStyle name="Normal 4 4 2 7 2 2 3" xfId="17603"/>
    <cellStyle name="Normal 4 4 2 7 2 2 4" xfId="41677"/>
    <cellStyle name="Normal 4 4 2 7 2 3" xfId="14418"/>
    <cellStyle name="Normal 4 4 2 7 2 3 2" xfId="38494"/>
    <cellStyle name="Normal 4 4 2 7 2 4" xfId="26045"/>
    <cellStyle name="Normal 4 4 2 7 2 4 2" xfId="50086"/>
    <cellStyle name="Normal 4 4 2 7 2 5" xfId="9549"/>
    <cellStyle name="Normal 4 4 2 7 2 6" xfId="33625"/>
    <cellStyle name="Normal 4 4 2 7 3" xfId="4232"/>
    <cellStyle name="Normal 4 4 2 7 3 2" xfId="7445"/>
    <cellStyle name="Normal 4 4 2 7 3 2 2" xfId="30276"/>
    <cellStyle name="Normal 4 4 2 7 3 2 2 2" xfId="54307"/>
    <cellStyle name="Normal 4 4 2 7 3 2 3" xfId="18612"/>
    <cellStyle name="Normal 4 4 2 7 3 2 4" xfId="42686"/>
    <cellStyle name="Normal 4 4 2 7 3 3" xfId="15429"/>
    <cellStyle name="Normal 4 4 2 7 3 3 2" xfId="39503"/>
    <cellStyle name="Normal 4 4 2 7 3 4" xfId="27064"/>
    <cellStyle name="Normal 4 4 2 7 3 4 2" xfId="51095"/>
    <cellStyle name="Normal 4 4 2 7 3 5" xfId="10527"/>
    <cellStyle name="Normal 4 4 2 7 3 6" xfId="34603"/>
    <cellStyle name="Normal 4 4 2 7 4" xfId="5270"/>
    <cellStyle name="Normal 4 4 2 7 4 2" xfId="16467"/>
    <cellStyle name="Normal 4 4 2 7 4 2 2" xfId="40541"/>
    <cellStyle name="Normal 4 4 2 7 4 3" xfId="28102"/>
    <cellStyle name="Normal 4 4 2 7 4 3 2" xfId="52133"/>
    <cellStyle name="Normal 4 4 2 7 4 4" xfId="11490"/>
    <cellStyle name="Normal 4 4 2 7 4 5" xfId="35566"/>
    <cellStyle name="Normal 4 4 2 7 5" xfId="2267"/>
    <cellStyle name="Normal 4 4 2 7 5 2" xfId="25078"/>
    <cellStyle name="Normal 4 4 2 7 5 2 2" xfId="49119"/>
    <cellStyle name="Normal 4 4 2 7 5 3" xfId="12596"/>
    <cellStyle name="Normal 4 4 2 7 5 4" xfId="36672"/>
    <cellStyle name="Normal 4 4 2 7 6" xfId="24092"/>
    <cellStyle name="Normal 4 4 2 7 6 2" xfId="48139"/>
    <cellStyle name="Normal 4 4 2 7 7" xfId="8587"/>
    <cellStyle name="Normal 4 4 2 7 8" xfId="32663"/>
    <cellStyle name="Normal 4 4 2 8" xfId="2516"/>
    <cellStyle name="Normal 4 4 2 8 2" xfId="5716"/>
    <cellStyle name="Normal 4 4 2 8 2 2" xfId="28547"/>
    <cellStyle name="Normal 4 4 2 8 2 2 2" xfId="52578"/>
    <cellStyle name="Normal 4 4 2 8 2 3" xfId="16883"/>
    <cellStyle name="Normal 4 4 2 8 2 4" xfId="40957"/>
    <cellStyle name="Normal 4 4 2 8 3" xfId="13698"/>
    <cellStyle name="Normal 4 4 2 8 3 2" xfId="37774"/>
    <cellStyle name="Normal 4 4 2 8 4" xfId="25325"/>
    <cellStyle name="Normal 4 4 2 8 4 2" xfId="49366"/>
    <cellStyle name="Normal 4 4 2 8 5" xfId="8829"/>
    <cellStyle name="Normal 4 4 2 8 6" xfId="32905"/>
    <cellStyle name="Normal 4 4 2 9" xfId="3491"/>
    <cellStyle name="Normal 4 4 2 9 2" xfId="6704"/>
    <cellStyle name="Normal 4 4 2 9 2 2" xfId="29535"/>
    <cellStyle name="Normal 4 4 2 9 2 2 2" xfId="53566"/>
    <cellStyle name="Normal 4 4 2 9 2 3" xfId="17871"/>
    <cellStyle name="Normal 4 4 2 9 2 4" xfId="41945"/>
    <cellStyle name="Normal 4 4 2 9 3" xfId="14688"/>
    <cellStyle name="Normal 4 4 2 9 3 2" xfId="38762"/>
    <cellStyle name="Normal 4 4 2 9 4" xfId="26323"/>
    <cellStyle name="Normal 4 4 2 9 4 2" xfId="50354"/>
    <cellStyle name="Normal 4 4 2 9 5" xfId="9807"/>
    <cellStyle name="Normal 4 4 2 9 6" xfId="33883"/>
    <cellStyle name="Normal 4 4 3" xfId="316"/>
    <cellStyle name="Normal 4 4 3 10" xfId="1551"/>
    <cellStyle name="Normal 4 4 3 10 2" xfId="24360"/>
    <cellStyle name="Normal 4 4 3 10 2 2" xfId="48403"/>
    <cellStyle name="Normal 4 4 3 10 3" xfId="11804"/>
    <cellStyle name="Normal 4 4 3 10 4" xfId="35880"/>
    <cellStyle name="Normal 4 4 3 11" xfId="23363"/>
    <cellStyle name="Normal 4 4 3 11 2" xfId="47425"/>
    <cellStyle name="Normal 4 4 3 12" xfId="7873"/>
    <cellStyle name="Normal 4 4 3 13" xfId="31949"/>
    <cellStyle name="Normal 4 4 3 2" xfId="317"/>
    <cellStyle name="Normal 4 4 3 2 10" xfId="7874"/>
    <cellStyle name="Normal 4 4 3 2 11" xfId="31950"/>
    <cellStyle name="Normal 4 4 3 2 2" xfId="716"/>
    <cellStyle name="Normal 4 4 3 2 2 2" xfId="2764"/>
    <cellStyle name="Normal 4 4 3 2 2 2 2" xfId="5963"/>
    <cellStyle name="Normal 4 4 3 2 2 2 2 2" xfId="28794"/>
    <cellStyle name="Normal 4 4 3 2 2 2 2 2 2" xfId="52825"/>
    <cellStyle name="Normal 4 4 3 2 2 2 2 3" xfId="17130"/>
    <cellStyle name="Normal 4 4 3 2 2 2 2 4" xfId="41204"/>
    <cellStyle name="Normal 4 4 3 2 2 2 3" xfId="13945"/>
    <cellStyle name="Normal 4 4 3 2 2 2 3 2" xfId="38021"/>
    <cellStyle name="Normal 4 4 3 2 2 2 4" xfId="25572"/>
    <cellStyle name="Normal 4 4 3 2 2 2 4 2" xfId="49613"/>
    <cellStyle name="Normal 4 4 3 2 2 2 5" xfId="9076"/>
    <cellStyle name="Normal 4 4 3 2 2 2 6" xfId="33152"/>
    <cellStyle name="Normal 4 4 3 2 2 3" xfId="3743"/>
    <cellStyle name="Normal 4 4 3 2 2 3 2" xfId="6956"/>
    <cellStyle name="Normal 4 4 3 2 2 3 2 2" xfId="29787"/>
    <cellStyle name="Normal 4 4 3 2 2 3 2 2 2" xfId="53818"/>
    <cellStyle name="Normal 4 4 3 2 2 3 2 3" xfId="18123"/>
    <cellStyle name="Normal 4 4 3 2 2 3 2 4" xfId="42197"/>
    <cellStyle name="Normal 4 4 3 2 2 3 3" xfId="14940"/>
    <cellStyle name="Normal 4 4 3 2 2 3 3 2" xfId="39014"/>
    <cellStyle name="Normal 4 4 3 2 2 3 4" xfId="26575"/>
    <cellStyle name="Normal 4 4 3 2 2 3 4 2" xfId="50606"/>
    <cellStyle name="Normal 4 4 3 2 2 3 5" xfId="10054"/>
    <cellStyle name="Normal 4 4 3 2 2 3 6" xfId="34130"/>
    <cellStyle name="Normal 4 4 3 2 2 4" xfId="4796"/>
    <cellStyle name="Normal 4 4 3 2 2 4 2" xfId="15993"/>
    <cellStyle name="Normal 4 4 3 2 2 4 2 2" xfId="40067"/>
    <cellStyle name="Normal 4 4 3 2 2 4 3" xfId="27628"/>
    <cellStyle name="Normal 4 4 3 2 2 4 3 2" xfId="51659"/>
    <cellStyle name="Normal 4 4 3 2 2 4 4" xfId="11017"/>
    <cellStyle name="Normal 4 4 3 2 2 4 5" xfId="35093"/>
    <cellStyle name="Normal 4 4 3 2 2 5" xfId="1792"/>
    <cellStyle name="Normal 4 4 3 2 2 5 2" xfId="24601"/>
    <cellStyle name="Normal 4 4 3 2 2 5 2 2" xfId="48644"/>
    <cellStyle name="Normal 4 4 3 2 2 5 3" xfId="12103"/>
    <cellStyle name="Normal 4 4 3 2 2 5 4" xfId="36179"/>
    <cellStyle name="Normal 4 4 3 2 2 6" xfId="23612"/>
    <cellStyle name="Normal 4 4 3 2 2 6 2" xfId="47666"/>
    <cellStyle name="Normal 4 4 3 2 2 7" xfId="8114"/>
    <cellStyle name="Normal 4 4 3 2 2 8" xfId="32190"/>
    <cellStyle name="Normal 4 4 3 2 3" xfId="986"/>
    <cellStyle name="Normal 4 4 3 2 3 2" xfId="3004"/>
    <cellStyle name="Normal 4 4 3 2 3 2 2" xfId="6203"/>
    <cellStyle name="Normal 4 4 3 2 3 2 2 2" xfId="29034"/>
    <cellStyle name="Normal 4 4 3 2 3 2 2 2 2" xfId="53065"/>
    <cellStyle name="Normal 4 4 3 2 3 2 2 3" xfId="17370"/>
    <cellStyle name="Normal 4 4 3 2 3 2 2 4" xfId="41444"/>
    <cellStyle name="Normal 4 4 3 2 3 2 3" xfId="14185"/>
    <cellStyle name="Normal 4 4 3 2 3 2 3 2" xfId="38261"/>
    <cellStyle name="Normal 4 4 3 2 3 2 4" xfId="25812"/>
    <cellStyle name="Normal 4 4 3 2 3 2 4 2" xfId="49853"/>
    <cellStyle name="Normal 4 4 3 2 3 2 5" xfId="9316"/>
    <cellStyle name="Normal 4 4 3 2 3 2 6" xfId="33392"/>
    <cellStyle name="Normal 4 4 3 2 3 3" xfId="3987"/>
    <cellStyle name="Normal 4 4 3 2 3 3 2" xfId="7200"/>
    <cellStyle name="Normal 4 4 3 2 3 3 2 2" xfId="30031"/>
    <cellStyle name="Normal 4 4 3 2 3 3 2 2 2" xfId="54062"/>
    <cellStyle name="Normal 4 4 3 2 3 3 2 3" xfId="18367"/>
    <cellStyle name="Normal 4 4 3 2 3 3 2 4" xfId="42441"/>
    <cellStyle name="Normal 4 4 3 2 3 3 3" xfId="15184"/>
    <cellStyle name="Normal 4 4 3 2 3 3 3 2" xfId="39258"/>
    <cellStyle name="Normal 4 4 3 2 3 3 4" xfId="26819"/>
    <cellStyle name="Normal 4 4 3 2 3 3 4 2" xfId="50850"/>
    <cellStyle name="Normal 4 4 3 2 3 3 5" xfId="10294"/>
    <cellStyle name="Normal 4 4 3 2 3 3 6" xfId="34370"/>
    <cellStyle name="Normal 4 4 3 2 3 4" xfId="5036"/>
    <cellStyle name="Normal 4 4 3 2 3 4 2" xfId="16233"/>
    <cellStyle name="Normal 4 4 3 2 3 4 2 2" xfId="40307"/>
    <cellStyle name="Normal 4 4 3 2 3 4 3" xfId="27868"/>
    <cellStyle name="Normal 4 4 3 2 3 4 3 2" xfId="51899"/>
    <cellStyle name="Normal 4 4 3 2 3 4 4" xfId="11257"/>
    <cellStyle name="Normal 4 4 3 2 3 4 5" xfId="35333"/>
    <cellStyle name="Normal 4 4 3 2 3 5" xfId="2032"/>
    <cellStyle name="Normal 4 4 3 2 3 5 2" xfId="24841"/>
    <cellStyle name="Normal 4 4 3 2 3 5 2 2" xfId="48884"/>
    <cellStyle name="Normal 4 4 3 2 3 5 3" xfId="12353"/>
    <cellStyle name="Normal 4 4 3 2 3 5 4" xfId="36429"/>
    <cellStyle name="Normal 4 4 3 2 3 6" xfId="23854"/>
    <cellStyle name="Normal 4 4 3 2 3 6 2" xfId="47906"/>
    <cellStyle name="Normal 4 4 3 2 3 7" xfId="8354"/>
    <cellStyle name="Normal 4 4 3 2 3 8" xfId="32430"/>
    <cellStyle name="Normal 4 4 3 2 4" xfId="1226"/>
    <cellStyle name="Normal 4 4 3 2 4 2" xfId="3244"/>
    <cellStyle name="Normal 4 4 3 2 4 2 2" xfId="6443"/>
    <cellStyle name="Normal 4 4 3 2 4 2 2 2" xfId="29274"/>
    <cellStyle name="Normal 4 4 3 2 4 2 2 2 2" xfId="53305"/>
    <cellStyle name="Normal 4 4 3 2 4 2 2 3" xfId="17610"/>
    <cellStyle name="Normal 4 4 3 2 4 2 2 4" xfId="41684"/>
    <cellStyle name="Normal 4 4 3 2 4 2 3" xfId="14425"/>
    <cellStyle name="Normal 4 4 3 2 4 2 3 2" xfId="38501"/>
    <cellStyle name="Normal 4 4 3 2 4 2 4" xfId="26052"/>
    <cellStyle name="Normal 4 4 3 2 4 2 4 2" xfId="50093"/>
    <cellStyle name="Normal 4 4 3 2 4 2 5" xfId="9556"/>
    <cellStyle name="Normal 4 4 3 2 4 2 6" xfId="33632"/>
    <cellStyle name="Normal 4 4 3 2 4 3" xfId="4239"/>
    <cellStyle name="Normal 4 4 3 2 4 3 2" xfId="7452"/>
    <cellStyle name="Normal 4 4 3 2 4 3 2 2" xfId="30283"/>
    <cellStyle name="Normal 4 4 3 2 4 3 2 2 2" xfId="54314"/>
    <cellStyle name="Normal 4 4 3 2 4 3 2 3" xfId="18619"/>
    <cellStyle name="Normal 4 4 3 2 4 3 2 4" xfId="42693"/>
    <cellStyle name="Normal 4 4 3 2 4 3 3" xfId="15436"/>
    <cellStyle name="Normal 4 4 3 2 4 3 3 2" xfId="39510"/>
    <cellStyle name="Normal 4 4 3 2 4 3 4" xfId="27071"/>
    <cellStyle name="Normal 4 4 3 2 4 3 4 2" xfId="51102"/>
    <cellStyle name="Normal 4 4 3 2 4 3 5" xfId="10534"/>
    <cellStyle name="Normal 4 4 3 2 4 3 6" xfId="34610"/>
    <cellStyle name="Normal 4 4 3 2 4 4" xfId="5277"/>
    <cellStyle name="Normal 4 4 3 2 4 4 2" xfId="16474"/>
    <cellStyle name="Normal 4 4 3 2 4 4 2 2" xfId="40548"/>
    <cellStyle name="Normal 4 4 3 2 4 4 3" xfId="28109"/>
    <cellStyle name="Normal 4 4 3 2 4 4 3 2" xfId="52140"/>
    <cellStyle name="Normal 4 4 3 2 4 4 4" xfId="11497"/>
    <cellStyle name="Normal 4 4 3 2 4 4 5" xfId="35573"/>
    <cellStyle name="Normal 4 4 3 2 4 5" xfId="2274"/>
    <cellStyle name="Normal 4 4 3 2 4 5 2" xfId="25085"/>
    <cellStyle name="Normal 4 4 3 2 4 5 2 2" xfId="49126"/>
    <cellStyle name="Normal 4 4 3 2 4 5 3" xfId="12603"/>
    <cellStyle name="Normal 4 4 3 2 4 5 4" xfId="36679"/>
    <cellStyle name="Normal 4 4 3 2 4 6" xfId="24099"/>
    <cellStyle name="Normal 4 4 3 2 4 6 2" xfId="48146"/>
    <cellStyle name="Normal 4 4 3 2 4 7" xfId="8594"/>
    <cellStyle name="Normal 4 4 3 2 4 8" xfId="32670"/>
    <cellStyle name="Normal 4 4 3 2 5" xfId="2523"/>
    <cellStyle name="Normal 4 4 3 2 5 2" xfId="5723"/>
    <cellStyle name="Normal 4 4 3 2 5 2 2" xfId="28554"/>
    <cellStyle name="Normal 4 4 3 2 5 2 2 2" xfId="52585"/>
    <cellStyle name="Normal 4 4 3 2 5 2 3" xfId="16890"/>
    <cellStyle name="Normal 4 4 3 2 5 2 4" xfId="40964"/>
    <cellStyle name="Normal 4 4 3 2 5 3" xfId="13705"/>
    <cellStyle name="Normal 4 4 3 2 5 3 2" xfId="37781"/>
    <cellStyle name="Normal 4 4 3 2 5 4" xfId="25332"/>
    <cellStyle name="Normal 4 4 3 2 5 4 2" xfId="49373"/>
    <cellStyle name="Normal 4 4 3 2 5 5" xfId="8836"/>
    <cellStyle name="Normal 4 4 3 2 5 6" xfId="32912"/>
    <cellStyle name="Normal 4 4 3 2 6" xfId="3498"/>
    <cellStyle name="Normal 4 4 3 2 6 2" xfId="6711"/>
    <cellStyle name="Normal 4 4 3 2 6 2 2" xfId="29542"/>
    <cellStyle name="Normal 4 4 3 2 6 2 2 2" xfId="53573"/>
    <cellStyle name="Normal 4 4 3 2 6 2 3" xfId="17878"/>
    <cellStyle name="Normal 4 4 3 2 6 2 4" xfId="41952"/>
    <cellStyle name="Normal 4 4 3 2 6 3" xfId="14695"/>
    <cellStyle name="Normal 4 4 3 2 6 3 2" xfId="38769"/>
    <cellStyle name="Normal 4 4 3 2 6 4" xfId="26330"/>
    <cellStyle name="Normal 4 4 3 2 6 4 2" xfId="50361"/>
    <cellStyle name="Normal 4 4 3 2 6 5" xfId="9814"/>
    <cellStyle name="Normal 4 4 3 2 6 6" xfId="33890"/>
    <cellStyle name="Normal 4 4 3 2 7" xfId="4556"/>
    <cellStyle name="Normal 4 4 3 2 7 2" xfId="15753"/>
    <cellStyle name="Normal 4 4 3 2 7 2 2" xfId="39827"/>
    <cellStyle name="Normal 4 4 3 2 7 3" xfId="27388"/>
    <cellStyle name="Normal 4 4 3 2 7 3 2" xfId="51419"/>
    <cellStyle name="Normal 4 4 3 2 7 4" xfId="10777"/>
    <cellStyle name="Normal 4 4 3 2 7 5" xfId="34853"/>
    <cellStyle name="Normal 4 4 3 2 8" xfId="1552"/>
    <cellStyle name="Normal 4 4 3 2 8 2" xfId="24361"/>
    <cellStyle name="Normal 4 4 3 2 8 2 2" xfId="48404"/>
    <cellStyle name="Normal 4 4 3 2 8 3" xfId="11805"/>
    <cellStyle name="Normal 4 4 3 2 8 4" xfId="35881"/>
    <cellStyle name="Normal 4 4 3 2 9" xfId="23364"/>
    <cellStyle name="Normal 4 4 3 2 9 2" xfId="47426"/>
    <cellStyle name="Normal 4 4 3 3" xfId="318"/>
    <cellStyle name="Normal 4 4 3 3 10" xfId="7875"/>
    <cellStyle name="Normal 4 4 3 3 11" xfId="31951"/>
    <cellStyle name="Normal 4 4 3 3 2" xfId="717"/>
    <cellStyle name="Normal 4 4 3 3 2 2" xfId="2765"/>
    <cellStyle name="Normal 4 4 3 3 2 2 2" xfId="5964"/>
    <cellStyle name="Normal 4 4 3 3 2 2 2 2" xfId="28795"/>
    <cellStyle name="Normal 4 4 3 3 2 2 2 2 2" xfId="52826"/>
    <cellStyle name="Normal 4 4 3 3 2 2 2 3" xfId="17131"/>
    <cellStyle name="Normal 4 4 3 3 2 2 2 4" xfId="41205"/>
    <cellStyle name="Normal 4 4 3 3 2 2 3" xfId="13946"/>
    <cellStyle name="Normal 4 4 3 3 2 2 3 2" xfId="38022"/>
    <cellStyle name="Normal 4 4 3 3 2 2 4" xfId="25573"/>
    <cellStyle name="Normal 4 4 3 3 2 2 4 2" xfId="49614"/>
    <cellStyle name="Normal 4 4 3 3 2 2 5" xfId="9077"/>
    <cellStyle name="Normal 4 4 3 3 2 2 6" xfId="33153"/>
    <cellStyle name="Normal 4 4 3 3 2 3" xfId="3744"/>
    <cellStyle name="Normal 4 4 3 3 2 3 2" xfId="6957"/>
    <cellStyle name="Normal 4 4 3 3 2 3 2 2" xfId="29788"/>
    <cellStyle name="Normal 4 4 3 3 2 3 2 2 2" xfId="53819"/>
    <cellStyle name="Normal 4 4 3 3 2 3 2 3" xfId="18124"/>
    <cellStyle name="Normal 4 4 3 3 2 3 2 4" xfId="42198"/>
    <cellStyle name="Normal 4 4 3 3 2 3 3" xfId="14941"/>
    <cellStyle name="Normal 4 4 3 3 2 3 3 2" xfId="39015"/>
    <cellStyle name="Normal 4 4 3 3 2 3 4" xfId="26576"/>
    <cellStyle name="Normal 4 4 3 3 2 3 4 2" xfId="50607"/>
    <cellStyle name="Normal 4 4 3 3 2 3 5" xfId="10055"/>
    <cellStyle name="Normal 4 4 3 3 2 3 6" xfId="34131"/>
    <cellStyle name="Normal 4 4 3 3 2 4" xfId="4797"/>
    <cellStyle name="Normal 4 4 3 3 2 4 2" xfId="15994"/>
    <cellStyle name="Normal 4 4 3 3 2 4 2 2" xfId="40068"/>
    <cellStyle name="Normal 4 4 3 3 2 4 3" xfId="27629"/>
    <cellStyle name="Normal 4 4 3 3 2 4 3 2" xfId="51660"/>
    <cellStyle name="Normal 4 4 3 3 2 4 4" xfId="11018"/>
    <cellStyle name="Normal 4 4 3 3 2 4 5" xfId="35094"/>
    <cellStyle name="Normal 4 4 3 3 2 5" xfId="1793"/>
    <cellStyle name="Normal 4 4 3 3 2 5 2" xfId="24602"/>
    <cellStyle name="Normal 4 4 3 3 2 5 2 2" xfId="48645"/>
    <cellStyle name="Normal 4 4 3 3 2 5 3" xfId="12104"/>
    <cellStyle name="Normal 4 4 3 3 2 5 4" xfId="36180"/>
    <cellStyle name="Normal 4 4 3 3 2 6" xfId="23613"/>
    <cellStyle name="Normal 4 4 3 3 2 6 2" xfId="47667"/>
    <cellStyle name="Normal 4 4 3 3 2 7" xfId="8115"/>
    <cellStyle name="Normal 4 4 3 3 2 8" xfId="32191"/>
    <cellStyle name="Normal 4 4 3 3 3" xfId="987"/>
    <cellStyle name="Normal 4 4 3 3 3 2" xfId="3005"/>
    <cellStyle name="Normal 4 4 3 3 3 2 2" xfId="6204"/>
    <cellStyle name="Normal 4 4 3 3 3 2 2 2" xfId="29035"/>
    <cellStyle name="Normal 4 4 3 3 3 2 2 2 2" xfId="53066"/>
    <cellStyle name="Normal 4 4 3 3 3 2 2 3" xfId="17371"/>
    <cellStyle name="Normal 4 4 3 3 3 2 2 4" xfId="41445"/>
    <cellStyle name="Normal 4 4 3 3 3 2 3" xfId="14186"/>
    <cellStyle name="Normal 4 4 3 3 3 2 3 2" xfId="38262"/>
    <cellStyle name="Normal 4 4 3 3 3 2 4" xfId="25813"/>
    <cellStyle name="Normal 4 4 3 3 3 2 4 2" xfId="49854"/>
    <cellStyle name="Normal 4 4 3 3 3 2 5" xfId="9317"/>
    <cellStyle name="Normal 4 4 3 3 3 2 6" xfId="33393"/>
    <cellStyle name="Normal 4 4 3 3 3 3" xfId="3988"/>
    <cellStyle name="Normal 4 4 3 3 3 3 2" xfId="7201"/>
    <cellStyle name="Normal 4 4 3 3 3 3 2 2" xfId="30032"/>
    <cellStyle name="Normal 4 4 3 3 3 3 2 2 2" xfId="54063"/>
    <cellStyle name="Normal 4 4 3 3 3 3 2 3" xfId="18368"/>
    <cellStyle name="Normal 4 4 3 3 3 3 2 4" xfId="42442"/>
    <cellStyle name="Normal 4 4 3 3 3 3 3" xfId="15185"/>
    <cellStyle name="Normal 4 4 3 3 3 3 3 2" xfId="39259"/>
    <cellStyle name="Normal 4 4 3 3 3 3 4" xfId="26820"/>
    <cellStyle name="Normal 4 4 3 3 3 3 4 2" xfId="50851"/>
    <cellStyle name="Normal 4 4 3 3 3 3 5" xfId="10295"/>
    <cellStyle name="Normal 4 4 3 3 3 3 6" xfId="34371"/>
    <cellStyle name="Normal 4 4 3 3 3 4" xfId="5037"/>
    <cellStyle name="Normal 4 4 3 3 3 4 2" xfId="16234"/>
    <cellStyle name="Normal 4 4 3 3 3 4 2 2" xfId="40308"/>
    <cellStyle name="Normal 4 4 3 3 3 4 3" xfId="27869"/>
    <cellStyle name="Normal 4 4 3 3 3 4 3 2" xfId="51900"/>
    <cellStyle name="Normal 4 4 3 3 3 4 4" xfId="11258"/>
    <cellStyle name="Normal 4 4 3 3 3 4 5" xfId="35334"/>
    <cellStyle name="Normal 4 4 3 3 3 5" xfId="2033"/>
    <cellStyle name="Normal 4 4 3 3 3 5 2" xfId="24842"/>
    <cellStyle name="Normal 4 4 3 3 3 5 2 2" xfId="48885"/>
    <cellStyle name="Normal 4 4 3 3 3 5 3" xfId="12354"/>
    <cellStyle name="Normal 4 4 3 3 3 5 4" xfId="36430"/>
    <cellStyle name="Normal 4 4 3 3 3 6" xfId="23855"/>
    <cellStyle name="Normal 4 4 3 3 3 6 2" xfId="47907"/>
    <cellStyle name="Normal 4 4 3 3 3 7" xfId="8355"/>
    <cellStyle name="Normal 4 4 3 3 3 8" xfId="32431"/>
    <cellStyle name="Normal 4 4 3 3 4" xfId="1227"/>
    <cellStyle name="Normal 4 4 3 3 4 2" xfId="3245"/>
    <cellStyle name="Normal 4 4 3 3 4 2 2" xfId="6444"/>
    <cellStyle name="Normal 4 4 3 3 4 2 2 2" xfId="29275"/>
    <cellStyle name="Normal 4 4 3 3 4 2 2 2 2" xfId="53306"/>
    <cellStyle name="Normal 4 4 3 3 4 2 2 3" xfId="17611"/>
    <cellStyle name="Normal 4 4 3 3 4 2 2 4" xfId="41685"/>
    <cellStyle name="Normal 4 4 3 3 4 2 3" xfId="14426"/>
    <cellStyle name="Normal 4 4 3 3 4 2 3 2" xfId="38502"/>
    <cellStyle name="Normal 4 4 3 3 4 2 4" xfId="26053"/>
    <cellStyle name="Normal 4 4 3 3 4 2 4 2" xfId="50094"/>
    <cellStyle name="Normal 4 4 3 3 4 2 5" xfId="9557"/>
    <cellStyle name="Normal 4 4 3 3 4 2 6" xfId="33633"/>
    <cellStyle name="Normal 4 4 3 3 4 3" xfId="4240"/>
    <cellStyle name="Normal 4 4 3 3 4 3 2" xfId="7453"/>
    <cellStyle name="Normal 4 4 3 3 4 3 2 2" xfId="30284"/>
    <cellStyle name="Normal 4 4 3 3 4 3 2 2 2" xfId="54315"/>
    <cellStyle name="Normal 4 4 3 3 4 3 2 3" xfId="18620"/>
    <cellStyle name="Normal 4 4 3 3 4 3 2 4" xfId="42694"/>
    <cellStyle name="Normal 4 4 3 3 4 3 3" xfId="15437"/>
    <cellStyle name="Normal 4 4 3 3 4 3 3 2" xfId="39511"/>
    <cellStyle name="Normal 4 4 3 3 4 3 4" xfId="27072"/>
    <cellStyle name="Normal 4 4 3 3 4 3 4 2" xfId="51103"/>
    <cellStyle name="Normal 4 4 3 3 4 3 5" xfId="10535"/>
    <cellStyle name="Normal 4 4 3 3 4 3 6" xfId="34611"/>
    <cellStyle name="Normal 4 4 3 3 4 4" xfId="5278"/>
    <cellStyle name="Normal 4 4 3 3 4 4 2" xfId="16475"/>
    <cellStyle name="Normal 4 4 3 3 4 4 2 2" xfId="40549"/>
    <cellStyle name="Normal 4 4 3 3 4 4 3" xfId="28110"/>
    <cellStyle name="Normal 4 4 3 3 4 4 3 2" xfId="52141"/>
    <cellStyle name="Normal 4 4 3 3 4 4 4" xfId="11498"/>
    <cellStyle name="Normal 4 4 3 3 4 4 5" xfId="35574"/>
    <cellStyle name="Normal 4 4 3 3 4 5" xfId="2275"/>
    <cellStyle name="Normal 4 4 3 3 4 5 2" xfId="25086"/>
    <cellStyle name="Normal 4 4 3 3 4 5 2 2" xfId="49127"/>
    <cellStyle name="Normal 4 4 3 3 4 5 3" xfId="12604"/>
    <cellStyle name="Normal 4 4 3 3 4 5 4" xfId="36680"/>
    <cellStyle name="Normal 4 4 3 3 4 6" xfId="24100"/>
    <cellStyle name="Normal 4 4 3 3 4 6 2" xfId="48147"/>
    <cellStyle name="Normal 4 4 3 3 4 7" xfId="8595"/>
    <cellStyle name="Normal 4 4 3 3 4 8" xfId="32671"/>
    <cellStyle name="Normal 4 4 3 3 5" xfId="2524"/>
    <cellStyle name="Normal 4 4 3 3 5 2" xfId="5724"/>
    <cellStyle name="Normal 4 4 3 3 5 2 2" xfId="28555"/>
    <cellStyle name="Normal 4 4 3 3 5 2 2 2" xfId="52586"/>
    <cellStyle name="Normal 4 4 3 3 5 2 3" xfId="16891"/>
    <cellStyle name="Normal 4 4 3 3 5 2 4" xfId="40965"/>
    <cellStyle name="Normal 4 4 3 3 5 3" xfId="13706"/>
    <cellStyle name="Normal 4 4 3 3 5 3 2" xfId="37782"/>
    <cellStyle name="Normal 4 4 3 3 5 4" xfId="25333"/>
    <cellStyle name="Normal 4 4 3 3 5 4 2" xfId="49374"/>
    <cellStyle name="Normal 4 4 3 3 5 5" xfId="8837"/>
    <cellStyle name="Normal 4 4 3 3 5 6" xfId="32913"/>
    <cellStyle name="Normal 4 4 3 3 6" xfId="3499"/>
    <cellStyle name="Normal 4 4 3 3 6 2" xfId="6712"/>
    <cellStyle name="Normal 4 4 3 3 6 2 2" xfId="29543"/>
    <cellStyle name="Normal 4 4 3 3 6 2 2 2" xfId="53574"/>
    <cellStyle name="Normal 4 4 3 3 6 2 3" xfId="17879"/>
    <cellStyle name="Normal 4 4 3 3 6 2 4" xfId="41953"/>
    <cellStyle name="Normal 4 4 3 3 6 3" xfId="14696"/>
    <cellStyle name="Normal 4 4 3 3 6 3 2" xfId="38770"/>
    <cellStyle name="Normal 4 4 3 3 6 4" xfId="26331"/>
    <cellStyle name="Normal 4 4 3 3 6 4 2" xfId="50362"/>
    <cellStyle name="Normal 4 4 3 3 6 5" xfId="9815"/>
    <cellStyle name="Normal 4 4 3 3 6 6" xfId="33891"/>
    <cellStyle name="Normal 4 4 3 3 7" xfId="4557"/>
    <cellStyle name="Normal 4 4 3 3 7 2" xfId="15754"/>
    <cellStyle name="Normal 4 4 3 3 7 2 2" xfId="39828"/>
    <cellStyle name="Normal 4 4 3 3 7 3" xfId="27389"/>
    <cellStyle name="Normal 4 4 3 3 7 3 2" xfId="51420"/>
    <cellStyle name="Normal 4 4 3 3 7 4" xfId="10778"/>
    <cellStyle name="Normal 4 4 3 3 7 5" xfId="34854"/>
    <cellStyle name="Normal 4 4 3 3 8" xfId="1553"/>
    <cellStyle name="Normal 4 4 3 3 8 2" xfId="24362"/>
    <cellStyle name="Normal 4 4 3 3 8 2 2" xfId="48405"/>
    <cellStyle name="Normal 4 4 3 3 8 3" xfId="11806"/>
    <cellStyle name="Normal 4 4 3 3 8 4" xfId="35882"/>
    <cellStyle name="Normal 4 4 3 3 9" xfId="23365"/>
    <cellStyle name="Normal 4 4 3 3 9 2" xfId="47427"/>
    <cellStyle name="Normal 4 4 3 4" xfId="715"/>
    <cellStyle name="Normal 4 4 3 4 2" xfId="2763"/>
    <cellStyle name="Normal 4 4 3 4 2 2" xfId="5962"/>
    <cellStyle name="Normal 4 4 3 4 2 2 2" xfId="28793"/>
    <cellStyle name="Normal 4 4 3 4 2 2 2 2" xfId="52824"/>
    <cellStyle name="Normal 4 4 3 4 2 2 3" xfId="17129"/>
    <cellStyle name="Normal 4 4 3 4 2 2 4" xfId="41203"/>
    <cellStyle name="Normal 4 4 3 4 2 3" xfId="13944"/>
    <cellStyle name="Normal 4 4 3 4 2 3 2" xfId="38020"/>
    <cellStyle name="Normal 4 4 3 4 2 4" xfId="25571"/>
    <cellStyle name="Normal 4 4 3 4 2 4 2" xfId="49612"/>
    <cellStyle name="Normal 4 4 3 4 2 5" xfId="9075"/>
    <cellStyle name="Normal 4 4 3 4 2 6" xfId="33151"/>
    <cellStyle name="Normal 4 4 3 4 3" xfId="3742"/>
    <cellStyle name="Normal 4 4 3 4 3 2" xfId="6955"/>
    <cellStyle name="Normal 4 4 3 4 3 2 2" xfId="29786"/>
    <cellStyle name="Normal 4 4 3 4 3 2 2 2" xfId="53817"/>
    <cellStyle name="Normal 4 4 3 4 3 2 3" xfId="18122"/>
    <cellStyle name="Normal 4 4 3 4 3 2 4" xfId="42196"/>
    <cellStyle name="Normal 4 4 3 4 3 3" xfId="14939"/>
    <cellStyle name="Normal 4 4 3 4 3 3 2" xfId="39013"/>
    <cellStyle name="Normal 4 4 3 4 3 4" xfId="26574"/>
    <cellStyle name="Normal 4 4 3 4 3 4 2" xfId="50605"/>
    <cellStyle name="Normal 4 4 3 4 3 5" xfId="10053"/>
    <cellStyle name="Normal 4 4 3 4 3 6" xfId="34129"/>
    <cellStyle name="Normal 4 4 3 4 4" xfId="4795"/>
    <cellStyle name="Normal 4 4 3 4 4 2" xfId="15992"/>
    <cellStyle name="Normal 4 4 3 4 4 2 2" xfId="40066"/>
    <cellStyle name="Normal 4 4 3 4 4 3" xfId="27627"/>
    <cellStyle name="Normal 4 4 3 4 4 3 2" xfId="51658"/>
    <cellStyle name="Normal 4 4 3 4 4 4" xfId="11016"/>
    <cellStyle name="Normal 4 4 3 4 4 5" xfId="35092"/>
    <cellStyle name="Normal 4 4 3 4 5" xfId="1791"/>
    <cellStyle name="Normal 4 4 3 4 5 2" xfId="24600"/>
    <cellStyle name="Normal 4 4 3 4 5 2 2" xfId="48643"/>
    <cellStyle name="Normal 4 4 3 4 5 3" xfId="12102"/>
    <cellStyle name="Normal 4 4 3 4 5 4" xfId="36178"/>
    <cellStyle name="Normal 4 4 3 4 6" xfId="23611"/>
    <cellStyle name="Normal 4 4 3 4 6 2" xfId="47665"/>
    <cellStyle name="Normal 4 4 3 4 7" xfId="8113"/>
    <cellStyle name="Normal 4 4 3 4 8" xfId="32189"/>
    <cellStyle name="Normal 4 4 3 5" xfId="985"/>
    <cellStyle name="Normal 4 4 3 5 2" xfId="3003"/>
    <cellStyle name="Normal 4 4 3 5 2 2" xfId="6202"/>
    <cellStyle name="Normal 4 4 3 5 2 2 2" xfId="29033"/>
    <cellStyle name="Normal 4 4 3 5 2 2 2 2" xfId="53064"/>
    <cellStyle name="Normal 4 4 3 5 2 2 3" xfId="17369"/>
    <cellStyle name="Normal 4 4 3 5 2 2 4" xfId="41443"/>
    <cellStyle name="Normal 4 4 3 5 2 3" xfId="14184"/>
    <cellStyle name="Normal 4 4 3 5 2 3 2" xfId="38260"/>
    <cellStyle name="Normal 4 4 3 5 2 4" xfId="25811"/>
    <cellStyle name="Normal 4 4 3 5 2 4 2" xfId="49852"/>
    <cellStyle name="Normal 4 4 3 5 2 5" xfId="9315"/>
    <cellStyle name="Normal 4 4 3 5 2 6" xfId="33391"/>
    <cellStyle name="Normal 4 4 3 5 3" xfId="3986"/>
    <cellStyle name="Normal 4 4 3 5 3 2" xfId="7199"/>
    <cellStyle name="Normal 4 4 3 5 3 2 2" xfId="30030"/>
    <cellStyle name="Normal 4 4 3 5 3 2 2 2" xfId="54061"/>
    <cellStyle name="Normal 4 4 3 5 3 2 3" xfId="18366"/>
    <cellStyle name="Normal 4 4 3 5 3 2 4" xfId="42440"/>
    <cellStyle name="Normal 4 4 3 5 3 3" xfId="15183"/>
    <cellStyle name="Normal 4 4 3 5 3 3 2" xfId="39257"/>
    <cellStyle name="Normal 4 4 3 5 3 4" xfId="26818"/>
    <cellStyle name="Normal 4 4 3 5 3 4 2" xfId="50849"/>
    <cellStyle name="Normal 4 4 3 5 3 5" xfId="10293"/>
    <cellStyle name="Normal 4 4 3 5 3 6" xfId="34369"/>
    <cellStyle name="Normal 4 4 3 5 4" xfId="5035"/>
    <cellStyle name="Normal 4 4 3 5 4 2" xfId="16232"/>
    <cellStyle name="Normal 4 4 3 5 4 2 2" xfId="40306"/>
    <cellStyle name="Normal 4 4 3 5 4 3" xfId="27867"/>
    <cellStyle name="Normal 4 4 3 5 4 3 2" xfId="51898"/>
    <cellStyle name="Normal 4 4 3 5 4 4" xfId="11256"/>
    <cellStyle name="Normal 4 4 3 5 4 5" xfId="35332"/>
    <cellStyle name="Normal 4 4 3 5 5" xfId="2031"/>
    <cellStyle name="Normal 4 4 3 5 5 2" xfId="24840"/>
    <cellStyle name="Normal 4 4 3 5 5 2 2" xfId="48883"/>
    <cellStyle name="Normal 4 4 3 5 5 3" xfId="12352"/>
    <cellStyle name="Normal 4 4 3 5 5 4" xfId="36428"/>
    <cellStyle name="Normal 4 4 3 5 6" xfId="23853"/>
    <cellStyle name="Normal 4 4 3 5 6 2" xfId="47905"/>
    <cellStyle name="Normal 4 4 3 5 7" xfId="8353"/>
    <cellStyle name="Normal 4 4 3 5 8" xfId="32429"/>
    <cellStyle name="Normal 4 4 3 6" xfId="1225"/>
    <cellStyle name="Normal 4 4 3 6 2" xfId="3243"/>
    <cellStyle name="Normal 4 4 3 6 2 2" xfId="6442"/>
    <cellStyle name="Normal 4 4 3 6 2 2 2" xfId="29273"/>
    <cellStyle name="Normal 4 4 3 6 2 2 2 2" xfId="53304"/>
    <cellStyle name="Normal 4 4 3 6 2 2 3" xfId="17609"/>
    <cellStyle name="Normal 4 4 3 6 2 2 4" xfId="41683"/>
    <cellStyle name="Normal 4 4 3 6 2 3" xfId="14424"/>
    <cellStyle name="Normal 4 4 3 6 2 3 2" xfId="38500"/>
    <cellStyle name="Normal 4 4 3 6 2 4" xfId="26051"/>
    <cellStyle name="Normal 4 4 3 6 2 4 2" xfId="50092"/>
    <cellStyle name="Normal 4 4 3 6 2 5" xfId="9555"/>
    <cellStyle name="Normal 4 4 3 6 2 6" xfId="33631"/>
    <cellStyle name="Normal 4 4 3 6 3" xfId="4238"/>
    <cellStyle name="Normal 4 4 3 6 3 2" xfId="7451"/>
    <cellStyle name="Normal 4 4 3 6 3 2 2" xfId="30282"/>
    <cellStyle name="Normal 4 4 3 6 3 2 2 2" xfId="54313"/>
    <cellStyle name="Normal 4 4 3 6 3 2 3" xfId="18618"/>
    <cellStyle name="Normal 4 4 3 6 3 2 4" xfId="42692"/>
    <cellStyle name="Normal 4 4 3 6 3 3" xfId="15435"/>
    <cellStyle name="Normal 4 4 3 6 3 3 2" xfId="39509"/>
    <cellStyle name="Normal 4 4 3 6 3 4" xfId="27070"/>
    <cellStyle name="Normal 4 4 3 6 3 4 2" xfId="51101"/>
    <cellStyle name="Normal 4 4 3 6 3 5" xfId="10533"/>
    <cellStyle name="Normal 4 4 3 6 3 6" xfId="34609"/>
    <cellStyle name="Normal 4 4 3 6 4" xfId="5276"/>
    <cellStyle name="Normal 4 4 3 6 4 2" xfId="16473"/>
    <cellStyle name="Normal 4 4 3 6 4 2 2" xfId="40547"/>
    <cellStyle name="Normal 4 4 3 6 4 3" xfId="28108"/>
    <cellStyle name="Normal 4 4 3 6 4 3 2" xfId="52139"/>
    <cellStyle name="Normal 4 4 3 6 4 4" xfId="11496"/>
    <cellStyle name="Normal 4 4 3 6 4 5" xfId="35572"/>
    <cellStyle name="Normal 4 4 3 6 5" xfId="2273"/>
    <cellStyle name="Normal 4 4 3 6 5 2" xfId="25084"/>
    <cellStyle name="Normal 4 4 3 6 5 2 2" xfId="49125"/>
    <cellStyle name="Normal 4 4 3 6 5 3" xfId="12602"/>
    <cellStyle name="Normal 4 4 3 6 5 4" xfId="36678"/>
    <cellStyle name="Normal 4 4 3 6 6" xfId="24098"/>
    <cellStyle name="Normal 4 4 3 6 6 2" xfId="48145"/>
    <cellStyle name="Normal 4 4 3 6 7" xfId="8593"/>
    <cellStyle name="Normal 4 4 3 6 8" xfId="32669"/>
    <cellStyle name="Normal 4 4 3 7" xfId="2522"/>
    <cellStyle name="Normal 4 4 3 7 2" xfId="5722"/>
    <cellStyle name="Normal 4 4 3 7 2 2" xfId="28553"/>
    <cellStyle name="Normal 4 4 3 7 2 2 2" xfId="52584"/>
    <cellStyle name="Normal 4 4 3 7 2 3" xfId="16889"/>
    <cellStyle name="Normal 4 4 3 7 2 4" xfId="40963"/>
    <cellStyle name="Normal 4 4 3 7 3" xfId="13704"/>
    <cellStyle name="Normal 4 4 3 7 3 2" xfId="37780"/>
    <cellStyle name="Normal 4 4 3 7 4" xfId="25331"/>
    <cellStyle name="Normal 4 4 3 7 4 2" xfId="49372"/>
    <cellStyle name="Normal 4 4 3 7 5" xfId="8835"/>
    <cellStyle name="Normal 4 4 3 7 6" xfId="32911"/>
    <cellStyle name="Normal 4 4 3 8" xfId="3497"/>
    <cellStyle name="Normal 4 4 3 8 2" xfId="6710"/>
    <cellStyle name="Normal 4 4 3 8 2 2" xfId="29541"/>
    <cellStyle name="Normal 4 4 3 8 2 2 2" xfId="53572"/>
    <cellStyle name="Normal 4 4 3 8 2 3" xfId="17877"/>
    <cellStyle name="Normal 4 4 3 8 2 4" xfId="41951"/>
    <cellStyle name="Normal 4 4 3 8 3" xfId="14694"/>
    <cellStyle name="Normal 4 4 3 8 3 2" xfId="38768"/>
    <cellStyle name="Normal 4 4 3 8 4" xfId="26329"/>
    <cellStyle name="Normal 4 4 3 8 4 2" xfId="50360"/>
    <cellStyle name="Normal 4 4 3 8 5" xfId="9813"/>
    <cellStyle name="Normal 4 4 3 8 6" xfId="33889"/>
    <cellStyle name="Normal 4 4 3 9" xfId="4555"/>
    <cellStyle name="Normal 4 4 3 9 2" xfId="15752"/>
    <cellStyle name="Normal 4 4 3 9 2 2" xfId="39826"/>
    <cellStyle name="Normal 4 4 3 9 3" xfId="27387"/>
    <cellStyle name="Normal 4 4 3 9 3 2" xfId="51418"/>
    <cellStyle name="Normal 4 4 3 9 4" xfId="10776"/>
    <cellStyle name="Normal 4 4 3 9 5" xfId="34852"/>
    <cellStyle name="Normal 4 4 4" xfId="319"/>
    <cellStyle name="Normal 4 4 4 10" xfId="23366"/>
    <cellStyle name="Normal 4 4 4 10 2" xfId="47428"/>
    <cellStyle name="Normal 4 4 4 11" xfId="7876"/>
    <cellStyle name="Normal 4 4 4 12" xfId="31952"/>
    <cellStyle name="Normal 4 4 4 2" xfId="320"/>
    <cellStyle name="Normal 4 4 4 2 10" xfId="7877"/>
    <cellStyle name="Normal 4 4 4 2 11" xfId="31953"/>
    <cellStyle name="Normal 4 4 4 2 2" xfId="719"/>
    <cellStyle name="Normal 4 4 4 2 2 2" xfId="2767"/>
    <cellStyle name="Normal 4 4 4 2 2 2 2" xfId="5966"/>
    <cellStyle name="Normal 4 4 4 2 2 2 2 2" xfId="28797"/>
    <cellStyle name="Normal 4 4 4 2 2 2 2 2 2" xfId="52828"/>
    <cellStyle name="Normal 4 4 4 2 2 2 2 3" xfId="17133"/>
    <cellStyle name="Normal 4 4 4 2 2 2 2 4" xfId="41207"/>
    <cellStyle name="Normal 4 4 4 2 2 2 3" xfId="13948"/>
    <cellStyle name="Normal 4 4 4 2 2 2 3 2" xfId="38024"/>
    <cellStyle name="Normal 4 4 4 2 2 2 4" xfId="25575"/>
    <cellStyle name="Normal 4 4 4 2 2 2 4 2" xfId="49616"/>
    <cellStyle name="Normal 4 4 4 2 2 2 5" xfId="9079"/>
    <cellStyle name="Normal 4 4 4 2 2 2 6" xfId="33155"/>
    <cellStyle name="Normal 4 4 4 2 2 3" xfId="3746"/>
    <cellStyle name="Normal 4 4 4 2 2 3 2" xfId="6959"/>
    <cellStyle name="Normal 4 4 4 2 2 3 2 2" xfId="29790"/>
    <cellStyle name="Normal 4 4 4 2 2 3 2 2 2" xfId="53821"/>
    <cellStyle name="Normal 4 4 4 2 2 3 2 3" xfId="18126"/>
    <cellStyle name="Normal 4 4 4 2 2 3 2 4" xfId="42200"/>
    <cellStyle name="Normal 4 4 4 2 2 3 3" xfId="14943"/>
    <cellStyle name="Normal 4 4 4 2 2 3 3 2" xfId="39017"/>
    <cellStyle name="Normal 4 4 4 2 2 3 4" xfId="26578"/>
    <cellStyle name="Normal 4 4 4 2 2 3 4 2" xfId="50609"/>
    <cellStyle name="Normal 4 4 4 2 2 3 5" xfId="10057"/>
    <cellStyle name="Normal 4 4 4 2 2 3 6" xfId="34133"/>
    <cellStyle name="Normal 4 4 4 2 2 4" xfId="4799"/>
    <cellStyle name="Normal 4 4 4 2 2 4 2" xfId="15996"/>
    <cellStyle name="Normal 4 4 4 2 2 4 2 2" xfId="40070"/>
    <cellStyle name="Normal 4 4 4 2 2 4 3" xfId="27631"/>
    <cellStyle name="Normal 4 4 4 2 2 4 3 2" xfId="51662"/>
    <cellStyle name="Normal 4 4 4 2 2 4 4" xfId="11020"/>
    <cellStyle name="Normal 4 4 4 2 2 4 5" xfId="35096"/>
    <cellStyle name="Normal 4 4 4 2 2 5" xfId="1795"/>
    <cellStyle name="Normal 4 4 4 2 2 5 2" xfId="24604"/>
    <cellStyle name="Normal 4 4 4 2 2 5 2 2" xfId="48647"/>
    <cellStyle name="Normal 4 4 4 2 2 5 3" xfId="12106"/>
    <cellStyle name="Normal 4 4 4 2 2 5 4" xfId="36182"/>
    <cellStyle name="Normal 4 4 4 2 2 6" xfId="23615"/>
    <cellStyle name="Normal 4 4 4 2 2 6 2" xfId="47669"/>
    <cellStyle name="Normal 4 4 4 2 2 7" xfId="8117"/>
    <cellStyle name="Normal 4 4 4 2 2 8" xfId="32193"/>
    <cellStyle name="Normal 4 4 4 2 3" xfId="989"/>
    <cellStyle name="Normal 4 4 4 2 3 2" xfId="3007"/>
    <cellStyle name="Normal 4 4 4 2 3 2 2" xfId="6206"/>
    <cellStyle name="Normal 4 4 4 2 3 2 2 2" xfId="29037"/>
    <cellStyle name="Normal 4 4 4 2 3 2 2 2 2" xfId="53068"/>
    <cellStyle name="Normal 4 4 4 2 3 2 2 3" xfId="17373"/>
    <cellStyle name="Normal 4 4 4 2 3 2 2 4" xfId="41447"/>
    <cellStyle name="Normal 4 4 4 2 3 2 3" xfId="14188"/>
    <cellStyle name="Normal 4 4 4 2 3 2 3 2" xfId="38264"/>
    <cellStyle name="Normal 4 4 4 2 3 2 4" xfId="25815"/>
    <cellStyle name="Normal 4 4 4 2 3 2 4 2" xfId="49856"/>
    <cellStyle name="Normal 4 4 4 2 3 2 5" xfId="9319"/>
    <cellStyle name="Normal 4 4 4 2 3 2 6" xfId="33395"/>
    <cellStyle name="Normal 4 4 4 2 3 3" xfId="3990"/>
    <cellStyle name="Normal 4 4 4 2 3 3 2" xfId="7203"/>
    <cellStyle name="Normal 4 4 4 2 3 3 2 2" xfId="30034"/>
    <cellStyle name="Normal 4 4 4 2 3 3 2 2 2" xfId="54065"/>
    <cellStyle name="Normal 4 4 4 2 3 3 2 3" xfId="18370"/>
    <cellStyle name="Normal 4 4 4 2 3 3 2 4" xfId="42444"/>
    <cellStyle name="Normal 4 4 4 2 3 3 3" xfId="15187"/>
    <cellStyle name="Normal 4 4 4 2 3 3 3 2" xfId="39261"/>
    <cellStyle name="Normal 4 4 4 2 3 3 4" xfId="26822"/>
    <cellStyle name="Normal 4 4 4 2 3 3 4 2" xfId="50853"/>
    <cellStyle name="Normal 4 4 4 2 3 3 5" xfId="10297"/>
    <cellStyle name="Normal 4 4 4 2 3 3 6" xfId="34373"/>
    <cellStyle name="Normal 4 4 4 2 3 4" xfId="5039"/>
    <cellStyle name="Normal 4 4 4 2 3 4 2" xfId="16236"/>
    <cellStyle name="Normal 4 4 4 2 3 4 2 2" xfId="40310"/>
    <cellStyle name="Normal 4 4 4 2 3 4 3" xfId="27871"/>
    <cellStyle name="Normal 4 4 4 2 3 4 3 2" xfId="51902"/>
    <cellStyle name="Normal 4 4 4 2 3 4 4" xfId="11260"/>
    <cellStyle name="Normal 4 4 4 2 3 4 5" xfId="35336"/>
    <cellStyle name="Normal 4 4 4 2 3 5" xfId="2035"/>
    <cellStyle name="Normal 4 4 4 2 3 5 2" xfId="24844"/>
    <cellStyle name="Normal 4 4 4 2 3 5 2 2" xfId="48887"/>
    <cellStyle name="Normal 4 4 4 2 3 5 3" xfId="12356"/>
    <cellStyle name="Normal 4 4 4 2 3 5 4" xfId="36432"/>
    <cellStyle name="Normal 4 4 4 2 3 6" xfId="23857"/>
    <cellStyle name="Normal 4 4 4 2 3 6 2" xfId="47909"/>
    <cellStyle name="Normal 4 4 4 2 3 7" xfId="8357"/>
    <cellStyle name="Normal 4 4 4 2 3 8" xfId="32433"/>
    <cellStyle name="Normal 4 4 4 2 4" xfId="1229"/>
    <cellStyle name="Normal 4 4 4 2 4 2" xfId="3247"/>
    <cellStyle name="Normal 4 4 4 2 4 2 2" xfId="6446"/>
    <cellStyle name="Normal 4 4 4 2 4 2 2 2" xfId="29277"/>
    <cellStyle name="Normal 4 4 4 2 4 2 2 2 2" xfId="53308"/>
    <cellStyle name="Normal 4 4 4 2 4 2 2 3" xfId="17613"/>
    <cellStyle name="Normal 4 4 4 2 4 2 2 4" xfId="41687"/>
    <cellStyle name="Normal 4 4 4 2 4 2 3" xfId="14428"/>
    <cellStyle name="Normal 4 4 4 2 4 2 3 2" xfId="38504"/>
    <cellStyle name="Normal 4 4 4 2 4 2 4" xfId="26055"/>
    <cellStyle name="Normal 4 4 4 2 4 2 4 2" xfId="50096"/>
    <cellStyle name="Normal 4 4 4 2 4 2 5" xfId="9559"/>
    <cellStyle name="Normal 4 4 4 2 4 2 6" xfId="33635"/>
    <cellStyle name="Normal 4 4 4 2 4 3" xfId="4242"/>
    <cellStyle name="Normal 4 4 4 2 4 3 2" xfId="7455"/>
    <cellStyle name="Normal 4 4 4 2 4 3 2 2" xfId="30286"/>
    <cellStyle name="Normal 4 4 4 2 4 3 2 2 2" xfId="54317"/>
    <cellStyle name="Normal 4 4 4 2 4 3 2 3" xfId="18622"/>
    <cellStyle name="Normal 4 4 4 2 4 3 2 4" xfId="42696"/>
    <cellStyle name="Normal 4 4 4 2 4 3 3" xfId="15439"/>
    <cellStyle name="Normal 4 4 4 2 4 3 3 2" xfId="39513"/>
    <cellStyle name="Normal 4 4 4 2 4 3 4" xfId="27074"/>
    <cellStyle name="Normal 4 4 4 2 4 3 4 2" xfId="51105"/>
    <cellStyle name="Normal 4 4 4 2 4 3 5" xfId="10537"/>
    <cellStyle name="Normal 4 4 4 2 4 3 6" xfId="34613"/>
    <cellStyle name="Normal 4 4 4 2 4 4" xfId="5280"/>
    <cellStyle name="Normal 4 4 4 2 4 4 2" xfId="16477"/>
    <cellStyle name="Normal 4 4 4 2 4 4 2 2" xfId="40551"/>
    <cellStyle name="Normal 4 4 4 2 4 4 3" xfId="28112"/>
    <cellStyle name="Normal 4 4 4 2 4 4 3 2" xfId="52143"/>
    <cellStyle name="Normal 4 4 4 2 4 4 4" xfId="11500"/>
    <cellStyle name="Normal 4 4 4 2 4 4 5" xfId="35576"/>
    <cellStyle name="Normal 4 4 4 2 4 5" xfId="2277"/>
    <cellStyle name="Normal 4 4 4 2 4 5 2" xfId="25088"/>
    <cellStyle name="Normal 4 4 4 2 4 5 2 2" xfId="49129"/>
    <cellStyle name="Normal 4 4 4 2 4 5 3" xfId="12606"/>
    <cellStyle name="Normal 4 4 4 2 4 5 4" xfId="36682"/>
    <cellStyle name="Normal 4 4 4 2 4 6" xfId="24102"/>
    <cellStyle name="Normal 4 4 4 2 4 6 2" xfId="48149"/>
    <cellStyle name="Normal 4 4 4 2 4 7" xfId="8597"/>
    <cellStyle name="Normal 4 4 4 2 4 8" xfId="32673"/>
    <cellStyle name="Normal 4 4 4 2 5" xfId="2526"/>
    <cellStyle name="Normal 4 4 4 2 5 2" xfId="5726"/>
    <cellStyle name="Normal 4 4 4 2 5 2 2" xfId="28557"/>
    <cellStyle name="Normal 4 4 4 2 5 2 2 2" xfId="52588"/>
    <cellStyle name="Normal 4 4 4 2 5 2 3" xfId="16893"/>
    <cellStyle name="Normal 4 4 4 2 5 2 4" xfId="40967"/>
    <cellStyle name="Normal 4 4 4 2 5 3" xfId="13708"/>
    <cellStyle name="Normal 4 4 4 2 5 3 2" xfId="37784"/>
    <cellStyle name="Normal 4 4 4 2 5 4" xfId="25335"/>
    <cellStyle name="Normal 4 4 4 2 5 4 2" xfId="49376"/>
    <cellStyle name="Normal 4 4 4 2 5 5" xfId="8839"/>
    <cellStyle name="Normal 4 4 4 2 5 6" xfId="32915"/>
    <cellStyle name="Normal 4 4 4 2 6" xfId="3501"/>
    <cellStyle name="Normal 4 4 4 2 6 2" xfId="6714"/>
    <cellStyle name="Normal 4 4 4 2 6 2 2" xfId="29545"/>
    <cellStyle name="Normal 4 4 4 2 6 2 2 2" xfId="53576"/>
    <cellStyle name="Normal 4 4 4 2 6 2 3" xfId="17881"/>
    <cellStyle name="Normal 4 4 4 2 6 2 4" xfId="41955"/>
    <cellStyle name="Normal 4 4 4 2 6 3" xfId="14698"/>
    <cellStyle name="Normal 4 4 4 2 6 3 2" xfId="38772"/>
    <cellStyle name="Normal 4 4 4 2 6 4" xfId="26333"/>
    <cellStyle name="Normal 4 4 4 2 6 4 2" xfId="50364"/>
    <cellStyle name="Normal 4 4 4 2 6 5" xfId="9817"/>
    <cellStyle name="Normal 4 4 4 2 6 6" xfId="33893"/>
    <cellStyle name="Normal 4 4 4 2 7" xfId="4559"/>
    <cellStyle name="Normal 4 4 4 2 7 2" xfId="15756"/>
    <cellStyle name="Normal 4 4 4 2 7 2 2" xfId="39830"/>
    <cellStyle name="Normal 4 4 4 2 7 3" xfId="27391"/>
    <cellStyle name="Normal 4 4 4 2 7 3 2" xfId="51422"/>
    <cellStyle name="Normal 4 4 4 2 7 4" xfId="10780"/>
    <cellStyle name="Normal 4 4 4 2 7 5" xfId="34856"/>
    <cellStyle name="Normal 4 4 4 2 8" xfId="1555"/>
    <cellStyle name="Normal 4 4 4 2 8 2" xfId="24364"/>
    <cellStyle name="Normal 4 4 4 2 8 2 2" xfId="48407"/>
    <cellStyle name="Normal 4 4 4 2 8 3" xfId="11808"/>
    <cellStyle name="Normal 4 4 4 2 8 4" xfId="35884"/>
    <cellStyle name="Normal 4 4 4 2 9" xfId="23367"/>
    <cellStyle name="Normal 4 4 4 2 9 2" xfId="47429"/>
    <cellStyle name="Normal 4 4 4 3" xfId="718"/>
    <cellStyle name="Normal 4 4 4 3 2" xfId="2766"/>
    <cellStyle name="Normal 4 4 4 3 2 2" xfId="5965"/>
    <cellStyle name="Normal 4 4 4 3 2 2 2" xfId="28796"/>
    <cellStyle name="Normal 4 4 4 3 2 2 2 2" xfId="52827"/>
    <cellStyle name="Normal 4 4 4 3 2 2 3" xfId="17132"/>
    <cellStyle name="Normal 4 4 4 3 2 2 4" xfId="41206"/>
    <cellStyle name="Normal 4 4 4 3 2 3" xfId="13947"/>
    <cellStyle name="Normal 4 4 4 3 2 3 2" xfId="38023"/>
    <cellStyle name="Normal 4 4 4 3 2 4" xfId="25574"/>
    <cellStyle name="Normal 4 4 4 3 2 4 2" xfId="49615"/>
    <cellStyle name="Normal 4 4 4 3 2 5" xfId="9078"/>
    <cellStyle name="Normal 4 4 4 3 2 6" xfId="33154"/>
    <cellStyle name="Normal 4 4 4 3 3" xfId="3745"/>
    <cellStyle name="Normal 4 4 4 3 3 2" xfId="6958"/>
    <cellStyle name="Normal 4 4 4 3 3 2 2" xfId="29789"/>
    <cellStyle name="Normal 4 4 4 3 3 2 2 2" xfId="53820"/>
    <cellStyle name="Normal 4 4 4 3 3 2 3" xfId="18125"/>
    <cellStyle name="Normal 4 4 4 3 3 2 4" xfId="42199"/>
    <cellStyle name="Normal 4 4 4 3 3 3" xfId="14942"/>
    <cellStyle name="Normal 4 4 4 3 3 3 2" xfId="39016"/>
    <cellStyle name="Normal 4 4 4 3 3 4" xfId="26577"/>
    <cellStyle name="Normal 4 4 4 3 3 4 2" xfId="50608"/>
    <cellStyle name="Normal 4 4 4 3 3 5" xfId="10056"/>
    <cellStyle name="Normal 4 4 4 3 3 6" xfId="34132"/>
    <cellStyle name="Normal 4 4 4 3 4" xfId="4798"/>
    <cellStyle name="Normal 4 4 4 3 4 2" xfId="15995"/>
    <cellStyle name="Normal 4 4 4 3 4 2 2" xfId="40069"/>
    <cellStyle name="Normal 4 4 4 3 4 3" xfId="27630"/>
    <cellStyle name="Normal 4 4 4 3 4 3 2" xfId="51661"/>
    <cellStyle name="Normal 4 4 4 3 4 4" xfId="11019"/>
    <cellStyle name="Normal 4 4 4 3 4 5" xfId="35095"/>
    <cellStyle name="Normal 4 4 4 3 5" xfId="1794"/>
    <cellStyle name="Normal 4 4 4 3 5 2" xfId="24603"/>
    <cellStyle name="Normal 4 4 4 3 5 2 2" xfId="48646"/>
    <cellStyle name="Normal 4 4 4 3 5 3" xfId="12105"/>
    <cellStyle name="Normal 4 4 4 3 5 4" xfId="36181"/>
    <cellStyle name="Normal 4 4 4 3 6" xfId="23614"/>
    <cellStyle name="Normal 4 4 4 3 6 2" xfId="47668"/>
    <cellStyle name="Normal 4 4 4 3 7" xfId="8116"/>
    <cellStyle name="Normal 4 4 4 3 8" xfId="32192"/>
    <cellStyle name="Normal 4 4 4 4" xfId="988"/>
    <cellStyle name="Normal 4 4 4 4 2" xfId="3006"/>
    <cellStyle name="Normal 4 4 4 4 2 2" xfId="6205"/>
    <cellStyle name="Normal 4 4 4 4 2 2 2" xfId="29036"/>
    <cellStyle name="Normal 4 4 4 4 2 2 2 2" xfId="53067"/>
    <cellStyle name="Normal 4 4 4 4 2 2 3" xfId="17372"/>
    <cellStyle name="Normal 4 4 4 4 2 2 4" xfId="41446"/>
    <cellStyle name="Normal 4 4 4 4 2 3" xfId="14187"/>
    <cellStyle name="Normal 4 4 4 4 2 3 2" xfId="38263"/>
    <cellStyle name="Normal 4 4 4 4 2 4" xfId="25814"/>
    <cellStyle name="Normal 4 4 4 4 2 4 2" xfId="49855"/>
    <cellStyle name="Normal 4 4 4 4 2 5" xfId="9318"/>
    <cellStyle name="Normal 4 4 4 4 2 6" xfId="33394"/>
    <cellStyle name="Normal 4 4 4 4 3" xfId="3989"/>
    <cellStyle name="Normal 4 4 4 4 3 2" xfId="7202"/>
    <cellStyle name="Normal 4 4 4 4 3 2 2" xfId="30033"/>
    <cellStyle name="Normal 4 4 4 4 3 2 2 2" xfId="54064"/>
    <cellStyle name="Normal 4 4 4 4 3 2 3" xfId="18369"/>
    <cellStyle name="Normal 4 4 4 4 3 2 4" xfId="42443"/>
    <cellStyle name="Normal 4 4 4 4 3 3" xfId="15186"/>
    <cellStyle name="Normal 4 4 4 4 3 3 2" xfId="39260"/>
    <cellStyle name="Normal 4 4 4 4 3 4" xfId="26821"/>
    <cellStyle name="Normal 4 4 4 4 3 4 2" xfId="50852"/>
    <cellStyle name="Normal 4 4 4 4 3 5" xfId="10296"/>
    <cellStyle name="Normal 4 4 4 4 3 6" xfId="34372"/>
    <cellStyle name="Normal 4 4 4 4 4" xfId="5038"/>
    <cellStyle name="Normal 4 4 4 4 4 2" xfId="16235"/>
    <cellStyle name="Normal 4 4 4 4 4 2 2" xfId="40309"/>
    <cellStyle name="Normal 4 4 4 4 4 3" xfId="27870"/>
    <cellStyle name="Normal 4 4 4 4 4 3 2" xfId="51901"/>
    <cellStyle name="Normal 4 4 4 4 4 4" xfId="11259"/>
    <cellStyle name="Normal 4 4 4 4 4 5" xfId="35335"/>
    <cellStyle name="Normal 4 4 4 4 5" xfId="2034"/>
    <cellStyle name="Normal 4 4 4 4 5 2" xfId="24843"/>
    <cellStyle name="Normal 4 4 4 4 5 2 2" xfId="48886"/>
    <cellStyle name="Normal 4 4 4 4 5 3" xfId="12355"/>
    <cellStyle name="Normal 4 4 4 4 5 4" xfId="36431"/>
    <cellStyle name="Normal 4 4 4 4 6" xfId="23856"/>
    <cellStyle name="Normal 4 4 4 4 6 2" xfId="47908"/>
    <cellStyle name="Normal 4 4 4 4 7" xfId="8356"/>
    <cellStyle name="Normal 4 4 4 4 8" xfId="32432"/>
    <cellStyle name="Normal 4 4 4 5" xfId="1228"/>
    <cellStyle name="Normal 4 4 4 5 2" xfId="3246"/>
    <cellStyle name="Normal 4 4 4 5 2 2" xfId="6445"/>
    <cellStyle name="Normal 4 4 4 5 2 2 2" xfId="29276"/>
    <cellStyle name="Normal 4 4 4 5 2 2 2 2" xfId="53307"/>
    <cellStyle name="Normal 4 4 4 5 2 2 3" xfId="17612"/>
    <cellStyle name="Normal 4 4 4 5 2 2 4" xfId="41686"/>
    <cellStyle name="Normal 4 4 4 5 2 3" xfId="14427"/>
    <cellStyle name="Normal 4 4 4 5 2 3 2" xfId="38503"/>
    <cellStyle name="Normal 4 4 4 5 2 4" xfId="26054"/>
    <cellStyle name="Normal 4 4 4 5 2 4 2" xfId="50095"/>
    <cellStyle name="Normal 4 4 4 5 2 5" xfId="9558"/>
    <cellStyle name="Normal 4 4 4 5 2 6" xfId="33634"/>
    <cellStyle name="Normal 4 4 4 5 3" xfId="4241"/>
    <cellStyle name="Normal 4 4 4 5 3 2" xfId="7454"/>
    <cellStyle name="Normal 4 4 4 5 3 2 2" xfId="30285"/>
    <cellStyle name="Normal 4 4 4 5 3 2 2 2" xfId="54316"/>
    <cellStyle name="Normal 4 4 4 5 3 2 3" xfId="18621"/>
    <cellStyle name="Normal 4 4 4 5 3 2 4" xfId="42695"/>
    <cellStyle name="Normal 4 4 4 5 3 3" xfId="15438"/>
    <cellStyle name="Normal 4 4 4 5 3 3 2" xfId="39512"/>
    <cellStyle name="Normal 4 4 4 5 3 4" xfId="27073"/>
    <cellStyle name="Normal 4 4 4 5 3 4 2" xfId="51104"/>
    <cellStyle name="Normal 4 4 4 5 3 5" xfId="10536"/>
    <cellStyle name="Normal 4 4 4 5 3 6" xfId="34612"/>
    <cellStyle name="Normal 4 4 4 5 4" xfId="5279"/>
    <cellStyle name="Normal 4 4 4 5 4 2" xfId="16476"/>
    <cellStyle name="Normal 4 4 4 5 4 2 2" xfId="40550"/>
    <cellStyle name="Normal 4 4 4 5 4 3" xfId="28111"/>
    <cellStyle name="Normal 4 4 4 5 4 3 2" xfId="52142"/>
    <cellStyle name="Normal 4 4 4 5 4 4" xfId="11499"/>
    <cellStyle name="Normal 4 4 4 5 4 5" xfId="35575"/>
    <cellStyle name="Normal 4 4 4 5 5" xfId="2276"/>
    <cellStyle name="Normal 4 4 4 5 5 2" xfId="25087"/>
    <cellStyle name="Normal 4 4 4 5 5 2 2" xfId="49128"/>
    <cellStyle name="Normal 4 4 4 5 5 3" xfId="12605"/>
    <cellStyle name="Normal 4 4 4 5 5 4" xfId="36681"/>
    <cellStyle name="Normal 4 4 4 5 6" xfId="24101"/>
    <cellStyle name="Normal 4 4 4 5 6 2" xfId="48148"/>
    <cellStyle name="Normal 4 4 4 5 7" xfId="8596"/>
    <cellStyle name="Normal 4 4 4 5 8" xfId="32672"/>
    <cellStyle name="Normal 4 4 4 6" xfId="2525"/>
    <cellStyle name="Normal 4 4 4 6 2" xfId="5725"/>
    <cellStyle name="Normal 4 4 4 6 2 2" xfId="28556"/>
    <cellStyle name="Normal 4 4 4 6 2 2 2" xfId="52587"/>
    <cellStyle name="Normal 4 4 4 6 2 3" xfId="16892"/>
    <cellStyle name="Normal 4 4 4 6 2 4" xfId="40966"/>
    <cellStyle name="Normal 4 4 4 6 3" xfId="13707"/>
    <cellStyle name="Normal 4 4 4 6 3 2" xfId="37783"/>
    <cellStyle name="Normal 4 4 4 6 4" xfId="25334"/>
    <cellStyle name="Normal 4 4 4 6 4 2" xfId="49375"/>
    <cellStyle name="Normal 4 4 4 6 5" xfId="8838"/>
    <cellStyle name="Normal 4 4 4 6 6" xfId="32914"/>
    <cellStyle name="Normal 4 4 4 7" xfId="3500"/>
    <cellStyle name="Normal 4 4 4 7 2" xfId="6713"/>
    <cellStyle name="Normal 4 4 4 7 2 2" xfId="29544"/>
    <cellStyle name="Normal 4 4 4 7 2 2 2" xfId="53575"/>
    <cellStyle name="Normal 4 4 4 7 2 3" xfId="17880"/>
    <cellStyle name="Normal 4 4 4 7 2 4" xfId="41954"/>
    <cellStyle name="Normal 4 4 4 7 3" xfId="14697"/>
    <cellStyle name="Normal 4 4 4 7 3 2" xfId="38771"/>
    <cellStyle name="Normal 4 4 4 7 4" xfId="26332"/>
    <cellStyle name="Normal 4 4 4 7 4 2" xfId="50363"/>
    <cellStyle name="Normal 4 4 4 7 5" xfId="9816"/>
    <cellStyle name="Normal 4 4 4 7 6" xfId="33892"/>
    <cellStyle name="Normal 4 4 4 8" xfId="4558"/>
    <cellStyle name="Normal 4 4 4 8 2" xfId="15755"/>
    <cellStyle name="Normal 4 4 4 8 2 2" xfId="39829"/>
    <cellStyle name="Normal 4 4 4 8 3" xfId="27390"/>
    <cellStyle name="Normal 4 4 4 8 3 2" xfId="51421"/>
    <cellStyle name="Normal 4 4 4 8 4" xfId="10779"/>
    <cellStyle name="Normal 4 4 4 8 5" xfId="34855"/>
    <cellStyle name="Normal 4 4 4 9" xfId="1554"/>
    <cellStyle name="Normal 4 4 4 9 2" xfId="24363"/>
    <cellStyle name="Normal 4 4 4 9 2 2" xfId="48406"/>
    <cellStyle name="Normal 4 4 4 9 3" xfId="11807"/>
    <cellStyle name="Normal 4 4 4 9 4" xfId="35883"/>
    <cellStyle name="Normal 4 4 5" xfId="321"/>
    <cellStyle name="Normal 4 4 5 10" xfId="23368"/>
    <cellStyle name="Normal 4 4 5 10 2" xfId="47430"/>
    <cellStyle name="Normal 4 4 5 11" xfId="7878"/>
    <cellStyle name="Normal 4 4 5 12" xfId="31954"/>
    <cellStyle name="Normal 4 4 5 2" xfId="322"/>
    <cellStyle name="Normal 4 4 5 2 10" xfId="7879"/>
    <cellStyle name="Normal 4 4 5 2 11" xfId="31955"/>
    <cellStyle name="Normal 4 4 5 2 2" xfId="721"/>
    <cellStyle name="Normal 4 4 5 2 2 2" xfId="2769"/>
    <cellStyle name="Normal 4 4 5 2 2 2 2" xfId="5968"/>
    <cellStyle name="Normal 4 4 5 2 2 2 2 2" xfId="28799"/>
    <cellStyle name="Normal 4 4 5 2 2 2 2 2 2" xfId="52830"/>
    <cellStyle name="Normal 4 4 5 2 2 2 2 3" xfId="17135"/>
    <cellStyle name="Normal 4 4 5 2 2 2 2 4" xfId="41209"/>
    <cellStyle name="Normal 4 4 5 2 2 2 3" xfId="13950"/>
    <cellStyle name="Normal 4 4 5 2 2 2 3 2" xfId="38026"/>
    <cellStyle name="Normal 4 4 5 2 2 2 4" xfId="25577"/>
    <cellStyle name="Normal 4 4 5 2 2 2 4 2" xfId="49618"/>
    <cellStyle name="Normal 4 4 5 2 2 2 5" xfId="9081"/>
    <cellStyle name="Normal 4 4 5 2 2 2 6" xfId="33157"/>
    <cellStyle name="Normal 4 4 5 2 2 3" xfId="3748"/>
    <cellStyle name="Normal 4 4 5 2 2 3 2" xfId="6961"/>
    <cellStyle name="Normal 4 4 5 2 2 3 2 2" xfId="29792"/>
    <cellStyle name="Normal 4 4 5 2 2 3 2 2 2" xfId="53823"/>
    <cellStyle name="Normal 4 4 5 2 2 3 2 3" xfId="18128"/>
    <cellStyle name="Normal 4 4 5 2 2 3 2 4" xfId="42202"/>
    <cellStyle name="Normal 4 4 5 2 2 3 3" xfId="14945"/>
    <cellStyle name="Normal 4 4 5 2 2 3 3 2" xfId="39019"/>
    <cellStyle name="Normal 4 4 5 2 2 3 4" xfId="26580"/>
    <cellStyle name="Normal 4 4 5 2 2 3 4 2" xfId="50611"/>
    <cellStyle name="Normal 4 4 5 2 2 3 5" xfId="10059"/>
    <cellStyle name="Normal 4 4 5 2 2 3 6" xfId="34135"/>
    <cellStyle name="Normal 4 4 5 2 2 4" xfId="4801"/>
    <cellStyle name="Normal 4 4 5 2 2 4 2" xfId="15998"/>
    <cellStyle name="Normal 4 4 5 2 2 4 2 2" xfId="40072"/>
    <cellStyle name="Normal 4 4 5 2 2 4 3" xfId="27633"/>
    <cellStyle name="Normal 4 4 5 2 2 4 3 2" xfId="51664"/>
    <cellStyle name="Normal 4 4 5 2 2 4 4" xfId="11022"/>
    <cellStyle name="Normal 4 4 5 2 2 4 5" xfId="35098"/>
    <cellStyle name="Normal 4 4 5 2 2 5" xfId="1797"/>
    <cellStyle name="Normal 4 4 5 2 2 5 2" xfId="24606"/>
    <cellStyle name="Normal 4 4 5 2 2 5 2 2" xfId="48649"/>
    <cellStyle name="Normal 4 4 5 2 2 5 3" xfId="12108"/>
    <cellStyle name="Normal 4 4 5 2 2 5 4" xfId="36184"/>
    <cellStyle name="Normal 4 4 5 2 2 6" xfId="23617"/>
    <cellStyle name="Normal 4 4 5 2 2 6 2" xfId="47671"/>
    <cellStyle name="Normal 4 4 5 2 2 7" xfId="8119"/>
    <cellStyle name="Normal 4 4 5 2 2 8" xfId="32195"/>
    <cellStyle name="Normal 4 4 5 2 3" xfId="991"/>
    <cellStyle name="Normal 4 4 5 2 3 2" xfId="3009"/>
    <cellStyle name="Normal 4 4 5 2 3 2 2" xfId="6208"/>
    <cellStyle name="Normal 4 4 5 2 3 2 2 2" xfId="29039"/>
    <cellStyle name="Normal 4 4 5 2 3 2 2 2 2" xfId="53070"/>
    <cellStyle name="Normal 4 4 5 2 3 2 2 3" xfId="17375"/>
    <cellStyle name="Normal 4 4 5 2 3 2 2 4" xfId="41449"/>
    <cellStyle name="Normal 4 4 5 2 3 2 3" xfId="14190"/>
    <cellStyle name="Normal 4 4 5 2 3 2 3 2" xfId="38266"/>
    <cellStyle name="Normal 4 4 5 2 3 2 4" xfId="25817"/>
    <cellStyle name="Normal 4 4 5 2 3 2 4 2" xfId="49858"/>
    <cellStyle name="Normal 4 4 5 2 3 2 5" xfId="9321"/>
    <cellStyle name="Normal 4 4 5 2 3 2 6" xfId="33397"/>
    <cellStyle name="Normal 4 4 5 2 3 3" xfId="3992"/>
    <cellStyle name="Normal 4 4 5 2 3 3 2" xfId="7205"/>
    <cellStyle name="Normal 4 4 5 2 3 3 2 2" xfId="30036"/>
    <cellStyle name="Normal 4 4 5 2 3 3 2 2 2" xfId="54067"/>
    <cellStyle name="Normal 4 4 5 2 3 3 2 3" xfId="18372"/>
    <cellStyle name="Normal 4 4 5 2 3 3 2 4" xfId="42446"/>
    <cellStyle name="Normal 4 4 5 2 3 3 3" xfId="15189"/>
    <cellStyle name="Normal 4 4 5 2 3 3 3 2" xfId="39263"/>
    <cellStyle name="Normal 4 4 5 2 3 3 4" xfId="26824"/>
    <cellStyle name="Normal 4 4 5 2 3 3 4 2" xfId="50855"/>
    <cellStyle name="Normal 4 4 5 2 3 3 5" xfId="10299"/>
    <cellStyle name="Normal 4 4 5 2 3 3 6" xfId="34375"/>
    <cellStyle name="Normal 4 4 5 2 3 4" xfId="5041"/>
    <cellStyle name="Normal 4 4 5 2 3 4 2" xfId="16238"/>
    <cellStyle name="Normal 4 4 5 2 3 4 2 2" xfId="40312"/>
    <cellStyle name="Normal 4 4 5 2 3 4 3" xfId="27873"/>
    <cellStyle name="Normal 4 4 5 2 3 4 3 2" xfId="51904"/>
    <cellStyle name="Normal 4 4 5 2 3 4 4" xfId="11262"/>
    <cellStyle name="Normal 4 4 5 2 3 4 5" xfId="35338"/>
    <cellStyle name="Normal 4 4 5 2 3 5" xfId="2037"/>
    <cellStyle name="Normal 4 4 5 2 3 5 2" xfId="24846"/>
    <cellStyle name="Normal 4 4 5 2 3 5 2 2" xfId="48889"/>
    <cellStyle name="Normal 4 4 5 2 3 5 3" xfId="12358"/>
    <cellStyle name="Normal 4 4 5 2 3 5 4" xfId="36434"/>
    <cellStyle name="Normal 4 4 5 2 3 6" xfId="23859"/>
    <cellStyle name="Normal 4 4 5 2 3 6 2" xfId="47911"/>
    <cellStyle name="Normal 4 4 5 2 3 7" xfId="8359"/>
    <cellStyle name="Normal 4 4 5 2 3 8" xfId="32435"/>
    <cellStyle name="Normal 4 4 5 2 4" xfId="1231"/>
    <cellStyle name="Normal 4 4 5 2 4 2" xfId="3249"/>
    <cellStyle name="Normal 4 4 5 2 4 2 2" xfId="6448"/>
    <cellStyle name="Normal 4 4 5 2 4 2 2 2" xfId="29279"/>
    <cellStyle name="Normal 4 4 5 2 4 2 2 2 2" xfId="53310"/>
    <cellStyle name="Normal 4 4 5 2 4 2 2 3" xfId="17615"/>
    <cellStyle name="Normal 4 4 5 2 4 2 2 4" xfId="41689"/>
    <cellStyle name="Normal 4 4 5 2 4 2 3" xfId="14430"/>
    <cellStyle name="Normal 4 4 5 2 4 2 3 2" xfId="38506"/>
    <cellStyle name="Normal 4 4 5 2 4 2 4" xfId="26057"/>
    <cellStyle name="Normal 4 4 5 2 4 2 4 2" xfId="50098"/>
    <cellStyle name="Normal 4 4 5 2 4 2 5" xfId="9561"/>
    <cellStyle name="Normal 4 4 5 2 4 2 6" xfId="33637"/>
    <cellStyle name="Normal 4 4 5 2 4 3" xfId="4244"/>
    <cellStyle name="Normal 4 4 5 2 4 3 2" xfId="7457"/>
    <cellStyle name="Normal 4 4 5 2 4 3 2 2" xfId="30288"/>
    <cellStyle name="Normal 4 4 5 2 4 3 2 2 2" xfId="54319"/>
    <cellStyle name="Normal 4 4 5 2 4 3 2 3" xfId="18624"/>
    <cellStyle name="Normal 4 4 5 2 4 3 2 4" xfId="42698"/>
    <cellStyle name="Normal 4 4 5 2 4 3 3" xfId="15441"/>
    <cellStyle name="Normal 4 4 5 2 4 3 3 2" xfId="39515"/>
    <cellStyle name="Normal 4 4 5 2 4 3 4" xfId="27076"/>
    <cellStyle name="Normal 4 4 5 2 4 3 4 2" xfId="51107"/>
    <cellStyle name="Normal 4 4 5 2 4 3 5" xfId="10539"/>
    <cellStyle name="Normal 4 4 5 2 4 3 6" xfId="34615"/>
    <cellStyle name="Normal 4 4 5 2 4 4" xfId="5282"/>
    <cellStyle name="Normal 4 4 5 2 4 4 2" xfId="16479"/>
    <cellStyle name="Normal 4 4 5 2 4 4 2 2" xfId="40553"/>
    <cellStyle name="Normal 4 4 5 2 4 4 3" xfId="28114"/>
    <cellStyle name="Normal 4 4 5 2 4 4 3 2" xfId="52145"/>
    <cellStyle name="Normal 4 4 5 2 4 4 4" xfId="11502"/>
    <cellStyle name="Normal 4 4 5 2 4 4 5" xfId="35578"/>
    <cellStyle name="Normal 4 4 5 2 4 5" xfId="2279"/>
    <cellStyle name="Normal 4 4 5 2 4 5 2" xfId="25090"/>
    <cellStyle name="Normal 4 4 5 2 4 5 2 2" xfId="49131"/>
    <cellStyle name="Normal 4 4 5 2 4 5 3" xfId="12608"/>
    <cellStyle name="Normal 4 4 5 2 4 5 4" xfId="36684"/>
    <cellStyle name="Normal 4 4 5 2 4 6" xfId="24104"/>
    <cellStyle name="Normal 4 4 5 2 4 6 2" xfId="48151"/>
    <cellStyle name="Normal 4 4 5 2 4 7" xfId="8599"/>
    <cellStyle name="Normal 4 4 5 2 4 8" xfId="32675"/>
    <cellStyle name="Normal 4 4 5 2 5" xfId="2528"/>
    <cellStyle name="Normal 4 4 5 2 5 2" xfId="5728"/>
    <cellStyle name="Normal 4 4 5 2 5 2 2" xfId="28559"/>
    <cellStyle name="Normal 4 4 5 2 5 2 2 2" xfId="52590"/>
    <cellStyle name="Normal 4 4 5 2 5 2 3" xfId="16895"/>
    <cellStyle name="Normal 4 4 5 2 5 2 4" xfId="40969"/>
    <cellStyle name="Normal 4 4 5 2 5 3" xfId="13710"/>
    <cellStyle name="Normal 4 4 5 2 5 3 2" xfId="37786"/>
    <cellStyle name="Normal 4 4 5 2 5 4" xfId="25337"/>
    <cellStyle name="Normal 4 4 5 2 5 4 2" xfId="49378"/>
    <cellStyle name="Normal 4 4 5 2 5 5" xfId="8841"/>
    <cellStyle name="Normal 4 4 5 2 5 6" xfId="32917"/>
    <cellStyle name="Normal 4 4 5 2 6" xfId="3503"/>
    <cellStyle name="Normal 4 4 5 2 6 2" xfId="6716"/>
    <cellStyle name="Normal 4 4 5 2 6 2 2" xfId="29547"/>
    <cellStyle name="Normal 4 4 5 2 6 2 2 2" xfId="53578"/>
    <cellStyle name="Normal 4 4 5 2 6 2 3" xfId="17883"/>
    <cellStyle name="Normal 4 4 5 2 6 2 4" xfId="41957"/>
    <cellStyle name="Normal 4 4 5 2 6 3" xfId="14700"/>
    <cellStyle name="Normal 4 4 5 2 6 3 2" xfId="38774"/>
    <cellStyle name="Normal 4 4 5 2 6 4" xfId="26335"/>
    <cellStyle name="Normal 4 4 5 2 6 4 2" xfId="50366"/>
    <cellStyle name="Normal 4 4 5 2 6 5" xfId="9819"/>
    <cellStyle name="Normal 4 4 5 2 6 6" xfId="33895"/>
    <cellStyle name="Normal 4 4 5 2 7" xfId="4561"/>
    <cellStyle name="Normal 4 4 5 2 7 2" xfId="15758"/>
    <cellStyle name="Normal 4 4 5 2 7 2 2" xfId="39832"/>
    <cellStyle name="Normal 4 4 5 2 7 3" xfId="27393"/>
    <cellStyle name="Normal 4 4 5 2 7 3 2" xfId="51424"/>
    <cellStyle name="Normal 4 4 5 2 7 4" xfId="10782"/>
    <cellStyle name="Normal 4 4 5 2 7 5" xfId="34858"/>
    <cellStyle name="Normal 4 4 5 2 8" xfId="1557"/>
    <cellStyle name="Normal 4 4 5 2 8 2" xfId="24366"/>
    <cellStyle name="Normal 4 4 5 2 8 2 2" xfId="48409"/>
    <cellStyle name="Normal 4 4 5 2 8 3" xfId="11810"/>
    <cellStyle name="Normal 4 4 5 2 8 4" xfId="35886"/>
    <cellStyle name="Normal 4 4 5 2 9" xfId="23369"/>
    <cellStyle name="Normal 4 4 5 2 9 2" xfId="47431"/>
    <cellStyle name="Normal 4 4 5 3" xfId="720"/>
    <cellStyle name="Normal 4 4 5 3 2" xfId="2768"/>
    <cellStyle name="Normal 4 4 5 3 2 2" xfId="5967"/>
    <cellStyle name="Normal 4 4 5 3 2 2 2" xfId="28798"/>
    <cellStyle name="Normal 4 4 5 3 2 2 2 2" xfId="52829"/>
    <cellStyle name="Normal 4 4 5 3 2 2 3" xfId="17134"/>
    <cellStyle name="Normal 4 4 5 3 2 2 4" xfId="41208"/>
    <cellStyle name="Normal 4 4 5 3 2 3" xfId="13949"/>
    <cellStyle name="Normal 4 4 5 3 2 3 2" xfId="38025"/>
    <cellStyle name="Normal 4 4 5 3 2 4" xfId="25576"/>
    <cellStyle name="Normal 4 4 5 3 2 4 2" xfId="49617"/>
    <cellStyle name="Normal 4 4 5 3 2 5" xfId="9080"/>
    <cellStyle name="Normal 4 4 5 3 2 6" xfId="33156"/>
    <cellStyle name="Normal 4 4 5 3 3" xfId="3747"/>
    <cellStyle name="Normal 4 4 5 3 3 2" xfId="6960"/>
    <cellStyle name="Normal 4 4 5 3 3 2 2" xfId="29791"/>
    <cellStyle name="Normal 4 4 5 3 3 2 2 2" xfId="53822"/>
    <cellStyle name="Normal 4 4 5 3 3 2 3" xfId="18127"/>
    <cellStyle name="Normal 4 4 5 3 3 2 4" xfId="42201"/>
    <cellStyle name="Normal 4 4 5 3 3 3" xfId="14944"/>
    <cellStyle name="Normal 4 4 5 3 3 3 2" xfId="39018"/>
    <cellStyle name="Normal 4 4 5 3 3 4" xfId="26579"/>
    <cellStyle name="Normal 4 4 5 3 3 4 2" xfId="50610"/>
    <cellStyle name="Normal 4 4 5 3 3 5" xfId="10058"/>
    <cellStyle name="Normal 4 4 5 3 3 6" xfId="34134"/>
    <cellStyle name="Normal 4 4 5 3 4" xfId="4800"/>
    <cellStyle name="Normal 4 4 5 3 4 2" xfId="15997"/>
    <cellStyle name="Normal 4 4 5 3 4 2 2" xfId="40071"/>
    <cellStyle name="Normal 4 4 5 3 4 3" xfId="27632"/>
    <cellStyle name="Normal 4 4 5 3 4 3 2" xfId="51663"/>
    <cellStyle name="Normal 4 4 5 3 4 4" xfId="11021"/>
    <cellStyle name="Normal 4 4 5 3 4 5" xfId="35097"/>
    <cellStyle name="Normal 4 4 5 3 5" xfId="1796"/>
    <cellStyle name="Normal 4 4 5 3 5 2" xfId="24605"/>
    <cellStyle name="Normal 4 4 5 3 5 2 2" xfId="48648"/>
    <cellStyle name="Normal 4 4 5 3 5 3" xfId="12107"/>
    <cellStyle name="Normal 4 4 5 3 5 4" xfId="36183"/>
    <cellStyle name="Normal 4 4 5 3 6" xfId="23616"/>
    <cellStyle name="Normal 4 4 5 3 6 2" xfId="47670"/>
    <cellStyle name="Normal 4 4 5 3 7" xfId="8118"/>
    <cellStyle name="Normal 4 4 5 3 8" xfId="32194"/>
    <cellStyle name="Normal 4 4 5 4" xfId="990"/>
    <cellStyle name="Normal 4 4 5 4 2" xfId="3008"/>
    <cellStyle name="Normal 4 4 5 4 2 2" xfId="6207"/>
    <cellStyle name="Normal 4 4 5 4 2 2 2" xfId="29038"/>
    <cellStyle name="Normal 4 4 5 4 2 2 2 2" xfId="53069"/>
    <cellStyle name="Normal 4 4 5 4 2 2 3" xfId="17374"/>
    <cellStyle name="Normal 4 4 5 4 2 2 4" xfId="41448"/>
    <cellStyle name="Normal 4 4 5 4 2 3" xfId="14189"/>
    <cellStyle name="Normal 4 4 5 4 2 3 2" xfId="38265"/>
    <cellStyle name="Normal 4 4 5 4 2 4" xfId="25816"/>
    <cellStyle name="Normal 4 4 5 4 2 4 2" xfId="49857"/>
    <cellStyle name="Normal 4 4 5 4 2 5" xfId="9320"/>
    <cellStyle name="Normal 4 4 5 4 2 6" xfId="33396"/>
    <cellStyle name="Normal 4 4 5 4 3" xfId="3991"/>
    <cellStyle name="Normal 4 4 5 4 3 2" xfId="7204"/>
    <cellStyle name="Normal 4 4 5 4 3 2 2" xfId="30035"/>
    <cellStyle name="Normal 4 4 5 4 3 2 2 2" xfId="54066"/>
    <cellStyle name="Normal 4 4 5 4 3 2 3" xfId="18371"/>
    <cellStyle name="Normal 4 4 5 4 3 2 4" xfId="42445"/>
    <cellStyle name="Normal 4 4 5 4 3 3" xfId="15188"/>
    <cellStyle name="Normal 4 4 5 4 3 3 2" xfId="39262"/>
    <cellStyle name="Normal 4 4 5 4 3 4" xfId="26823"/>
    <cellStyle name="Normal 4 4 5 4 3 4 2" xfId="50854"/>
    <cellStyle name="Normal 4 4 5 4 3 5" xfId="10298"/>
    <cellStyle name="Normal 4 4 5 4 3 6" xfId="34374"/>
    <cellStyle name="Normal 4 4 5 4 4" xfId="5040"/>
    <cellStyle name="Normal 4 4 5 4 4 2" xfId="16237"/>
    <cellStyle name="Normal 4 4 5 4 4 2 2" xfId="40311"/>
    <cellStyle name="Normal 4 4 5 4 4 3" xfId="27872"/>
    <cellStyle name="Normal 4 4 5 4 4 3 2" xfId="51903"/>
    <cellStyle name="Normal 4 4 5 4 4 4" xfId="11261"/>
    <cellStyle name="Normal 4 4 5 4 4 5" xfId="35337"/>
    <cellStyle name="Normal 4 4 5 4 5" xfId="2036"/>
    <cellStyle name="Normal 4 4 5 4 5 2" xfId="24845"/>
    <cellStyle name="Normal 4 4 5 4 5 2 2" xfId="48888"/>
    <cellStyle name="Normal 4 4 5 4 5 3" xfId="12357"/>
    <cellStyle name="Normal 4 4 5 4 5 4" xfId="36433"/>
    <cellStyle name="Normal 4 4 5 4 6" xfId="23858"/>
    <cellStyle name="Normal 4 4 5 4 6 2" xfId="47910"/>
    <cellStyle name="Normal 4 4 5 4 7" xfId="8358"/>
    <cellStyle name="Normal 4 4 5 4 8" xfId="32434"/>
    <cellStyle name="Normal 4 4 5 5" xfId="1230"/>
    <cellStyle name="Normal 4 4 5 5 2" xfId="3248"/>
    <cellStyle name="Normal 4 4 5 5 2 2" xfId="6447"/>
    <cellStyle name="Normal 4 4 5 5 2 2 2" xfId="29278"/>
    <cellStyle name="Normal 4 4 5 5 2 2 2 2" xfId="53309"/>
    <cellStyle name="Normal 4 4 5 5 2 2 3" xfId="17614"/>
    <cellStyle name="Normal 4 4 5 5 2 2 4" xfId="41688"/>
    <cellStyle name="Normal 4 4 5 5 2 3" xfId="14429"/>
    <cellStyle name="Normal 4 4 5 5 2 3 2" xfId="38505"/>
    <cellStyle name="Normal 4 4 5 5 2 4" xfId="26056"/>
    <cellStyle name="Normal 4 4 5 5 2 4 2" xfId="50097"/>
    <cellStyle name="Normal 4 4 5 5 2 5" xfId="9560"/>
    <cellStyle name="Normal 4 4 5 5 2 6" xfId="33636"/>
    <cellStyle name="Normal 4 4 5 5 3" xfId="4243"/>
    <cellStyle name="Normal 4 4 5 5 3 2" xfId="7456"/>
    <cellStyle name="Normal 4 4 5 5 3 2 2" xfId="30287"/>
    <cellStyle name="Normal 4 4 5 5 3 2 2 2" xfId="54318"/>
    <cellStyle name="Normal 4 4 5 5 3 2 3" xfId="18623"/>
    <cellStyle name="Normal 4 4 5 5 3 2 4" xfId="42697"/>
    <cellStyle name="Normal 4 4 5 5 3 3" xfId="15440"/>
    <cellStyle name="Normal 4 4 5 5 3 3 2" xfId="39514"/>
    <cellStyle name="Normal 4 4 5 5 3 4" xfId="27075"/>
    <cellStyle name="Normal 4 4 5 5 3 4 2" xfId="51106"/>
    <cellStyle name="Normal 4 4 5 5 3 5" xfId="10538"/>
    <cellStyle name="Normal 4 4 5 5 3 6" xfId="34614"/>
    <cellStyle name="Normal 4 4 5 5 4" xfId="5281"/>
    <cellStyle name="Normal 4 4 5 5 4 2" xfId="16478"/>
    <cellStyle name="Normal 4 4 5 5 4 2 2" xfId="40552"/>
    <cellStyle name="Normal 4 4 5 5 4 3" xfId="28113"/>
    <cellStyle name="Normal 4 4 5 5 4 3 2" xfId="52144"/>
    <cellStyle name="Normal 4 4 5 5 4 4" xfId="11501"/>
    <cellStyle name="Normal 4 4 5 5 4 5" xfId="35577"/>
    <cellStyle name="Normal 4 4 5 5 5" xfId="2278"/>
    <cellStyle name="Normal 4 4 5 5 5 2" xfId="25089"/>
    <cellStyle name="Normal 4 4 5 5 5 2 2" xfId="49130"/>
    <cellStyle name="Normal 4 4 5 5 5 3" xfId="12607"/>
    <cellStyle name="Normal 4 4 5 5 5 4" xfId="36683"/>
    <cellStyle name="Normal 4 4 5 5 6" xfId="24103"/>
    <cellStyle name="Normal 4 4 5 5 6 2" xfId="48150"/>
    <cellStyle name="Normal 4 4 5 5 7" xfId="8598"/>
    <cellStyle name="Normal 4 4 5 5 8" xfId="32674"/>
    <cellStyle name="Normal 4 4 5 6" xfId="2527"/>
    <cellStyle name="Normal 4 4 5 6 2" xfId="5727"/>
    <cellStyle name="Normal 4 4 5 6 2 2" xfId="28558"/>
    <cellStyle name="Normal 4 4 5 6 2 2 2" xfId="52589"/>
    <cellStyle name="Normal 4 4 5 6 2 3" xfId="16894"/>
    <cellStyle name="Normal 4 4 5 6 2 4" xfId="40968"/>
    <cellStyle name="Normal 4 4 5 6 3" xfId="13709"/>
    <cellStyle name="Normal 4 4 5 6 3 2" xfId="37785"/>
    <cellStyle name="Normal 4 4 5 6 4" xfId="25336"/>
    <cellStyle name="Normal 4 4 5 6 4 2" xfId="49377"/>
    <cellStyle name="Normal 4 4 5 6 5" xfId="8840"/>
    <cellStyle name="Normal 4 4 5 6 6" xfId="32916"/>
    <cellStyle name="Normal 4 4 5 7" xfId="3502"/>
    <cellStyle name="Normal 4 4 5 7 2" xfId="6715"/>
    <cellStyle name="Normal 4 4 5 7 2 2" xfId="29546"/>
    <cellStyle name="Normal 4 4 5 7 2 2 2" xfId="53577"/>
    <cellStyle name="Normal 4 4 5 7 2 3" xfId="17882"/>
    <cellStyle name="Normal 4 4 5 7 2 4" xfId="41956"/>
    <cellStyle name="Normal 4 4 5 7 3" xfId="14699"/>
    <cellStyle name="Normal 4 4 5 7 3 2" xfId="38773"/>
    <cellStyle name="Normal 4 4 5 7 4" xfId="26334"/>
    <cellStyle name="Normal 4 4 5 7 4 2" xfId="50365"/>
    <cellStyle name="Normal 4 4 5 7 5" xfId="9818"/>
    <cellStyle name="Normal 4 4 5 7 6" xfId="33894"/>
    <cellStyle name="Normal 4 4 5 8" xfId="4560"/>
    <cellStyle name="Normal 4 4 5 8 2" xfId="15757"/>
    <cellStyle name="Normal 4 4 5 8 2 2" xfId="39831"/>
    <cellStyle name="Normal 4 4 5 8 3" xfId="27392"/>
    <cellStyle name="Normal 4 4 5 8 3 2" xfId="51423"/>
    <cellStyle name="Normal 4 4 5 8 4" xfId="10781"/>
    <cellStyle name="Normal 4 4 5 8 5" xfId="34857"/>
    <cellStyle name="Normal 4 4 5 9" xfId="1556"/>
    <cellStyle name="Normal 4 4 5 9 2" xfId="24365"/>
    <cellStyle name="Normal 4 4 5 9 2 2" xfId="48408"/>
    <cellStyle name="Normal 4 4 5 9 3" xfId="11809"/>
    <cellStyle name="Normal 4 4 5 9 4" xfId="35885"/>
    <cellStyle name="Normal 4 4 6" xfId="323"/>
    <cellStyle name="Normal 4 4 6 10" xfId="7880"/>
    <cellStyle name="Normal 4 4 6 11" xfId="31956"/>
    <cellStyle name="Normal 4 4 6 2" xfId="722"/>
    <cellStyle name="Normal 4 4 6 2 2" xfId="2770"/>
    <cellStyle name="Normal 4 4 6 2 2 2" xfId="5969"/>
    <cellStyle name="Normal 4 4 6 2 2 2 2" xfId="28800"/>
    <cellStyle name="Normal 4 4 6 2 2 2 2 2" xfId="52831"/>
    <cellStyle name="Normal 4 4 6 2 2 2 3" xfId="17136"/>
    <cellStyle name="Normal 4 4 6 2 2 2 4" xfId="41210"/>
    <cellStyle name="Normal 4 4 6 2 2 3" xfId="13951"/>
    <cellStyle name="Normal 4 4 6 2 2 3 2" xfId="38027"/>
    <cellStyle name="Normal 4 4 6 2 2 4" xfId="25578"/>
    <cellStyle name="Normal 4 4 6 2 2 4 2" xfId="49619"/>
    <cellStyle name="Normal 4 4 6 2 2 5" xfId="9082"/>
    <cellStyle name="Normal 4 4 6 2 2 6" xfId="33158"/>
    <cellStyle name="Normal 4 4 6 2 3" xfId="3749"/>
    <cellStyle name="Normal 4 4 6 2 3 2" xfId="6962"/>
    <cellStyle name="Normal 4 4 6 2 3 2 2" xfId="29793"/>
    <cellStyle name="Normal 4 4 6 2 3 2 2 2" xfId="53824"/>
    <cellStyle name="Normal 4 4 6 2 3 2 3" xfId="18129"/>
    <cellStyle name="Normal 4 4 6 2 3 2 4" xfId="42203"/>
    <cellStyle name="Normal 4 4 6 2 3 3" xfId="14946"/>
    <cellStyle name="Normal 4 4 6 2 3 3 2" xfId="39020"/>
    <cellStyle name="Normal 4 4 6 2 3 4" xfId="26581"/>
    <cellStyle name="Normal 4 4 6 2 3 4 2" xfId="50612"/>
    <cellStyle name="Normal 4 4 6 2 3 5" xfId="10060"/>
    <cellStyle name="Normal 4 4 6 2 3 6" xfId="34136"/>
    <cellStyle name="Normal 4 4 6 2 4" xfId="4802"/>
    <cellStyle name="Normal 4 4 6 2 4 2" xfId="15999"/>
    <cellStyle name="Normal 4 4 6 2 4 2 2" xfId="40073"/>
    <cellStyle name="Normal 4 4 6 2 4 3" xfId="27634"/>
    <cellStyle name="Normal 4 4 6 2 4 3 2" xfId="51665"/>
    <cellStyle name="Normal 4 4 6 2 4 4" xfId="11023"/>
    <cellStyle name="Normal 4 4 6 2 4 5" xfId="35099"/>
    <cellStyle name="Normal 4 4 6 2 5" xfId="1798"/>
    <cellStyle name="Normal 4 4 6 2 5 2" xfId="24607"/>
    <cellStyle name="Normal 4 4 6 2 5 2 2" xfId="48650"/>
    <cellStyle name="Normal 4 4 6 2 5 3" xfId="12109"/>
    <cellStyle name="Normal 4 4 6 2 5 4" xfId="36185"/>
    <cellStyle name="Normal 4 4 6 2 6" xfId="23618"/>
    <cellStyle name="Normal 4 4 6 2 6 2" xfId="47672"/>
    <cellStyle name="Normal 4 4 6 2 7" xfId="8120"/>
    <cellStyle name="Normal 4 4 6 2 8" xfId="32196"/>
    <cellStyle name="Normal 4 4 6 3" xfId="992"/>
    <cellStyle name="Normal 4 4 6 3 2" xfId="3010"/>
    <cellStyle name="Normal 4 4 6 3 2 2" xfId="6209"/>
    <cellStyle name="Normal 4 4 6 3 2 2 2" xfId="29040"/>
    <cellStyle name="Normal 4 4 6 3 2 2 2 2" xfId="53071"/>
    <cellStyle name="Normal 4 4 6 3 2 2 3" xfId="17376"/>
    <cellStyle name="Normal 4 4 6 3 2 2 4" xfId="41450"/>
    <cellStyle name="Normal 4 4 6 3 2 3" xfId="14191"/>
    <cellStyle name="Normal 4 4 6 3 2 3 2" xfId="38267"/>
    <cellStyle name="Normal 4 4 6 3 2 4" xfId="25818"/>
    <cellStyle name="Normal 4 4 6 3 2 4 2" xfId="49859"/>
    <cellStyle name="Normal 4 4 6 3 2 5" xfId="9322"/>
    <cellStyle name="Normal 4 4 6 3 2 6" xfId="33398"/>
    <cellStyle name="Normal 4 4 6 3 3" xfId="3993"/>
    <cellStyle name="Normal 4 4 6 3 3 2" xfId="7206"/>
    <cellStyle name="Normal 4 4 6 3 3 2 2" xfId="30037"/>
    <cellStyle name="Normal 4 4 6 3 3 2 2 2" xfId="54068"/>
    <cellStyle name="Normal 4 4 6 3 3 2 3" xfId="18373"/>
    <cellStyle name="Normal 4 4 6 3 3 2 4" xfId="42447"/>
    <cellStyle name="Normal 4 4 6 3 3 3" xfId="15190"/>
    <cellStyle name="Normal 4 4 6 3 3 3 2" xfId="39264"/>
    <cellStyle name="Normal 4 4 6 3 3 4" xfId="26825"/>
    <cellStyle name="Normal 4 4 6 3 3 4 2" xfId="50856"/>
    <cellStyle name="Normal 4 4 6 3 3 5" xfId="10300"/>
    <cellStyle name="Normal 4 4 6 3 3 6" xfId="34376"/>
    <cellStyle name="Normal 4 4 6 3 4" xfId="5042"/>
    <cellStyle name="Normal 4 4 6 3 4 2" xfId="16239"/>
    <cellStyle name="Normal 4 4 6 3 4 2 2" xfId="40313"/>
    <cellStyle name="Normal 4 4 6 3 4 3" xfId="27874"/>
    <cellStyle name="Normal 4 4 6 3 4 3 2" xfId="51905"/>
    <cellStyle name="Normal 4 4 6 3 4 4" xfId="11263"/>
    <cellStyle name="Normal 4 4 6 3 4 5" xfId="35339"/>
    <cellStyle name="Normal 4 4 6 3 5" xfId="2038"/>
    <cellStyle name="Normal 4 4 6 3 5 2" xfId="24847"/>
    <cellStyle name="Normal 4 4 6 3 5 2 2" xfId="48890"/>
    <cellStyle name="Normal 4 4 6 3 5 3" xfId="12359"/>
    <cellStyle name="Normal 4 4 6 3 5 4" xfId="36435"/>
    <cellStyle name="Normal 4 4 6 3 6" xfId="23860"/>
    <cellStyle name="Normal 4 4 6 3 6 2" xfId="47912"/>
    <cellStyle name="Normal 4 4 6 3 7" xfId="8360"/>
    <cellStyle name="Normal 4 4 6 3 8" xfId="32436"/>
    <cellStyle name="Normal 4 4 6 4" xfId="1232"/>
    <cellStyle name="Normal 4 4 6 4 2" xfId="3250"/>
    <cellStyle name="Normal 4 4 6 4 2 2" xfId="6449"/>
    <cellStyle name="Normal 4 4 6 4 2 2 2" xfId="29280"/>
    <cellStyle name="Normal 4 4 6 4 2 2 2 2" xfId="53311"/>
    <cellStyle name="Normal 4 4 6 4 2 2 3" xfId="17616"/>
    <cellStyle name="Normal 4 4 6 4 2 2 4" xfId="41690"/>
    <cellStyle name="Normal 4 4 6 4 2 3" xfId="14431"/>
    <cellStyle name="Normal 4 4 6 4 2 3 2" xfId="38507"/>
    <cellStyle name="Normal 4 4 6 4 2 4" xfId="26058"/>
    <cellStyle name="Normal 4 4 6 4 2 4 2" xfId="50099"/>
    <cellStyle name="Normal 4 4 6 4 2 5" xfId="9562"/>
    <cellStyle name="Normal 4 4 6 4 2 6" xfId="33638"/>
    <cellStyle name="Normal 4 4 6 4 3" xfId="4245"/>
    <cellStyle name="Normal 4 4 6 4 3 2" xfId="7458"/>
    <cellStyle name="Normal 4 4 6 4 3 2 2" xfId="30289"/>
    <cellStyle name="Normal 4 4 6 4 3 2 2 2" xfId="54320"/>
    <cellStyle name="Normal 4 4 6 4 3 2 3" xfId="18625"/>
    <cellStyle name="Normal 4 4 6 4 3 2 4" xfId="42699"/>
    <cellStyle name="Normal 4 4 6 4 3 3" xfId="15442"/>
    <cellStyle name="Normal 4 4 6 4 3 3 2" xfId="39516"/>
    <cellStyle name="Normal 4 4 6 4 3 4" xfId="27077"/>
    <cellStyle name="Normal 4 4 6 4 3 4 2" xfId="51108"/>
    <cellStyle name="Normal 4 4 6 4 3 5" xfId="10540"/>
    <cellStyle name="Normal 4 4 6 4 3 6" xfId="34616"/>
    <cellStyle name="Normal 4 4 6 4 4" xfId="5283"/>
    <cellStyle name="Normal 4 4 6 4 4 2" xfId="16480"/>
    <cellStyle name="Normal 4 4 6 4 4 2 2" xfId="40554"/>
    <cellStyle name="Normal 4 4 6 4 4 3" xfId="28115"/>
    <cellStyle name="Normal 4 4 6 4 4 3 2" xfId="52146"/>
    <cellStyle name="Normal 4 4 6 4 4 4" xfId="11503"/>
    <cellStyle name="Normal 4 4 6 4 4 5" xfId="35579"/>
    <cellStyle name="Normal 4 4 6 4 5" xfId="2280"/>
    <cellStyle name="Normal 4 4 6 4 5 2" xfId="25091"/>
    <cellStyle name="Normal 4 4 6 4 5 2 2" xfId="49132"/>
    <cellStyle name="Normal 4 4 6 4 5 3" xfId="12609"/>
    <cellStyle name="Normal 4 4 6 4 5 4" xfId="36685"/>
    <cellStyle name="Normal 4 4 6 4 6" xfId="24105"/>
    <cellStyle name="Normal 4 4 6 4 6 2" xfId="48152"/>
    <cellStyle name="Normal 4 4 6 4 7" xfId="8600"/>
    <cellStyle name="Normal 4 4 6 4 8" xfId="32676"/>
    <cellStyle name="Normal 4 4 6 5" xfId="2529"/>
    <cellStyle name="Normal 4 4 6 5 2" xfId="5729"/>
    <cellStyle name="Normal 4 4 6 5 2 2" xfId="28560"/>
    <cellStyle name="Normal 4 4 6 5 2 2 2" xfId="52591"/>
    <cellStyle name="Normal 4 4 6 5 2 3" xfId="16896"/>
    <cellStyle name="Normal 4 4 6 5 2 4" xfId="40970"/>
    <cellStyle name="Normal 4 4 6 5 3" xfId="13711"/>
    <cellStyle name="Normal 4 4 6 5 3 2" xfId="37787"/>
    <cellStyle name="Normal 4 4 6 5 4" xfId="25338"/>
    <cellStyle name="Normal 4 4 6 5 4 2" xfId="49379"/>
    <cellStyle name="Normal 4 4 6 5 5" xfId="8842"/>
    <cellStyle name="Normal 4 4 6 5 6" xfId="32918"/>
    <cellStyle name="Normal 4 4 6 6" xfId="3504"/>
    <cellStyle name="Normal 4 4 6 6 2" xfId="6717"/>
    <cellStyle name="Normal 4 4 6 6 2 2" xfId="29548"/>
    <cellStyle name="Normal 4 4 6 6 2 2 2" xfId="53579"/>
    <cellStyle name="Normal 4 4 6 6 2 3" xfId="17884"/>
    <cellStyle name="Normal 4 4 6 6 2 4" xfId="41958"/>
    <cellStyle name="Normal 4 4 6 6 3" xfId="14701"/>
    <cellStyle name="Normal 4 4 6 6 3 2" xfId="38775"/>
    <cellStyle name="Normal 4 4 6 6 4" xfId="26336"/>
    <cellStyle name="Normal 4 4 6 6 4 2" xfId="50367"/>
    <cellStyle name="Normal 4 4 6 6 5" xfId="9820"/>
    <cellStyle name="Normal 4 4 6 6 6" xfId="33896"/>
    <cellStyle name="Normal 4 4 6 7" xfId="4562"/>
    <cellStyle name="Normal 4 4 6 7 2" xfId="15759"/>
    <cellStyle name="Normal 4 4 6 7 2 2" xfId="39833"/>
    <cellStyle name="Normal 4 4 6 7 3" xfId="27394"/>
    <cellStyle name="Normal 4 4 6 7 3 2" xfId="51425"/>
    <cellStyle name="Normal 4 4 6 7 4" xfId="10783"/>
    <cellStyle name="Normal 4 4 6 7 5" xfId="34859"/>
    <cellStyle name="Normal 4 4 6 8" xfId="1558"/>
    <cellStyle name="Normal 4 4 6 8 2" xfId="24367"/>
    <cellStyle name="Normal 4 4 6 8 2 2" xfId="48410"/>
    <cellStyle name="Normal 4 4 6 8 3" xfId="11811"/>
    <cellStyle name="Normal 4 4 6 8 4" xfId="35887"/>
    <cellStyle name="Normal 4 4 6 9" xfId="23370"/>
    <cellStyle name="Normal 4 4 6 9 2" xfId="47432"/>
    <cellStyle name="Normal 4 4 7" xfId="708"/>
    <cellStyle name="Normal 4 4 7 2" xfId="2756"/>
    <cellStyle name="Normal 4 4 7 2 2" xfId="5955"/>
    <cellStyle name="Normal 4 4 7 2 2 2" xfId="28786"/>
    <cellStyle name="Normal 4 4 7 2 2 2 2" xfId="52817"/>
    <cellStyle name="Normal 4 4 7 2 2 3" xfId="17122"/>
    <cellStyle name="Normal 4 4 7 2 2 4" xfId="41196"/>
    <cellStyle name="Normal 4 4 7 2 3" xfId="13937"/>
    <cellStyle name="Normal 4 4 7 2 3 2" xfId="38013"/>
    <cellStyle name="Normal 4 4 7 2 4" xfId="25564"/>
    <cellStyle name="Normal 4 4 7 2 4 2" xfId="49605"/>
    <cellStyle name="Normal 4 4 7 2 5" xfId="9068"/>
    <cellStyle name="Normal 4 4 7 2 6" xfId="33144"/>
    <cellStyle name="Normal 4 4 7 3" xfId="3735"/>
    <cellStyle name="Normal 4 4 7 3 2" xfId="6948"/>
    <cellStyle name="Normal 4 4 7 3 2 2" xfId="29779"/>
    <cellStyle name="Normal 4 4 7 3 2 2 2" xfId="53810"/>
    <cellStyle name="Normal 4 4 7 3 2 3" xfId="18115"/>
    <cellStyle name="Normal 4 4 7 3 2 4" xfId="42189"/>
    <cellStyle name="Normal 4 4 7 3 3" xfId="14932"/>
    <cellStyle name="Normal 4 4 7 3 3 2" xfId="39006"/>
    <cellStyle name="Normal 4 4 7 3 4" xfId="26567"/>
    <cellStyle name="Normal 4 4 7 3 4 2" xfId="50598"/>
    <cellStyle name="Normal 4 4 7 3 5" xfId="10046"/>
    <cellStyle name="Normal 4 4 7 3 6" xfId="34122"/>
    <cellStyle name="Normal 4 4 7 4" xfId="4788"/>
    <cellStyle name="Normal 4 4 7 4 2" xfId="15985"/>
    <cellStyle name="Normal 4 4 7 4 2 2" xfId="40059"/>
    <cellStyle name="Normal 4 4 7 4 3" xfId="27620"/>
    <cellStyle name="Normal 4 4 7 4 3 2" xfId="51651"/>
    <cellStyle name="Normal 4 4 7 4 4" xfId="11009"/>
    <cellStyle name="Normal 4 4 7 4 5" xfId="35085"/>
    <cellStyle name="Normal 4 4 7 5" xfId="1784"/>
    <cellStyle name="Normal 4 4 7 5 2" xfId="24593"/>
    <cellStyle name="Normal 4 4 7 5 2 2" xfId="48636"/>
    <cellStyle name="Normal 4 4 7 5 3" xfId="12095"/>
    <cellStyle name="Normal 4 4 7 5 4" xfId="36171"/>
    <cellStyle name="Normal 4 4 7 6" xfId="23604"/>
    <cellStyle name="Normal 4 4 7 6 2" xfId="47658"/>
    <cellStyle name="Normal 4 4 7 7" xfId="8106"/>
    <cellStyle name="Normal 4 4 7 8" xfId="32182"/>
    <cellStyle name="Normal 4 4 8" xfId="978"/>
    <cellStyle name="Normal 4 4 8 2" xfId="2996"/>
    <cellStyle name="Normal 4 4 8 2 2" xfId="6195"/>
    <cellStyle name="Normal 4 4 8 2 2 2" xfId="29026"/>
    <cellStyle name="Normal 4 4 8 2 2 2 2" xfId="53057"/>
    <cellStyle name="Normal 4 4 8 2 2 3" xfId="17362"/>
    <cellStyle name="Normal 4 4 8 2 2 4" xfId="41436"/>
    <cellStyle name="Normal 4 4 8 2 3" xfId="14177"/>
    <cellStyle name="Normal 4 4 8 2 3 2" xfId="38253"/>
    <cellStyle name="Normal 4 4 8 2 4" xfId="25804"/>
    <cellStyle name="Normal 4 4 8 2 4 2" xfId="49845"/>
    <cellStyle name="Normal 4 4 8 2 5" xfId="9308"/>
    <cellStyle name="Normal 4 4 8 2 6" xfId="33384"/>
    <cellStyle name="Normal 4 4 8 3" xfId="3979"/>
    <cellStyle name="Normal 4 4 8 3 2" xfId="7192"/>
    <cellStyle name="Normal 4 4 8 3 2 2" xfId="30023"/>
    <cellStyle name="Normal 4 4 8 3 2 2 2" xfId="54054"/>
    <cellStyle name="Normal 4 4 8 3 2 3" xfId="18359"/>
    <cellStyle name="Normal 4 4 8 3 2 4" xfId="42433"/>
    <cellStyle name="Normal 4 4 8 3 3" xfId="15176"/>
    <cellStyle name="Normal 4 4 8 3 3 2" xfId="39250"/>
    <cellStyle name="Normal 4 4 8 3 4" xfId="26811"/>
    <cellStyle name="Normal 4 4 8 3 4 2" xfId="50842"/>
    <cellStyle name="Normal 4 4 8 3 5" xfId="10286"/>
    <cellStyle name="Normal 4 4 8 3 6" xfId="34362"/>
    <cellStyle name="Normal 4 4 8 4" xfId="5028"/>
    <cellStyle name="Normal 4 4 8 4 2" xfId="16225"/>
    <cellStyle name="Normal 4 4 8 4 2 2" xfId="40299"/>
    <cellStyle name="Normal 4 4 8 4 3" xfId="27860"/>
    <cellStyle name="Normal 4 4 8 4 3 2" xfId="51891"/>
    <cellStyle name="Normal 4 4 8 4 4" xfId="11249"/>
    <cellStyle name="Normal 4 4 8 4 5" xfId="35325"/>
    <cellStyle name="Normal 4 4 8 5" xfId="2024"/>
    <cellStyle name="Normal 4 4 8 5 2" xfId="24833"/>
    <cellStyle name="Normal 4 4 8 5 2 2" xfId="48876"/>
    <cellStyle name="Normal 4 4 8 5 3" xfId="12345"/>
    <cellStyle name="Normal 4 4 8 5 4" xfId="36421"/>
    <cellStyle name="Normal 4 4 8 6" xfId="23846"/>
    <cellStyle name="Normal 4 4 8 6 2" xfId="47898"/>
    <cellStyle name="Normal 4 4 8 7" xfId="8346"/>
    <cellStyle name="Normal 4 4 8 8" xfId="32422"/>
    <cellStyle name="Normal 4 4 9" xfId="1218"/>
    <cellStyle name="Normal 4 4 9 2" xfId="3236"/>
    <cellStyle name="Normal 4 4 9 2 2" xfId="6435"/>
    <cellStyle name="Normal 4 4 9 2 2 2" xfId="29266"/>
    <cellStyle name="Normal 4 4 9 2 2 2 2" xfId="53297"/>
    <cellStyle name="Normal 4 4 9 2 2 3" xfId="17602"/>
    <cellStyle name="Normal 4 4 9 2 2 4" xfId="41676"/>
    <cellStyle name="Normal 4 4 9 2 3" xfId="14417"/>
    <cellStyle name="Normal 4 4 9 2 3 2" xfId="38493"/>
    <cellStyle name="Normal 4 4 9 2 4" xfId="26044"/>
    <cellStyle name="Normal 4 4 9 2 4 2" xfId="50085"/>
    <cellStyle name="Normal 4 4 9 2 5" xfId="9548"/>
    <cellStyle name="Normal 4 4 9 2 6" xfId="33624"/>
    <cellStyle name="Normal 4 4 9 3" xfId="4231"/>
    <cellStyle name="Normal 4 4 9 3 2" xfId="7444"/>
    <cellStyle name="Normal 4 4 9 3 2 2" xfId="30275"/>
    <cellStyle name="Normal 4 4 9 3 2 2 2" xfId="54306"/>
    <cellStyle name="Normal 4 4 9 3 2 3" xfId="18611"/>
    <cellStyle name="Normal 4 4 9 3 2 4" xfId="42685"/>
    <cellStyle name="Normal 4 4 9 3 3" xfId="15428"/>
    <cellStyle name="Normal 4 4 9 3 3 2" xfId="39502"/>
    <cellStyle name="Normal 4 4 9 3 4" xfId="27063"/>
    <cellStyle name="Normal 4 4 9 3 4 2" xfId="51094"/>
    <cellStyle name="Normal 4 4 9 3 5" xfId="10526"/>
    <cellStyle name="Normal 4 4 9 3 6" xfId="34602"/>
    <cellStyle name="Normal 4 4 9 4" xfId="5269"/>
    <cellStyle name="Normal 4 4 9 4 2" xfId="16466"/>
    <cellStyle name="Normal 4 4 9 4 2 2" xfId="40540"/>
    <cellStyle name="Normal 4 4 9 4 3" xfId="28101"/>
    <cellStyle name="Normal 4 4 9 4 3 2" xfId="52132"/>
    <cellStyle name="Normal 4 4 9 4 4" xfId="11489"/>
    <cellStyle name="Normal 4 4 9 4 5" xfId="35565"/>
    <cellStyle name="Normal 4 4 9 5" xfId="2266"/>
    <cellStyle name="Normal 4 4 9 5 2" xfId="25077"/>
    <cellStyle name="Normal 4 4 9 5 2 2" xfId="49118"/>
    <cellStyle name="Normal 4 4 9 5 3" xfId="12595"/>
    <cellStyle name="Normal 4 4 9 5 4" xfId="36671"/>
    <cellStyle name="Normal 4 4 9 6" xfId="24091"/>
    <cellStyle name="Normal 4 4 9 6 2" xfId="48138"/>
    <cellStyle name="Normal 4 4 9 7" xfId="8586"/>
    <cellStyle name="Normal 4 4 9 8" xfId="32662"/>
    <cellStyle name="Normal 4 5" xfId="324"/>
    <cellStyle name="Normal 4 5 10" xfId="2530"/>
    <cellStyle name="Normal 4 5 10 2" xfId="5730"/>
    <cellStyle name="Normal 4 5 10 2 2" xfId="28561"/>
    <cellStyle name="Normal 4 5 10 2 2 2" xfId="52592"/>
    <cellStyle name="Normal 4 5 10 2 3" xfId="16897"/>
    <cellStyle name="Normal 4 5 10 2 4" xfId="40971"/>
    <cellStyle name="Normal 4 5 10 3" xfId="13712"/>
    <cellStyle name="Normal 4 5 10 3 2" xfId="37788"/>
    <cellStyle name="Normal 4 5 10 4" xfId="25339"/>
    <cellStyle name="Normal 4 5 10 4 2" xfId="49380"/>
    <cellStyle name="Normal 4 5 10 5" xfId="8843"/>
    <cellStyle name="Normal 4 5 10 6" xfId="32919"/>
    <cellStyle name="Normal 4 5 11" xfId="3505"/>
    <cellStyle name="Normal 4 5 11 2" xfId="6718"/>
    <cellStyle name="Normal 4 5 11 2 2" xfId="29549"/>
    <cellStyle name="Normal 4 5 11 2 2 2" xfId="53580"/>
    <cellStyle name="Normal 4 5 11 2 3" xfId="17885"/>
    <cellStyle name="Normal 4 5 11 2 4" xfId="41959"/>
    <cellStyle name="Normal 4 5 11 3" xfId="14702"/>
    <cellStyle name="Normal 4 5 11 3 2" xfId="38776"/>
    <cellStyle name="Normal 4 5 11 4" xfId="26337"/>
    <cellStyle name="Normal 4 5 11 4 2" xfId="50368"/>
    <cellStyle name="Normal 4 5 11 5" xfId="9821"/>
    <cellStyle name="Normal 4 5 11 6" xfId="33897"/>
    <cellStyle name="Normal 4 5 12" xfId="4563"/>
    <cellStyle name="Normal 4 5 12 2" xfId="15760"/>
    <cellStyle name="Normal 4 5 12 2 2" xfId="39834"/>
    <cellStyle name="Normal 4 5 12 3" xfId="27395"/>
    <cellStyle name="Normal 4 5 12 3 2" xfId="51426"/>
    <cellStyle name="Normal 4 5 12 4" xfId="10784"/>
    <cellStyle name="Normal 4 5 12 5" xfId="34860"/>
    <cellStyle name="Normal 4 5 13" xfId="1559"/>
    <cellStyle name="Normal 4 5 13 2" xfId="24368"/>
    <cellStyle name="Normal 4 5 13 2 2" xfId="48411"/>
    <cellStyle name="Normal 4 5 13 3" xfId="11812"/>
    <cellStyle name="Normal 4 5 13 4" xfId="35888"/>
    <cellStyle name="Normal 4 5 14" xfId="23371"/>
    <cellStyle name="Normal 4 5 14 2" xfId="47433"/>
    <cellStyle name="Normal 4 5 15" xfId="7881"/>
    <cellStyle name="Normal 4 5 16" xfId="31957"/>
    <cellStyle name="Normal 4 5 2" xfId="325"/>
    <cellStyle name="Normal 4 5 2 10" xfId="4564"/>
    <cellStyle name="Normal 4 5 2 10 2" xfId="15761"/>
    <cellStyle name="Normal 4 5 2 10 2 2" xfId="39835"/>
    <cellStyle name="Normal 4 5 2 10 3" xfId="27396"/>
    <cellStyle name="Normal 4 5 2 10 3 2" xfId="51427"/>
    <cellStyle name="Normal 4 5 2 10 4" xfId="10785"/>
    <cellStyle name="Normal 4 5 2 10 5" xfId="34861"/>
    <cellStyle name="Normal 4 5 2 11" xfId="1560"/>
    <cellStyle name="Normal 4 5 2 11 2" xfId="24369"/>
    <cellStyle name="Normal 4 5 2 11 2 2" xfId="48412"/>
    <cellStyle name="Normal 4 5 2 11 3" xfId="11813"/>
    <cellStyle name="Normal 4 5 2 11 4" xfId="35889"/>
    <cellStyle name="Normal 4 5 2 12" xfId="23372"/>
    <cellStyle name="Normal 4 5 2 12 2" xfId="47434"/>
    <cellStyle name="Normal 4 5 2 13" xfId="7882"/>
    <cellStyle name="Normal 4 5 2 14" xfId="31958"/>
    <cellStyle name="Normal 4 5 2 2" xfId="326"/>
    <cellStyle name="Normal 4 5 2 2 10" xfId="23373"/>
    <cellStyle name="Normal 4 5 2 2 10 2" xfId="47435"/>
    <cellStyle name="Normal 4 5 2 2 11" xfId="7883"/>
    <cellStyle name="Normal 4 5 2 2 12" xfId="31959"/>
    <cellStyle name="Normal 4 5 2 2 2" xfId="327"/>
    <cellStyle name="Normal 4 5 2 2 2 10" xfId="7884"/>
    <cellStyle name="Normal 4 5 2 2 2 11" xfId="31960"/>
    <cellStyle name="Normal 4 5 2 2 2 2" xfId="726"/>
    <cellStyle name="Normal 4 5 2 2 2 2 2" xfId="2774"/>
    <cellStyle name="Normal 4 5 2 2 2 2 2 2" xfId="5973"/>
    <cellStyle name="Normal 4 5 2 2 2 2 2 2 2" xfId="28804"/>
    <cellStyle name="Normal 4 5 2 2 2 2 2 2 2 2" xfId="52835"/>
    <cellStyle name="Normal 4 5 2 2 2 2 2 2 3" xfId="17140"/>
    <cellStyle name="Normal 4 5 2 2 2 2 2 2 4" xfId="41214"/>
    <cellStyle name="Normal 4 5 2 2 2 2 2 3" xfId="13955"/>
    <cellStyle name="Normal 4 5 2 2 2 2 2 3 2" xfId="38031"/>
    <cellStyle name="Normal 4 5 2 2 2 2 2 4" xfId="25582"/>
    <cellStyle name="Normal 4 5 2 2 2 2 2 4 2" xfId="49623"/>
    <cellStyle name="Normal 4 5 2 2 2 2 2 5" xfId="9086"/>
    <cellStyle name="Normal 4 5 2 2 2 2 2 6" xfId="33162"/>
    <cellStyle name="Normal 4 5 2 2 2 2 3" xfId="3753"/>
    <cellStyle name="Normal 4 5 2 2 2 2 3 2" xfId="6966"/>
    <cellStyle name="Normal 4 5 2 2 2 2 3 2 2" xfId="29797"/>
    <cellStyle name="Normal 4 5 2 2 2 2 3 2 2 2" xfId="53828"/>
    <cellStyle name="Normal 4 5 2 2 2 2 3 2 3" xfId="18133"/>
    <cellStyle name="Normal 4 5 2 2 2 2 3 2 4" xfId="42207"/>
    <cellStyle name="Normal 4 5 2 2 2 2 3 3" xfId="14950"/>
    <cellStyle name="Normal 4 5 2 2 2 2 3 3 2" xfId="39024"/>
    <cellStyle name="Normal 4 5 2 2 2 2 3 4" xfId="26585"/>
    <cellStyle name="Normal 4 5 2 2 2 2 3 4 2" xfId="50616"/>
    <cellStyle name="Normal 4 5 2 2 2 2 3 5" xfId="10064"/>
    <cellStyle name="Normal 4 5 2 2 2 2 3 6" xfId="34140"/>
    <cellStyle name="Normal 4 5 2 2 2 2 4" xfId="4806"/>
    <cellStyle name="Normal 4 5 2 2 2 2 4 2" xfId="16003"/>
    <cellStyle name="Normal 4 5 2 2 2 2 4 2 2" xfId="40077"/>
    <cellStyle name="Normal 4 5 2 2 2 2 4 3" xfId="27638"/>
    <cellStyle name="Normal 4 5 2 2 2 2 4 3 2" xfId="51669"/>
    <cellStyle name="Normal 4 5 2 2 2 2 4 4" xfId="11027"/>
    <cellStyle name="Normal 4 5 2 2 2 2 4 5" xfId="35103"/>
    <cellStyle name="Normal 4 5 2 2 2 2 5" xfId="1802"/>
    <cellStyle name="Normal 4 5 2 2 2 2 5 2" xfId="24611"/>
    <cellStyle name="Normal 4 5 2 2 2 2 5 2 2" xfId="48654"/>
    <cellStyle name="Normal 4 5 2 2 2 2 5 3" xfId="12113"/>
    <cellStyle name="Normal 4 5 2 2 2 2 5 4" xfId="36189"/>
    <cellStyle name="Normal 4 5 2 2 2 2 6" xfId="23622"/>
    <cellStyle name="Normal 4 5 2 2 2 2 6 2" xfId="47676"/>
    <cellStyle name="Normal 4 5 2 2 2 2 7" xfId="8124"/>
    <cellStyle name="Normal 4 5 2 2 2 2 8" xfId="32200"/>
    <cellStyle name="Normal 4 5 2 2 2 3" xfId="996"/>
    <cellStyle name="Normal 4 5 2 2 2 3 2" xfId="3014"/>
    <cellStyle name="Normal 4 5 2 2 2 3 2 2" xfId="6213"/>
    <cellStyle name="Normal 4 5 2 2 2 3 2 2 2" xfId="29044"/>
    <cellStyle name="Normal 4 5 2 2 2 3 2 2 2 2" xfId="53075"/>
    <cellStyle name="Normal 4 5 2 2 2 3 2 2 3" xfId="17380"/>
    <cellStyle name="Normal 4 5 2 2 2 3 2 2 4" xfId="41454"/>
    <cellStyle name="Normal 4 5 2 2 2 3 2 3" xfId="14195"/>
    <cellStyle name="Normal 4 5 2 2 2 3 2 3 2" xfId="38271"/>
    <cellStyle name="Normal 4 5 2 2 2 3 2 4" xfId="25822"/>
    <cellStyle name="Normal 4 5 2 2 2 3 2 4 2" xfId="49863"/>
    <cellStyle name="Normal 4 5 2 2 2 3 2 5" xfId="9326"/>
    <cellStyle name="Normal 4 5 2 2 2 3 2 6" xfId="33402"/>
    <cellStyle name="Normal 4 5 2 2 2 3 3" xfId="3997"/>
    <cellStyle name="Normal 4 5 2 2 2 3 3 2" xfId="7210"/>
    <cellStyle name="Normal 4 5 2 2 2 3 3 2 2" xfId="30041"/>
    <cellStyle name="Normal 4 5 2 2 2 3 3 2 2 2" xfId="54072"/>
    <cellStyle name="Normal 4 5 2 2 2 3 3 2 3" xfId="18377"/>
    <cellStyle name="Normal 4 5 2 2 2 3 3 2 4" xfId="42451"/>
    <cellStyle name="Normal 4 5 2 2 2 3 3 3" xfId="15194"/>
    <cellStyle name="Normal 4 5 2 2 2 3 3 3 2" xfId="39268"/>
    <cellStyle name="Normal 4 5 2 2 2 3 3 4" xfId="26829"/>
    <cellStyle name="Normal 4 5 2 2 2 3 3 4 2" xfId="50860"/>
    <cellStyle name="Normal 4 5 2 2 2 3 3 5" xfId="10304"/>
    <cellStyle name="Normal 4 5 2 2 2 3 3 6" xfId="34380"/>
    <cellStyle name="Normal 4 5 2 2 2 3 4" xfId="5046"/>
    <cellStyle name="Normal 4 5 2 2 2 3 4 2" xfId="16243"/>
    <cellStyle name="Normal 4 5 2 2 2 3 4 2 2" xfId="40317"/>
    <cellStyle name="Normal 4 5 2 2 2 3 4 3" xfId="27878"/>
    <cellStyle name="Normal 4 5 2 2 2 3 4 3 2" xfId="51909"/>
    <cellStyle name="Normal 4 5 2 2 2 3 4 4" xfId="11267"/>
    <cellStyle name="Normal 4 5 2 2 2 3 4 5" xfId="35343"/>
    <cellStyle name="Normal 4 5 2 2 2 3 5" xfId="2042"/>
    <cellStyle name="Normal 4 5 2 2 2 3 5 2" xfId="24851"/>
    <cellStyle name="Normal 4 5 2 2 2 3 5 2 2" xfId="48894"/>
    <cellStyle name="Normal 4 5 2 2 2 3 5 3" xfId="12363"/>
    <cellStyle name="Normal 4 5 2 2 2 3 5 4" xfId="36439"/>
    <cellStyle name="Normal 4 5 2 2 2 3 6" xfId="23864"/>
    <cellStyle name="Normal 4 5 2 2 2 3 6 2" xfId="47916"/>
    <cellStyle name="Normal 4 5 2 2 2 3 7" xfId="8364"/>
    <cellStyle name="Normal 4 5 2 2 2 3 8" xfId="32440"/>
    <cellStyle name="Normal 4 5 2 2 2 4" xfId="1236"/>
    <cellStyle name="Normal 4 5 2 2 2 4 2" xfId="3254"/>
    <cellStyle name="Normal 4 5 2 2 2 4 2 2" xfId="6453"/>
    <cellStyle name="Normal 4 5 2 2 2 4 2 2 2" xfId="29284"/>
    <cellStyle name="Normal 4 5 2 2 2 4 2 2 2 2" xfId="53315"/>
    <cellStyle name="Normal 4 5 2 2 2 4 2 2 3" xfId="17620"/>
    <cellStyle name="Normal 4 5 2 2 2 4 2 2 4" xfId="41694"/>
    <cellStyle name="Normal 4 5 2 2 2 4 2 3" xfId="14435"/>
    <cellStyle name="Normal 4 5 2 2 2 4 2 3 2" xfId="38511"/>
    <cellStyle name="Normal 4 5 2 2 2 4 2 4" xfId="26062"/>
    <cellStyle name="Normal 4 5 2 2 2 4 2 4 2" xfId="50103"/>
    <cellStyle name="Normal 4 5 2 2 2 4 2 5" xfId="9566"/>
    <cellStyle name="Normal 4 5 2 2 2 4 2 6" xfId="33642"/>
    <cellStyle name="Normal 4 5 2 2 2 4 3" xfId="4249"/>
    <cellStyle name="Normal 4 5 2 2 2 4 3 2" xfId="7462"/>
    <cellStyle name="Normal 4 5 2 2 2 4 3 2 2" xfId="30293"/>
    <cellStyle name="Normal 4 5 2 2 2 4 3 2 2 2" xfId="54324"/>
    <cellStyle name="Normal 4 5 2 2 2 4 3 2 3" xfId="18629"/>
    <cellStyle name="Normal 4 5 2 2 2 4 3 2 4" xfId="42703"/>
    <cellStyle name="Normal 4 5 2 2 2 4 3 3" xfId="15446"/>
    <cellStyle name="Normal 4 5 2 2 2 4 3 3 2" xfId="39520"/>
    <cellStyle name="Normal 4 5 2 2 2 4 3 4" xfId="27081"/>
    <cellStyle name="Normal 4 5 2 2 2 4 3 4 2" xfId="51112"/>
    <cellStyle name="Normal 4 5 2 2 2 4 3 5" xfId="10544"/>
    <cellStyle name="Normal 4 5 2 2 2 4 3 6" xfId="34620"/>
    <cellStyle name="Normal 4 5 2 2 2 4 4" xfId="5287"/>
    <cellStyle name="Normal 4 5 2 2 2 4 4 2" xfId="16484"/>
    <cellStyle name="Normal 4 5 2 2 2 4 4 2 2" xfId="40558"/>
    <cellStyle name="Normal 4 5 2 2 2 4 4 3" xfId="28119"/>
    <cellStyle name="Normal 4 5 2 2 2 4 4 3 2" xfId="52150"/>
    <cellStyle name="Normal 4 5 2 2 2 4 4 4" xfId="11507"/>
    <cellStyle name="Normal 4 5 2 2 2 4 4 5" xfId="35583"/>
    <cellStyle name="Normal 4 5 2 2 2 4 5" xfId="2284"/>
    <cellStyle name="Normal 4 5 2 2 2 4 5 2" xfId="25095"/>
    <cellStyle name="Normal 4 5 2 2 2 4 5 2 2" xfId="49136"/>
    <cellStyle name="Normal 4 5 2 2 2 4 5 3" xfId="12613"/>
    <cellStyle name="Normal 4 5 2 2 2 4 5 4" xfId="36689"/>
    <cellStyle name="Normal 4 5 2 2 2 4 6" xfId="24109"/>
    <cellStyle name="Normal 4 5 2 2 2 4 6 2" xfId="48156"/>
    <cellStyle name="Normal 4 5 2 2 2 4 7" xfId="8604"/>
    <cellStyle name="Normal 4 5 2 2 2 4 8" xfId="32680"/>
    <cellStyle name="Normal 4 5 2 2 2 5" xfId="2533"/>
    <cellStyle name="Normal 4 5 2 2 2 5 2" xfId="5733"/>
    <cellStyle name="Normal 4 5 2 2 2 5 2 2" xfId="28564"/>
    <cellStyle name="Normal 4 5 2 2 2 5 2 2 2" xfId="52595"/>
    <cellStyle name="Normal 4 5 2 2 2 5 2 3" xfId="16900"/>
    <cellStyle name="Normal 4 5 2 2 2 5 2 4" xfId="40974"/>
    <cellStyle name="Normal 4 5 2 2 2 5 3" xfId="13715"/>
    <cellStyle name="Normal 4 5 2 2 2 5 3 2" xfId="37791"/>
    <cellStyle name="Normal 4 5 2 2 2 5 4" xfId="25342"/>
    <cellStyle name="Normal 4 5 2 2 2 5 4 2" xfId="49383"/>
    <cellStyle name="Normal 4 5 2 2 2 5 5" xfId="8846"/>
    <cellStyle name="Normal 4 5 2 2 2 5 6" xfId="32922"/>
    <cellStyle name="Normal 4 5 2 2 2 6" xfId="3508"/>
    <cellStyle name="Normal 4 5 2 2 2 6 2" xfId="6721"/>
    <cellStyle name="Normal 4 5 2 2 2 6 2 2" xfId="29552"/>
    <cellStyle name="Normal 4 5 2 2 2 6 2 2 2" xfId="53583"/>
    <cellStyle name="Normal 4 5 2 2 2 6 2 3" xfId="17888"/>
    <cellStyle name="Normal 4 5 2 2 2 6 2 4" xfId="41962"/>
    <cellStyle name="Normal 4 5 2 2 2 6 3" xfId="14705"/>
    <cellStyle name="Normal 4 5 2 2 2 6 3 2" xfId="38779"/>
    <cellStyle name="Normal 4 5 2 2 2 6 4" xfId="26340"/>
    <cellStyle name="Normal 4 5 2 2 2 6 4 2" xfId="50371"/>
    <cellStyle name="Normal 4 5 2 2 2 6 5" xfId="9824"/>
    <cellStyle name="Normal 4 5 2 2 2 6 6" xfId="33900"/>
    <cellStyle name="Normal 4 5 2 2 2 7" xfId="4566"/>
    <cellStyle name="Normal 4 5 2 2 2 7 2" xfId="15763"/>
    <cellStyle name="Normal 4 5 2 2 2 7 2 2" xfId="39837"/>
    <cellStyle name="Normal 4 5 2 2 2 7 3" xfId="27398"/>
    <cellStyle name="Normal 4 5 2 2 2 7 3 2" xfId="51429"/>
    <cellStyle name="Normal 4 5 2 2 2 7 4" xfId="10787"/>
    <cellStyle name="Normal 4 5 2 2 2 7 5" xfId="34863"/>
    <cellStyle name="Normal 4 5 2 2 2 8" xfId="1562"/>
    <cellStyle name="Normal 4 5 2 2 2 8 2" xfId="24371"/>
    <cellStyle name="Normal 4 5 2 2 2 8 2 2" xfId="48414"/>
    <cellStyle name="Normal 4 5 2 2 2 8 3" xfId="11815"/>
    <cellStyle name="Normal 4 5 2 2 2 8 4" xfId="35891"/>
    <cellStyle name="Normal 4 5 2 2 2 9" xfId="23374"/>
    <cellStyle name="Normal 4 5 2 2 2 9 2" xfId="47436"/>
    <cellStyle name="Normal 4 5 2 2 3" xfId="725"/>
    <cellStyle name="Normal 4 5 2 2 3 2" xfId="2773"/>
    <cellStyle name="Normal 4 5 2 2 3 2 2" xfId="5972"/>
    <cellStyle name="Normal 4 5 2 2 3 2 2 2" xfId="28803"/>
    <cellStyle name="Normal 4 5 2 2 3 2 2 2 2" xfId="52834"/>
    <cellStyle name="Normal 4 5 2 2 3 2 2 3" xfId="17139"/>
    <cellStyle name="Normal 4 5 2 2 3 2 2 4" xfId="41213"/>
    <cellStyle name="Normal 4 5 2 2 3 2 3" xfId="13954"/>
    <cellStyle name="Normal 4 5 2 2 3 2 3 2" xfId="38030"/>
    <cellStyle name="Normal 4 5 2 2 3 2 4" xfId="25581"/>
    <cellStyle name="Normal 4 5 2 2 3 2 4 2" xfId="49622"/>
    <cellStyle name="Normal 4 5 2 2 3 2 5" xfId="9085"/>
    <cellStyle name="Normal 4 5 2 2 3 2 6" xfId="33161"/>
    <cellStyle name="Normal 4 5 2 2 3 3" xfId="3752"/>
    <cellStyle name="Normal 4 5 2 2 3 3 2" xfId="6965"/>
    <cellStyle name="Normal 4 5 2 2 3 3 2 2" xfId="29796"/>
    <cellStyle name="Normal 4 5 2 2 3 3 2 2 2" xfId="53827"/>
    <cellStyle name="Normal 4 5 2 2 3 3 2 3" xfId="18132"/>
    <cellStyle name="Normal 4 5 2 2 3 3 2 4" xfId="42206"/>
    <cellStyle name="Normal 4 5 2 2 3 3 3" xfId="14949"/>
    <cellStyle name="Normal 4 5 2 2 3 3 3 2" xfId="39023"/>
    <cellStyle name="Normal 4 5 2 2 3 3 4" xfId="26584"/>
    <cellStyle name="Normal 4 5 2 2 3 3 4 2" xfId="50615"/>
    <cellStyle name="Normal 4 5 2 2 3 3 5" xfId="10063"/>
    <cellStyle name="Normal 4 5 2 2 3 3 6" xfId="34139"/>
    <cellStyle name="Normal 4 5 2 2 3 4" xfId="4805"/>
    <cellStyle name="Normal 4 5 2 2 3 4 2" xfId="16002"/>
    <cellStyle name="Normal 4 5 2 2 3 4 2 2" xfId="40076"/>
    <cellStyle name="Normal 4 5 2 2 3 4 3" xfId="27637"/>
    <cellStyle name="Normal 4 5 2 2 3 4 3 2" xfId="51668"/>
    <cellStyle name="Normal 4 5 2 2 3 4 4" xfId="11026"/>
    <cellStyle name="Normal 4 5 2 2 3 4 5" xfId="35102"/>
    <cellStyle name="Normal 4 5 2 2 3 5" xfId="1801"/>
    <cellStyle name="Normal 4 5 2 2 3 5 2" xfId="24610"/>
    <cellStyle name="Normal 4 5 2 2 3 5 2 2" xfId="48653"/>
    <cellStyle name="Normal 4 5 2 2 3 5 3" xfId="12112"/>
    <cellStyle name="Normal 4 5 2 2 3 5 4" xfId="36188"/>
    <cellStyle name="Normal 4 5 2 2 3 6" xfId="23621"/>
    <cellStyle name="Normal 4 5 2 2 3 6 2" xfId="47675"/>
    <cellStyle name="Normal 4 5 2 2 3 7" xfId="8123"/>
    <cellStyle name="Normal 4 5 2 2 3 8" xfId="32199"/>
    <cellStyle name="Normal 4 5 2 2 4" xfId="995"/>
    <cellStyle name="Normal 4 5 2 2 4 2" xfId="3013"/>
    <cellStyle name="Normal 4 5 2 2 4 2 2" xfId="6212"/>
    <cellStyle name="Normal 4 5 2 2 4 2 2 2" xfId="29043"/>
    <cellStyle name="Normal 4 5 2 2 4 2 2 2 2" xfId="53074"/>
    <cellStyle name="Normal 4 5 2 2 4 2 2 3" xfId="17379"/>
    <cellStyle name="Normal 4 5 2 2 4 2 2 4" xfId="41453"/>
    <cellStyle name="Normal 4 5 2 2 4 2 3" xfId="14194"/>
    <cellStyle name="Normal 4 5 2 2 4 2 3 2" xfId="38270"/>
    <cellStyle name="Normal 4 5 2 2 4 2 4" xfId="25821"/>
    <cellStyle name="Normal 4 5 2 2 4 2 4 2" xfId="49862"/>
    <cellStyle name="Normal 4 5 2 2 4 2 5" xfId="9325"/>
    <cellStyle name="Normal 4 5 2 2 4 2 6" xfId="33401"/>
    <cellStyle name="Normal 4 5 2 2 4 3" xfId="3996"/>
    <cellStyle name="Normal 4 5 2 2 4 3 2" xfId="7209"/>
    <cellStyle name="Normal 4 5 2 2 4 3 2 2" xfId="30040"/>
    <cellStyle name="Normal 4 5 2 2 4 3 2 2 2" xfId="54071"/>
    <cellStyle name="Normal 4 5 2 2 4 3 2 3" xfId="18376"/>
    <cellStyle name="Normal 4 5 2 2 4 3 2 4" xfId="42450"/>
    <cellStyle name="Normal 4 5 2 2 4 3 3" xfId="15193"/>
    <cellStyle name="Normal 4 5 2 2 4 3 3 2" xfId="39267"/>
    <cellStyle name="Normal 4 5 2 2 4 3 4" xfId="26828"/>
    <cellStyle name="Normal 4 5 2 2 4 3 4 2" xfId="50859"/>
    <cellStyle name="Normal 4 5 2 2 4 3 5" xfId="10303"/>
    <cellStyle name="Normal 4 5 2 2 4 3 6" xfId="34379"/>
    <cellStyle name="Normal 4 5 2 2 4 4" xfId="5045"/>
    <cellStyle name="Normal 4 5 2 2 4 4 2" xfId="16242"/>
    <cellStyle name="Normal 4 5 2 2 4 4 2 2" xfId="40316"/>
    <cellStyle name="Normal 4 5 2 2 4 4 3" xfId="27877"/>
    <cellStyle name="Normal 4 5 2 2 4 4 3 2" xfId="51908"/>
    <cellStyle name="Normal 4 5 2 2 4 4 4" xfId="11266"/>
    <cellStyle name="Normal 4 5 2 2 4 4 5" xfId="35342"/>
    <cellStyle name="Normal 4 5 2 2 4 5" xfId="2041"/>
    <cellStyle name="Normal 4 5 2 2 4 5 2" xfId="24850"/>
    <cellStyle name="Normal 4 5 2 2 4 5 2 2" xfId="48893"/>
    <cellStyle name="Normal 4 5 2 2 4 5 3" xfId="12362"/>
    <cellStyle name="Normal 4 5 2 2 4 5 4" xfId="36438"/>
    <cellStyle name="Normal 4 5 2 2 4 6" xfId="23863"/>
    <cellStyle name="Normal 4 5 2 2 4 6 2" xfId="47915"/>
    <cellStyle name="Normal 4 5 2 2 4 7" xfId="8363"/>
    <cellStyle name="Normal 4 5 2 2 4 8" xfId="32439"/>
    <cellStyle name="Normal 4 5 2 2 5" xfId="1235"/>
    <cellStyle name="Normal 4 5 2 2 5 2" xfId="3253"/>
    <cellStyle name="Normal 4 5 2 2 5 2 2" xfId="6452"/>
    <cellStyle name="Normal 4 5 2 2 5 2 2 2" xfId="29283"/>
    <cellStyle name="Normal 4 5 2 2 5 2 2 2 2" xfId="53314"/>
    <cellStyle name="Normal 4 5 2 2 5 2 2 3" xfId="17619"/>
    <cellStyle name="Normal 4 5 2 2 5 2 2 4" xfId="41693"/>
    <cellStyle name="Normal 4 5 2 2 5 2 3" xfId="14434"/>
    <cellStyle name="Normal 4 5 2 2 5 2 3 2" xfId="38510"/>
    <cellStyle name="Normal 4 5 2 2 5 2 4" xfId="26061"/>
    <cellStyle name="Normal 4 5 2 2 5 2 4 2" xfId="50102"/>
    <cellStyle name="Normal 4 5 2 2 5 2 5" xfId="9565"/>
    <cellStyle name="Normal 4 5 2 2 5 2 6" xfId="33641"/>
    <cellStyle name="Normal 4 5 2 2 5 3" xfId="4248"/>
    <cellStyle name="Normal 4 5 2 2 5 3 2" xfId="7461"/>
    <cellStyle name="Normal 4 5 2 2 5 3 2 2" xfId="30292"/>
    <cellStyle name="Normal 4 5 2 2 5 3 2 2 2" xfId="54323"/>
    <cellStyle name="Normal 4 5 2 2 5 3 2 3" xfId="18628"/>
    <cellStyle name="Normal 4 5 2 2 5 3 2 4" xfId="42702"/>
    <cellStyle name="Normal 4 5 2 2 5 3 3" xfId="15445"/>
    <cellStyle name="Normal 4 5 2 2 5 3 3 2" xfId="39519"/>
    <cellStyle name="Normal 4 5 2 2 5 3 4" xfId="27080"/>
    <cellStyle name="Normal 4 5 2 2 5 3 4 2" xfId="51111"/>
    <cellStyle name="Normal 4 5 2 2 5 3 5" xfId="10543"/>
    <cellStyle name="Normal 4 5 2 2 5 3 6" xfId="34619"/>
    <cellStyle name="Normal 4 5 2 2 5 4" xfId="5286"/>
    <cellStyle name="Normal 4 5 2 2 5 4 2" xfId="16483"/>
    <cellStyle name="Normal 4 5 2 2 5 4 2 2" xfId="40557"/>
    <cellStyle name="Normal 4 5 2 2 5 4 3" xfId="28118"/>
    <cellStyle name="Normal 4 5 2 2 5 4 3 2" xfId="52149"/>
    <cellStyle name="Normal 4 5 2 2 5 4 4" xfId="11506"/>
    <cellStyle name="Normal 4 5 2 2 5 4 5" xfId="35582"/>
    <cellStyle name="Normal 4 5 2 2 5 5" xfId="2283"/>
    <cellStyle name="Normal 4 5 2 2 5 5 2" xfId="25094"/>
    <cellStyle name="Normal 4 5 2 2 5 5 2 2" xfId="49135"/>
    <cellStyle name="Normal 4 5 2 2 5 5 3" xfId="12612"/>
    <cellStyle name="Normal 4 5 2 2 5 5 4" xfId="36688"/>
    <cellStyle name="Normal 4 5 2 2 5 6" xfId="24108"/>
    <cellStyle name="Normal 4 5 2 2 5 6 2" xfId="48155"/>
    <cellStyle name="Normal 4 5 2 2 5 7" xfId="8603"/>
    <cellStyle name="Normal 4 5 2 2 5 8" xfId="32679"/>
    <cellStyle name="Normal 4 5 2 2 6" xfId="2532"/>
    <cellStyle name="Normal 4 5 2 2 6 2" xfId="5732"/>
    <cellStyle name="Normal 4 5 2 2 6 2 2" xfId="28563"/>
    <cellStyle name="Normal 4 5 2 2 6 2 2 2" xfId="52594"/>
    <cellStyle name="Normal 4 5 2 2 6 2 3" xfId="16899"/>
    <cellStyle name="Normal 4 5 2 2 6 2 4" xfId="40973"/>
    <cellStyle name="Normal 4 5 2 2 6 3" xfId="13714"/>
    <cellStyle name="Normal 4 5 2 2 6 3 2" xfId="37790"/>
    <cellStyle name="Normal 4 5 2 2 6 4" xfId="25341"/>
    <cellStyle name="Normal 4 5 2 2 6 4 2" xfId="49382"/>
    <cellStyle name="Normal 4 5 2 2 6 5" xfId="8845"/>
    <cellStyle name="Normal 4 5 2 2 6 6" xfId="32921"/>
    <cellStyle name="Normal 4 5 2 2 7" xfId="3507"/>
    <cellStyle name="Normal 4 5 2 2 7 2" xfId="6720"/>
    <cellStyle name="Normal 4 5 2 2 7 2 2" xfId="29551"/>
    <cellStyle name="Normal 4 5 2 2 7 2 2 2" xfId="53582"/>
    <cellStyle name="Normal 4 5 2 2 7 2 3" xfId="17887"/>
    <cellStyle name="Normal 4 5 2 2 7 2 4" xfId="41961"/>
    <cellStyle name="Normal 4 5 2 2 7 3" xfId="14704"/>
    <cellStyle name="Normal 4 5 2 2 7 3 2" xfId="38778"/>
    <cellStyle name="Normal 4 5 2 2 7 4" xfId="26339"/>
    <cellStyle name="Normal 4 5 2 2 7 4 2" xfId="50370"/>
    <cellStyle name="Normal 4 5 2 2 7 5" xfId="9823"/>
    <cellStyle name="Normal 4 5 2 2 7 6" xfId="33899"/>
    <cellStyle name="Normal 4 5 2 2 8" xfId="4565"/>
    <cellStyle name="Normal 4 5 2 2 8 2" xfId="15762"/>
    <cellStyle name="Normal 4 5 2 2 8 2 2" xfId="39836"/>
    <cellStyle name="Normal 4 5 2 2 8 3" xfId="27397"/>
    <cellStyle name="Normal 4 5 2 2 8 3 2" xfId="51428"/>
    <cellStyle name="Normal 4 5 2 2 8 4" xfId="10786"/>
    <cellStyle name="Normal 4 5 2 2 8 5" xfId="34862"/>
    <cellStyle name="Normal 4 5 2 2 9" xfId="1561"/>
    <cellStyle name="Normal 4 5 2 2 9 2" xfId="24370"/>
    <cellStyle name="Normal 4 5 2 2 9 2 2" xfId="48413"/>
    <cellStyle name="Normal 4 5 2 2 9 3" xfId="11814"/>
    <cellStyle name="Normal 4 5 2 2 9 4" xfId="35890"/>
    <cellStyle name="Normal 4 5 2 3" xfId="328"/>
    <cellStyle name="Normal 4 5 2 3 10" xfId="23375"/>
    <cellStyle name="Normal 4 5 2 3 10 2" xfId="47437"/>
    <cellStyle name="Normal 4 5 2 3 11" xfId="7885"/>
    <cellStyle name="Normal 4 5 2 3 12" xfId="31961"/>
    <cellStyle name="Normal 4 5 2 3 2" xfId="329"/>
    <cellStyle name="Normal 4 5 2 3 2 10" xfId="7886"/>
    <cellStyle name="Normal 4 5 2 3 2 11" xfId="31962"/>
    <cellStyle name="Normal 4 5 2 3 2 2" xfId="728"/>
    <cellStyle name="Normal 4 5 2 3 2 2 2" xfId="2776"/>
    <cellStyle name="Normal 4 5 2 3 2 2 2 2" xfId="5975"/>
    <cellStyle name="Normal 4 5 2 3 2 2 2 2 2" xfId="28806"/>
    <cellStyle name="Normal 4 5 2 3 2 2 2 2 2 2" xfId="52837"/>
    <cellStyle name="Normal 4 5 2 3 2 2 2 2 3" xfId="17142"/>
    <cellStyle name="Normal 4 5 2 3 2 2 2 2 4" xfId="41216"/>
    <cellStyle name="Normal 4 5 2 3 2 2 2 3" xfId="13957"/>
    <cellStyle name="Normal 4 5 2 3 2 2 2 3 2" xfId="38033"/>
    <cellStyle name="Normal 4 5 2 3 2 2 2 4" xfId="25584"/>
    <cellStyle name="Normal 4 5 2 3 2 2 2 4 2" xfId="49625"/>
    <cellStyle name="Normal 4 5 2 3 2 2 2 5" xfId="9088"/>
    <cellStyle name="Normal 4 5 2 3 2 2 2 6" xfId="33164"/>
    <cellStyle name="Normal 4 5 2 3 2 2 3" xfId="3755"/>
    <cellStyle name="Normal 4 5 2 3 2 2 3 2" xfId="6968"/>
    <cellStyle name="Normal 4 5 2 3 2 2 3 2 2" xfId="29799"/>
    <cellStyle name="Normal 4 5 2 3 2 2 3 2 2 2" xfId="53830"/>
    <cellStyle name="Normal 4 5 2 3 2 2 3 2 3" xfId="18135"/>
    <cellStyle name="Normal 4 5 2 3 2 2 3 2 4" xfId="42209"/>
    <cellStyle name="Normal 4 5 2 3 2 2 3 3" xfId="14952"/>
    <cellStyle name="Normal 4 5 2 3 2 2 3 3 2" xfId="39026"/>
    <cellStyle name="Normal 4 5 2 3 2 2 3 4" xfId="26587"/>
    <cellStyle name="Normal 4 5 2 3 2 2 3 4 2" xfId="50618"/>
    <cellStyle name="Normal 4 5 2 3 2 2 3 5" xfId="10066"/>
    <cellStyle name="Normal 4 5 2 3 2 2 3 6" xfId="34142"/>
    <cellStyle name="Normal 4 5 2 3 2 2 4" xfId="4808"/>
    <cellStyle name="Normal 4 5 2 3 2 2 4 2" xfId="16005"/>
    <cellStyle name="Normal 4 5 2 3 2 2 4 2 2" xfId="40079"/>
    <cellStyle name="Normal 4 5 2 3 2 2 4 3" xfId="27640"/>
    <cellStyle name="Normal 4 5 2 3 2 2 4 3 2" xfId="51671"/>
    <cellStyle name="Normal 4 5 2 3 2 2 4 4" xfId="11029"/>
    <cellStyle name="Normal 4 5 2 3 2 2 4 5" xfId="35105"/>
    <cellStyle name="Normal 4 5 2 3 2 2 5" xfId="1804"/>
    <cellStyle name="Normal 4 5 2 3 2 2 5 2" xfId="24613"/>
    <cellStyle name="Normal 4 5 2 3 2 2 5 2 2" xfId="48656"/>
    <cellStyle name="Normal 4 5 2 3 2 2 5 3" xfId="12115"/>
    <cellStyle name="Normal 4 5 2 3 2 2 5 4" xfId="36191"/>
    <cellStyle name="Normal 4 5 2 3 2 2 6" xfId="23624"/>
    <cellStyle name="Normal 4 5 2 3 2 2 6 2" xfId="47678"/>
    <cellStyle name="Normal 4 5 2 3 2 2 7" xfId="8126"/>
    <cellStyle name="Normal 4 5 2 3 2 2 8" xfId="32202"/>
    <cellStyle name="Normal 4 5 2 3 2 3" xfId="998"/>
    <cellStyle name="Normal 4 5 2 3 2 3 2" xfId="3016"/>
    <cellStyle name="Normal 4 5 2 3 2 3 2 2" xfId="6215"/>
    <cellStyle name="Normal 4 5 2 3 2 3 2 2 2" xfId="29046"/>
    <cellStyle name="Normal 4 5 2 3 2 3 2 2 2 2" xfId="53077"/>
    <cellStyle name="Normal 4 5 2 3 2 3 2 2 3" xfId="17382"/>
    <cellStyle name="Normal 4 5 2 3 2 3 2 2 4" xfId="41456"/>
    <cellStyle name="Normal 4 5 2 3 2 3 2 3" xfId="14197"/>
    <cellStyle name="Normal 4 5 2 3 2 3 2 3 2" xfId="38273"/>
    <cellStyle name="Normal 4 5 2 3 2 3 2 4" xfId="25824"/>
    <cellStyle name="Normal 4 5 2 3 2 3 2 4 2" xfId="49865"/>
    <cellStyle name="Normal 4 5 2 3 2 3 2 5" xfId="9328"/>
    <cellStyle name="Normal 4 5 2 3 2 3 2 6" xfId="33404"/>
    <cellStyle name="Normal 4 5 2 3 2 3 3" xfId="3999"/>
    <cellStyle name="Normal 4 5 2 3 2 3 3 2" xfId="7212"/>
    <cellStyle name="Normal 4 5 2 3 2 3 3 2 2" xfId="30043"/>
    <cellStyle name="Normal 4 5 2 3 2 3 3 2 2 2" xfId="54074"/>
    <cellStyle name="Normal 4 5 2 3 2 3 3 2 3" xfId="18379"/>
    <cellStyle name="Normal 4 5 2 3 2 3 3 2 4" xfId="42453"/>
    <cellStyle name="Normal 4 5 2 3 2 3 3 3" xfId="15196"/>
    <cellStyle name="Normal 4 5 2 3 2 3 3 3 2" xfId="39270"/>
    <cellStyle name="Normal 4 5 2 3 2 3 3 4" xfId="26831"/>
    <cellStyle name="Normal 4 5 2 3 2 3 3 4 2" xfId="50862"/>
    <cellStyle name="Normal 4 5 2 3 2 3 3 5" xfId="10306"/>
    <cellStyle name="Normal 4 5 2 3 2 3 3 6" xfId="34382"/>
    <cellStyle name="Normal 4 5 2 3 2 3 4" xfId="5048"/>
    <cellStyle name="Normal 4 5 2 3 2 3 4 2" xfId="16245"/>
    <cellStyle name="Normal 4 5 2 3 2 3 4 2 2" xfId="40319"/>
    <cellStyle name="Normal 4 5 2 3 2 3 4 3" xfId="27880"/>
    <cellStyle name="Normal 4 5 2 3 2 3 4 3 2" xfId="51911"/>
    <cellStyle name="Normal 4 5 2 3 2 3 4 4" xfId="11269"/>
    <cellStyle name="Normal 4 5 2 3 2 3 4 5" xfId="35345"/>
    <cellStyle name="Normal 4 5 2 3 2 3 5" xfId="2044"/>
    <cellStyle name="Normal 4 5 2 3 2 3 5 2" xfId="24853"/>
    <cellStyle name="Normal 4 5 2 3 2 3 5 2 2" xfId="48896"/>
    <cellStyle name="Normal 4 5 2 3 2 3 5 3" xfId="12365"/>
    <cellStyle name="Normal 4 5 2 3 2 3 5 4" xfId="36441"/>
    <cellStyle name="Normal 4 5 2 3 2 3 6" xfId="23866"/>
    <cellStyle name="Normal 4 5 2 3 2 3 6 2" xfId="47918"/>
    <cellStyle name="Normal 4 5 2 3 2 3 7" xfId="8366"/>
    <cellStyle name="Normal 4 5 2 3 2 3 8" xfId="32442"/>
    <cellStyle name="Normal 4 5 2 3 2 4" xfId="1238"/>
    <cellStyle name="Normal 4 5 2 3 2 4 2" xfId="3256"/>
    <cellStyle name="Normal 4 5 2 3 2 4 2 2" xfId="6455"/>
    <cellStyle name="Normal 4 5 2 3 2 4 2 2 2" xfId="29286"/>
    <cellStyle name="Normal 4 5 2 3 2 4 2 2 2 2" xfId="53317"/>
    <cellStyle name="Normal 4 5 2 3 2 4 2 2 3" xfId="17622"/>
    <cellStyle name="Normal 4 5 2 3 2 4 2 2 4" xfId="41696"/>
    <cellStyle name="Normal 4 5 2 3 2 4 2 3" xfId="14437"/>
    <cellStyle name="Normal 4 5 2 3 2 4 2 3 2" xfId="38513"/>
    <cellStyle name="Normal 4 5 2 3 2 4 2 4" xfId="26064"/>
    <cellStyle name="Normal 4 5 2 3 2 4 2 4 2" xfId="50105"/>
    <cellStyle name="Normal 4 5 2 3 2 4 2 5" xfId="9568"/>
    <cellStyle name="Normal 4 5 2 3 2 4 2 6" xfId="33644"/>
    <cellStyle name="Normal 4 5 2 3 2 4 3" xfId="4251"/>
    <cellStyle name="Normal 4 5 2 3 2 4 3 2" xfId="7464"/>
    <cellStyle name="Normal 4 5 2 3 2 4 3 2 2" xfId="30295"/>
    <cellStyle name="Normal 4 5 2 3 2 4 3 2 2 2" xfId="54326"/>
    <cellStyle name="Normal 4 5 2 3 2 4 3 2 3" xfId="18631"/>
    <cellStyle name="Normal 4 5 2 3 2 4 3 2 4" xfId="42705"/>
    <cellStyle name="Normal 4 5 2 3 2 4 3 3" xfId="15448"/>
    <cellStyle name="Normal 4 5 2 3 2 4 3 3 2" xfId="39522"/>
    <cellStyle name="Normal 4 5 2 3 2 4 3 4" xfId="27083"/>
    <cellStyle name="Normal 4 5 2 3 2 4 3 4 2" xfId="51114"/>
    <cellStyle name="Normal 4 5 2 3 2 4 3 5" xfId="10546"/>
    <cellStyle name="Normal 4 5 2 3 2 4 3 6" xfId="34622"/>
    <cellStyle name="Normal 4 5 2 3 2 4 4" xfId="5289"/>
    <cellStyle name="Normal 4 5 2 3 2 4 4 2" xfId="16486"/>
    <cellStyle name="Normal 4 5 2 3 2 4 4 2 2" xfId="40560"/>
    <cellStyle name="Normal 4 5 2 3 2 4 4 3" xfId="28121"/>
    <cellStyle name="Normal 4 5 2 3 2 4 4 3 2" xfId="52152"/>
    <cellStyle name="Normal 4 5 2 3 2 4 4 4" xfId="11509"/>
    <cellStyle name="Normal 4 5 2 3 2 4 4 5" xfId="35585"/>
    <cellStyle name="Normal 4 5 2 3 2 4 5" xfId="2286"/>
    <cellStyle name="Normal 4 5 2 3 2 4 5 2" xfId="25097"/>
    <cellStyle name="Normal 4 5 2 3 2 4 5 2 2" xfId="49138"/>
    <cellStyle name="Normal 4 5 2 3 2 4 5 3" xfId="12615"/>
    <cellStyle name="Normal 4 5 2 3 2 4 5 4" xfId="36691"/>
    <cellStyle name="Normal 4 5 2 3 2 4 6" xfId="24111"/>
    <cellStyle name="Normal 4 5 2 3 2 4 6 2" xfId="48158"/>
    <cellStyle name="Normal 4 5 2 3 2 4 7" xfId="8606"/>
    <cellStyle name="Normal 4 5 2 3 2 4 8" xfId="32682"/>
    <cellStyle name="Normal 4 5 2 3 2 5" xfId="2535"/>
    <cellStyle name="Normal 4 5 2 3 2 5 2" xfId="5735"/>
    <cellStyle name="Normal 4 5 2 3 2 5 2 2" xfId="28566"/>
    <cellStyle name="Normal 4 5 2 3 2 5 2 2 2" xfId="52597"/>
    <cellStyle name="Normal 4 5 2 3 2 5 2 3" xfId="16902"/>
    <cellStyle name="Normal 4 5 2 3 2 5 2 4" xfId="40976"/>
    <cellStyle name="Normal 4 5 2 3 2 5 3" xfId="13717"/>
    <cellStyle name="Normal 4 5 2 3 2 5 3 2" xfId="37793"/>
    <cellStyle name="Normal 4 5 2 3 2 5 4" xfId="25344"/>
    <cellStyle name="Normal 4 5 2 3 2 5 4 2" xfId="49385"/>
    <cellStyle name="Normal 4 5 2 3 2 5 5" xfId="8848"/>
    <cellStyle name="Normal 4 5 2 3 2 5 6" xfId="32924"/>
    <cellStyle name="Normal 4 5 2 3 2 6" xfId="3510"/>
    <cellStyle name="Normal 4 5 2 3 2 6 2" xfId="6723"/>
    <cellStyle name="Normal 4 5 2 3 2 6 2 2" xfId="29554"/>
    <cellStyle name="Normal 4 5 2 3 2 6 2 2 2" xfId="53585"/>
    <cellStyle name="Normal 4 5 2 3 2 6 2 3" xfId="17890"/>
    <cellStyle name="Normal 4 5 2 3 2 6 2 4" xfId="41964"/>
    <cellStyle name="Normal 4 5 2 3 2 6 3" xfId="14707"/>
    <cellStyle name="Normal 4 5 2 3 2 6 3 2" xfId="38781"/>
    <cellStyle name="Normal 4 5 2 3 2 6 4" xfId="26342"/>
    <cellStyle name="Normal 4 5 2 3 2 6 4 2" xfId="50373"/>
    <cellStyle name="Normal 4 5 2 3 2 6 5" xfId="9826"/>
    <cellStyle name="Normal 4 5 2 3 2 6 6" xfId="33902"/>
    <cellStyle name="Normal 4 5 2 3 2 7" xfId="4568"/>
    <cellStyle name="Normal 4 5 2 3 2 7 2" xfId="15765"/>
    <cellStyle name="Normal 4 5 2 3 2 7 2 2" xfId="39839"/>
    <cellStyle name="Normal 4 5 2 3 2 7 3" xfId="27400"/>
    <cellStyle name="Normal 4 5 2 3 2 7 3 2" xfId="51431"/>
    <cellStyle name="Normal 4 5 2 3 2 7 4" xfId="10789"/>
    <cellStyle name="Normal 4 5 2 3 2 7 5" xfId="34865"/>
    <cellStyle name="Normal 4 5 2 3 2 8" xfId="1564"/>
    <cellStyle name="Normal 4 5 2 3 2 8 2" xfId="24373"/>
    <cellStyle name="Normal 4 5 2 3 2 8 2 2" xfId="48416"/>
    <cellStyle name="Normal 4 5 2 3 2 8 3" xfId="11817"/>
    <cellStyle name="Normal 4 5 2 3 2 8 4" xfId="35893"/>
    <cellStyle name="Normal 4 5 2 3 2 9" xfId="23376"/>
    <cellStyle name="Normal 4 5 2 3 2 9 2" xfId="47438"/>
    <cellStyle name="Normal 4 5 2 3 3" xfId="727"/>
    <cellStyle name="Normal 4 5 2 3 3 2" xfId="2775"/>
    <cellStyle name="Normal 4 5 2 3 3 2 2" xfId="5974"/>
    <cellStyle name="Normal 4 5 2 3 3 2 2 2" xfId="28805"/>
    <cellStyle name="Normal 4 5 2 3 3 2 2 2 2" xfId="52836"/>
    <cellStyle name="Normal 4 5 2 3 3 2 2 3" xfId="17141"/>
    <cellStyle name="Normal 4 5 2 3 3 2 2 4" xfId="41215"/>
    <cellStyle name="Normal 4 5 2 3 3 2 3" xfId="13956"/>
    <cellStyle name="Normal 4 5 2 3 3 2 3 2" xfId="38032"/>
    <cellStyle name="Normal 4 5 2 3 3 2 4" xfId="25583"/>
    <cellStyle name="Normal 4 5 2 3 3 2 4 2" xfId="49624"/>
    <cellStyle name="Normal 4 5 2 3 3 2 5" xfId="9087"/>
    <cellStyle name="Normal 4 5 2 3 3 2 6" xfId="33163"/>
    <cellStyle name="Normal 4 5 2 3 3 3" xfId="3754"/>
    <cellStyle name="Normal 4 5 2 3 3 3 2" xfId="6967"/>
    <cellStyle name="Normal 4 5 2 3 3 3 2 2" xfId="29798"/>
    <cellStyle name="Normal 4 5 2 3 3 3 2 2 2" xfId="53829"/>
    <cellStyle name="Normal 4 5 2 3 3 3 2 3" xfId="18134"/>
    <cellStyle name="Normal 4 5 2 3 3 3 2 4" xfId="42208"/>
    <cellStyle name="Normal 4 5 2 3 3 3 3" xfId="14951"/>
    <cellStyle name="Normal 4 5 2 3 3 3 3 2" xfId="39025"/>
    <cellStyle name="Normal 4 5 2 3 3 3 4" xfId="26586"/>
    <cellStyle name="Normal 4 5 2 3 3 3 4 2" xfId="50617"/>
    <cellStyle name="Normal 4 5 2 3 3 3 5" xfId="10065"/>
    <cellStyle name="Normal 4 5 2 3 3 3 6" xfId="34141"/>
    <cellStyle name="Normal 4 5 2 3 3 4" xfId="4807"/>
    <cellStyle name="Normal 4 5 2 3 3 4 2" xfId="16004"/>
    <cellStyle name="Normal 4 5 2 3 3 4 2 2" xfId="40078"/>
    <cellStyle name="Normal 4 5 2 3 3 4 3" xfId="27639"/>
    <cellStyle name="Normal 4 5 2 3 3 4 3 2" xfId="51670"/>
    <cellStyle name="Normal 4 5 2 3 3 4 4" xfId="11028"/>
    <cellStyle name="Normal 4 5 2 3 3 4 5" xfId="35104"/>
    <cellStyle name="Normal 4 5 2 3 3 5" xfId="1803"/>
    <cellStyle name="Normal 4 5 2 3 3 5 2" xfId="24612"/>
    <cellStyle name="Normal 4 5 2 3 3 5 2 2" xfId="48655"/>
    <cellStyle name="Normal 4 5 2 3 3 5 3" xfId="12114"/>
    <cellStyle name="Normal 4 5 2 3 3 5 4" xfId="36190"/>
    <cellStyle name="Normal 4 5 2 3 3 6" xfId="23623"/>
    <cellStyle name="Normal 4 5 2 3 3 6 2" xfId="47677"/>
    <cellStyle name="Normal 4 5 2 3 3 7" xfId="8125"/>
    <cellStyle name="Normal 4 5 2 3 3 8" xfId="32201"/>
    <cellStyle name="Normal 4 5 2 3 4" xfId="997"/>
    <cellStyle name="Normal 4 5 2 3 4 2" xfId="3015"/>
    <cellStyle name="Normal 4 5 2 3 4 2 2" xfId="6214"/>
    <cellStyle name="Normal 4 5 2 3 4 2 2 2" xfId="29045"/>
    <cellStyle name="Normal 4 5 2 3 4 2 2 2 2" xfId="53076"/>
    <cellStyle name="Normal 4 5 2 3 4 2 2 3" xfId="17381"/>
    <cellStyle name="Normal 4 5 2 3 4 2 2 4" xfId="41455"/>
    <cellStyle name="Normal 4 5 2 3 4 2 3" xfId="14196"/>
    <cellStyle name="Normal 4 5 2 3 4 2 3 2" xfId="38272"/>
    <cellStyle name="Normal 4 5 2 3 4 2 4" xfId="25823"/>
    <cellStyle name="Normal 4 5 2 3 4 2 4 2" xfId="49864"/>
    <cellStyle name="Normal 4 5 2 3 4 2 5" xfId="9327"/>
    <cellStyle name="Normal 4 5 2 3 4 2 6" xfId="33403"/>
    <cellStyle name="Normal 4 5 2 3 4 3" xfId="3998"/>
    <cellStyle name="Normal 4 5 2 3 4 3 2" xfId="7211"/>
    <cellStyle name="Normal 4 5 2 3 4 3 2 2" xfId="30042"/>
    <cellStyle name="Normal 4 5 2 3 4 3 2 2 2" xfId="54073"/>
    <cellStyle name="Normal 4 5 2 3 4 3 2 3" xfId="18378"/>
    <cellStyle name="Normal 4 5 2 3 4 3 2 4" xfId="42452"/>
    <cellStyle name="Normal 4 5 2 3 4 3 3" xfId="15195"/>
    <cellStyle name="Normal 4 5 2 3 4 3 3 2" xfId="39269"/>
    <cellStyle name="Normal 4 5 2 3 4 3 4" xfId="26830"/>
    <cellStyle name="Normal 4 5 2 3 4 3 4 2" xfId="50861"/>
    <cellStyle name="Normal 4 5 2 3 4 3 5" xfId="10305"/>
    <cellStyle name="Normal 4 5 2 3 4 3 6" xfId="34381"/>
    <cellStyle name="Normal 4 5 2 3 4 4" xfId="5047"/>
    <cellStyle name="Normal 4 5 2 3 4 4 2" xfId="16244"/>
    <cellStyle name="Normal 4 5 2 3 4 4 2 2" xfId="40318"/>
    <cellStyle name="Normal 4 5 2 3 4 4 3" xfId="27879"/>
    <cellStyle name="Normal 4 5 2 3 4 4 3 2" xfId="51910"/>
    <cellStyle name="Normal 4 5 2 3 4 4 4" xfId="11268"/>
    <cellStyle name="Normal 4 5 2 3 4 4 5" xfId="35344"/>
    <cellStyle name="Normal 4 5 2 3 4 5" xfId="2043"/>
    <cellStyle name="Normal 4 5 2 3 4 5 2" xfId="24852"/>
    <cellStyle name="Normal 4 5 2 3 4 5 2 2" xfId="48895"/>
    <cellStyle name="Normal 4 5 2 3 4 5 3" xfId="12364"/>
    <cellStyle name="Normal 4 5 2 3 4 5 4" xfId="36440"/>
    <cellStyle name="Normal 4 5 2 3 4 6" xfId="23865"/>
    <cellStyle name="Normal 4 5 2 3 4 6 2" xfId="47917"/>
    <cellStyle name="Normal 4 5 2 3 4 7" xfId="8365"/>
    <cellStyle name="Normal 4 5 2 3 4 8" xfId="32441"/>
    <cellStyle name="Normal 4 5 2 3 5" xfId="1237"/>
    <cellStyle name="Normal 4 5 2 3 5 2" xfId="3255"/>
    <cellStyle name="Normal 4 5 2 3 5 2 2" xfId="6454"/>
    <cellStyle name="Normal 4 5 2 3 5 2 2 2" xfId="29285"/>
    <cellStyle name="Normal 4 5 2 3 5 2 2 2 2" xfId="53316"/>
    <cellStyle name="Normal 4 5 2 3 5 2 2 3" xfId="17621"/>
    <cellStyle name="Normal 4 5 2 3 5 2 2 4" xfId="41695"/>
    <cellStyle name="Normal 4 5 2 3 5 2 3" xfId="14436"/>
    <cellStyle name="Normal 4 5 2 3 5 2 3 2" xfId="38512"/>
    <cellStyle name="Normal 4 5 2 3 5 2 4" xfId="26063"/>
    <cellStyle name="Normal 4 5 2 3 5 2 4 2" xfId="50104"/>
    <cellStyle name="Normal 4 5 2 3 5 2 5" xfId="9567"/>
    <cellStyle name="Normal 4 5 2 3 5 2 6" xfId="33643"/>
    <cellStyle name="Normal 4 5 2 3 5 3" xfId="4250"/>
    <cellStyle name="Normal 4 5 2 3 5 3 2" xfId="7463"/>
    <cellStyle name="Normal 4 5 2 3 5 3 2 2" xfId="30294"/>
    <cellStyle name="Normal 4 5 2 3 5 3 2 2 2" xfId="54325"/>
    <cellStyle name="Normal 4 5 2 3 5 3 2 3" xfId="18630"/>
    <cellStyle name="Normal 4 5 2 3 5 3 2 4" xfId="42704"/>
    <cellStyle name="Normal 4 5 2 3 5 3 3" xfId="15447"/>
    <cellStyle name="Normal 4 5 2 3 5 3 3 2" xfId="39521"/>
    <cellStyle name="Normal 4 5 2 3 5 3 4" xfId="27082"/>
    <cellStyle name="Normal 4 5 2 3 5 3 4 2" xfId="51113"/>
    <cellStyle name="Normal 4 5 2 3 5 3 5" xfId="10545"/>
    <cellStyle name="Normal 4 5 2 3 5 3 6" xfId="34621"/>
    <cellStyle name="Normal 4 5 2 3 5 4" xfId="5288"/>
    <cellStyle name="Normal 4 5 2 3 5 4 2" xfId="16485"/>
    <cellStyle name="Normal 4 5 2 3 5 4 2 2" xfId="40559"/>
    <cellStyle name="Normal 4 5 2 3 5 4 3" xfId="28120"/>
    <cellStyle name="Normal 4 5 2 3 5 4 3 2" xfId="52151"/>
    <cellStyle name="Normal 4 5 2 3 5 4 4" xfId="11508"/>
    <cellStyle name="Normal 4 5 2 3 5 4 5" xfId="35584"/>
    <cellStyle name="Normal 4 5 2 3 5 5" xfId="2285"/>
    <cellStyle name="Normal 4 5 2 3 5 5 2" xfId="25096"/>
    <cellStyle name="Normal 4 5 2 3 5 5 2 2" xfId="49137"/>
    <cellStyle name="Normal 4 5 2 3 5 5 3" xfId="12614"/>
    <cellStyle name="Normal 4 5 2 3 5 5 4" xfId="36690"/>
    <cellStyle name="Normal 4 5 2 3 5 6" xfId="24110"/>
    <cellStyle name="Normal 4 5 2 3 5 6 2" xfId="48157"/>
    <cellStyle name="Normal 4 5 2 3 5 7" xfId="8605"/>
    <cellStyle name="Normal 4 5 2 3 5 8" xfId="32681"/>
    <cellStyle name="Normal 4 5 2 3 6" xfId="2534"/>
    <cellStyle name="Normal 4 5 2 3 6 2" xfId="5734"/>
    <cellStyle name="Normal 4 5 2 3 6 2 2" xfId="28565"/>
    <cellStyle name="Normal 4 5 2 3 6 2 2 2" xfId="52596"/>
    <cellStyle name="Normal 4 5 2 3 6 2 3" xfId="16901"/>
    <cellStyle name="Normal 4 5 2 3 6 2 4" xfId="40975"/>
    <cellStyle name="Normal 4 5 2 3 6 3" xfId="13716"/>
    <cellStyle name="Normal 4 5 2 3 6 3 2" xfId="37792"/>
    <cellStyle name="Normal 4 5 2 3 6 4" xfId="25343"/>
    <cellStyle name="Normal 4 5 2 3 6 4 2" xfId="49384"/>
    <cellStyle name="Normal 4 5 2 3 6 5" xfId="8847"/>
    <cellStyle name="Normal 4 5 2 3 6 6" xfId="32923"/>
    <cellStyle name="Normal 4 5 2 3 7" xfId="3509"/>
    <cellStyle name="Normal 4 5 2 3 7 2" xfId="6722"/>
    <cellStyle name="Normal 4 5 2 3 7 2 2" xfId="29553"/>
    <cellStyle name="Normal 4 5 2 3 7 2 2 2" xfId="53584"/>
    <cellStyle name="Normal 4 5 2 3 7 2 3" xfId="17889"/>
    <cellStyle name="Normal 4 5 2 3 7 2 4" xfId="41963"/>
    <cellStyle name="Normal 4 5 2 3 7 3" xfId="14706"/>
    <cellStyle name="Normal 4 5 2 3 7 3 2" xfId="38780"/>
    <cellStyle name="Normal 4 5 2 3 7 4" xfId="26341"/>
    <cellStyle name="Normal 4 5 2 3 7 4 2" xfId="50372"/>
    <cellStyle name="Normal 4 5 2 3 7 5" xfId="9825"/>
    <cellStyle name="Normal 4 5 2 3 7 6" xfId="33901"/>
    <cellStyle name="Normal 4 5 2 3 8" xfId="4567"/>
    <cellStyle name="Normal 4 5 2 3 8 2" xfId="15764"/>
    <cellStyle name="Normal 4 5 2 3 8 2 2" xfId="39838"/>
    <cellStyle name="Normal 4 5 2 3 8 3" xfId="27399"/>
    <cellStyle name="Normal 4 5 2 3 8 3 2" xfId="51430"/>
    <cellStyle name="Normal 4 5 2 3 8 4" xfId="10788"/>
    <cellStyle name="Normal 4 5 2 3 8 5" xfId="34864"/>
    <cellStyle name="Normal 4 5 2 3 9" xfId="1563"/>
    <cellStyle name="Normal 4 5 2 3 9 2" xfId="24372"/>
    <cellStyle name="Normal 4 5 2 3 9 2 2" xfId="48415"/>
    <cellStyle name="Normal 4 5 2 3 9 3" xfId="11816"/>
    <cellStyle name="Normal 4 5 2 3 9 4" xfId="35892"/>
    <cellStyle name="Normal 4 5 2 4" xfId="330"/>
    <cellStyle name="Normal 4 5 2 4 10" xfId="7887"/>
    <cellStyle name="Normal 4 5 2 4 11" xfId="31963"/>
    <cellStyle name="Normal 4 5 2 4 2" xfId="729"/>
    <cellStyle name="Normal 4 5 2 4 2 2" xfId="2777"/>
    <cellStyle name="Normal 4 5 2 4 2 2 2" xfId="5976"/>
    <cellStyle name="Normal 4 5 2 4 2 2 2 2" xfId="28807"/>
    <cellStyle name="Normal 4 5 2 4 2 2 2 2 2" xfId="52838"/>
    <cellStyle name="Normal 4 5 2 4 2 2 2 3" xfId="17143"/>
    <cellStyle name="Normal 4 5 2 4 2 2 2 4" xfId="41217"/>
    <cellStyle name="Normal 4 5 2 4 2 2 3" xfId="13958"/>
    <cellStyle name="Normal 4 5 2 4 2 2 3 2" xfId="38034"/>
    <cellStyle name="Normal 4 5 2 4 2 2 4" xfId="25585"/>
    <cellStyle name="Normal 4 5 2 4 2 2 4 2" xfId="49626"/>
    <cellStyle name="Normal 4 5 2 4 2 2 5" xfId="9089"/>
    <cellStyle name="Normal 4 5 2 4 2 2 6" xfId="33165"/>
    <cellStyle name="Normal 4 5 2 4 2 3" xfId="3756"/>
    <cellStyle name="Normal 4 5 2 4 2 3 2" xfId="6969"/>
    <cellStyle name="Normal 4 5 2 4 2 3 2 2" xfId="29800"/>
    <cellStyle name="Normal 4 5 2 4 2 3 2 2 2" xfId="53831"/>
    <cellStyle name="Normal 4 5 2 4 2 3 2 3" xfId="18136"/>
    <cellStyle name="Normal 4 5 2 4 2 3 2 4" xfId="42210"/>
    <cellStyle name="Normal 4 5 2 4 2 3 3" xfId="14953"/>
    <cellStyle name="Normal 4 5 2 4 2 3 3 2" xfId="39027"/>
    <cellStyle name="Normal 4 5 2 4 2 3 4" xfId="26588"/>
    <cellStyle name="Normal 4 5 2 4 2 3 4 2" xfId="50619"/>
    <cellStyle name="Normal 4 5 2 4 2 3 5" xfId="10067"/>
    <cellStyle name="Normal 4 5 2 4 2 3 6" xfId="34143"/>
    <cellStyle name="Normal 4 5 2 4 2 4" xfId="4809"/>
    <cellStyle name="Normal 4 5 2 4 2 4 2" xfId="16006"/>
    <cellStyle name="Normal 4 5 2 4 2 4 2 2" xfId="40080"/>
    <cellStyle name="Normal 4 5 2 4 2 4 3" xfId="27641"/>
    <cellStyle name="Normal 4 5 2 4 2 4 3 2" xfId="51672"/>
    <cellStyle name="Normal 4 5 2 4 2 4 4" xfId="11030"/>
    <cellStyle name="Normal 4 5 2 4 2 4 5" xfId="35106"/>
    <cellStyle name="Normal 4 5 2 4 2 5" xfId="1805"/>
    <cellStyle name="Normal 4 5 2 4 2 5 2" xfId="24614"/>
    <cellStyle name="Normal 4 5 2 4 2 5 2 2" xfId="48657"/>
    <cellStyle name="Normal 4 5 2 4 2 5 3" xfId="12116"/>
    <cellStyle name="Normal 4 5 2 4 2 5 4" xfId="36192"/>
    <cellStyle name="Normal 4 5 2 4 2 6" xfId="23625"/>
    <cellStyle name="Normal 4 5 2 4 2 6 2" xfId="47679"/>
    <cellStyle name="Normal 4 5 2 4 2 7" xfId="8127"/>
    <cellStyle name="Normal 4 5 2 4 2 8" xfId="32203"/>
    <cellStyle name="Normal 4 5 2 4 3" xfId="999"/>
    <cellStyle name="Normal 4 5 2 4 3 2" xfId="3017"/>
    <cellStyle name="Normal 4 5 2 4 3 2 2" xfId="6216"/>
    <cellStyle name="Normal 4 5 2 4 3 2 2 2" xfId="29047"/>
    <cellStyle name="Normal 4 5 2 4 3 2 2 2 2" xfId="53078"/>
    <cellStyle name="Normal 4 5 2 4 3 2 2 3" xfId="17383"/>
    <cellStyle name="Normal 4 5 2 4 3 2 2 4" xfId="41457"/>
    <cellStyle name="Normal 4 5 2 4 3 2 3" xfId="14198"/>
    <cellStyle name="Normal 4 5 2 4 3 2 3 2" xfId="38274"/>
    <cellStyle name="Normal 4 5 2 4 3 2 4" xfId="25825"/>
    <cellStyle name="Normal 4 5 2 4 3 2 4 2" xfId="49866"/>
    <cellStyle name="Normal 4 5 2 4 3 2 5" xfId="9329"/>
    <cellStyle name="Normal 4 5 2 4 3 2 6" xfId="33405"/>
    <cellStyle name="Normal 4 5 2 4 3 3" xfId="4000"/>
    <cellStyle name="Normal 4 5 2 4 3 3 2" xfId="7213"/>
    <cellStyle name="Normal 4 5 2 4 3 3 2 2" xfId="30044"/>
    <cellStyle name="Normal 4 5 2 4 3 3 2 2 2" xfId="54075"/>
    <cellStyle name="Normal 4 5 2 4 3 3 2 3" xfId="18380"/>
    <cellStyle name="Normal 4 5 2 4 3 3 2 4" xfId="42454"/>
    <cellStyle name="Normal 4 5 2 4 3 3 3" xfId="15197"/>
    <cellStyle name="Normal 4 5 2 4 3 3 3 2" xfId="39271"/>
    <cellStyle name="Normal 4 5 2 4 3 3 4" xfId="26832"/>
    <cellStyle name="Normal 4 5 2 4 3 3 4 2" xfId="50863"/>
    <cellStyle name="Normal 4 5 2 4 3 3 5" xfId="10307"/>
    <cellStyle name="Normal 4 5 2 4 3 3 6" xfId="34383"/>
    <cellStyle name="Normal 4 5 2 4 3 4" xfId="5049"/>
    <cellStyle name="Normal 4 5 2 4 3 4 2" xfId="16246"/>
    <cellStyle name="Normal 4 5 2 4 3 4 2 2" xfId="40320"/>
    <cellStyle name="Normal 4 5 2 4 3 4 3" xfId="27881"/>
    <cellStyle name="Normal 4 5 2 4 3 4 3 2" xfId="51912"/>
    <cellStyle name="Normal 4 5 2 4 3 4 4" xfId="11270"/>
    <cellStyle name="Normal 4 5 2 4 3 4 5" xfId="35346"/>
    <cellStyle name="Normal 4 5 2 4 3 5" xfId="2045"/>
    <cellStyle name="Normal 4 5 2 4 3 5 2" xfId="24854"/>
    <cellStyle name="Normal 4 5 2 4 3 5 2 2" xfId="48897"/>
    <cellStyle name="Normal 4 5 2 4 3 5 3" xfId="12366"/>
    <cellStyle name="Normal 4 5 2 4 3 5 4" xfId="36442"/>
    <cellStyle name="Normal 4 5 2 4 3 6" xfId="23867"/>
    <cellStyle name="Normal 4 5 2 4 3 6 2" xfId="47919"/>
    <cellStyle name="Normal 4 5 2 4 3 7" xfId="8367"/>
    <cellStyle name="Normal 4 5 2 4 3 8" xfId="32443"/>
    <cellStyle name="Normal 4 5 2 4 4" xfId="1239"/>
    <cellStyle name="Normal 4 5 2 4 4 2" xfId="3257"/>
    <cellStyle name="Normal 4 5 2 4 4 2 2" xfId="6456"/>
    <cellStyle name="Normal 4 5 2 4 4 2 2 2" xfId="29287"/>
    <cellStyle name="Normal 4 5 2 4 4 2 2 2 2" xfId="53318"/>
    <cellStyle name="Normal 4 5 2 4 4 2 2 3" xfId="17623"/>
    <cellStyle name="Normal 4 5 2 4 4 2 2 4" xfId="41697"/>
    <cellStyle name="Normal 4 5 2 4 4 2 3" xfId="14438"/>
    <cellStyle name="Normal 4 5 2 4 4 2 3 2" xfId="38514"/>
    <cellStyle name="Normal 4 5 2 4 4 2 4" xfId="26065"/>
    <cellStyle name="Normal 4 5 2 4 4 2 4 2" xfId="50106"/>
    <cellStyle name="Normal 4 5 2 4 4 2 5" xfId="9569"/>
    <cellStyle name="Normal 4 5 2 4 4 2 6" xfId="33645"/>
    <cellStyle name="Normal 4 5 2 4 4 3" xfId="4252"/>
    <cellStyle name="Normal 4 5 2 4 4 3 2" xfId="7465"/>
    <cellStyle name="Normal 4 5 2 4 4 3 2 2" xfId="30296"/>
    <cellStyle name="Normal 4 5 2 4 4 3 2 2 2" xfId="54327"/>
    <cellStyle name="Normal 4 5 2 4 4 3 2 3" xfId="18632"/>
    <cellStyle name="Normal 4 5 2 4 4 3 2 4" xfId="42706"/>
    <cellStyle name="Normal 4 5 2 4 4 3 3" xfId="15449"/>
    <cellStyle name="Normal 4 5 2 4 4 3 3 2" xfId="39523"/>
    <cellStyle name="Normal 4 5 2 4 4 3 4" xfId="27084"/>
    <cellStyle name="Normal 4 5 2 4 4 3 4 2" xfId="51115"/>
    <cellStyle name="Normal 4 5 2 4 4 3 5" xfId="10547"/>
    <cellStyle name="Normal 4 5 2 4 4 3 6" xfId="34623"/>
    <cellStyle name="Normal 4 5 2 4 4 4" xfId="5290"/>
    <cellStyle name="Normal 4 5 2 4 4 4 2" xfId="16487"/>
    <cellStyle name="Normal 4 5 2 4 4 4 2 2" xfId="40561"/>
    <cellStyle name="Normal 4 5 2 4 4 4 3" xfId="28122"/>
    <cellStyle name="Normal 4 5 2 4 4 4 3 2" xfId="52153"/>
    <cellStyle name="Normal 4 5 2 4 4 4 4" xfId="11510"/>
    <cellStyle name="Normal 4 5 2 4 4 4 5" xfId="35586"/>
    <cellStyle name="Normal 4 5 2 4 4 5" xfId="2287"/>
    <cellStyle name="Normal 4 5 2 4 4 5 2" xfId="25098"/>
    <cellStyle name="Normal 4 5 2 4 4 5 2 2" xfId="49139"/>
    <cellStyle name="Normal 4 5 2 4 4 5 3" xfId="12616"/>
    <cellStyle name="Normal 4 5 2 4 4 5 4" xfId="36692"/>
    <cellStyle name="Normal 4 5 2 4 4 6" xfId="24112"/>
    <cellStyle name="Normal 4 5 2 4 4 6 2" xfId="48159"/>
    <cellStyle name="Normal 4 5 2 4 4 7" xfId="8607"/>
    <cellStyle name="Normal 4 5 2 4 4 8" xfId="32683"/>
    <cellStyle name="Normal 4 5 2 4 5" xfId="2536"/>
    <cellStyle name="Normal 4 5 2 4 5 2" xfId="5736"/>
    <cellStyle name="Normal 4 5 2 4 5 2 2" xfId="28567"/>
    <cellStyle name="Normal 4 5 2 4 5 2 2 2" xfId="52598"/>
    <cellStyle name="Normal 4 5 2 4 5 2 3" xfId="16903"/>
    <cellStyle name="Normal 4 5 2 4 5 2 4" xfId="40977"/>
    <cellStyle name="Normal 4 5 2 4 5 3" xfId="13718"/>
    <cellStyle name="Normal 4 5 2 4 5 3 2" xfId="37794"/>
    <cellStyle name="Normal 4 5 2 4 5 4" xfId="25345"/>
    <cellStyle name="Normal 4 5 2 4 5 4 2" xfId="49386"/>
    <cellStyle name="Normal 4 5 2 4 5 5" xfId="8849"/>
    <cellStyle name="Normal 4 5 2 4 5 6" xfId="32925"/>
    <cellStyle name="Normal 4 5 2 4 6" xfId="3511"/>
    <cellStyle name="Normal 4 5 2 4 6 2" xfId="6724"/>
    <cellStyle name="Normal 4 5 2 4 6 2 2" xfId="29555"/>
    <cellStyle name="Normal 4 5 2 4 6 2 2 2" xfId="53586"/>
    <cellStyle name="Normal 4 5 2 4 6 2 3" xfId="17891"/>
    <cellStyle name="Normal 4 5 2 4 6 2 4" xfId="41965"/>
    <cellStyle name="Normal 4 5 2 4 6 3" xfId="14708"/>
    <cellStyle name="Normal 4 5 2 4 6 3 2" xfId="38782"/>
    <cellStyle name="Normal 4 5 2 4 6 4" xfId="26343"/>
    <cellStyle name="Normal 4 5 2 4 6 4 2" xfId="50374"/>
    <cellStyle name="Normal 4 5 2 4 6 5" xfId="9827"/>
    <cellStyle name="Normal 4 5 2 4 6 6" xfId="33903"/>
    <cellStyle name="Normal 4 5 2 4 7" xfId="4569"/>
    <cellStyle name="Normal 4 5 2 4 7 2" xfId="15766"/>
    <cellStyle name="Normal 4 5 2 4 7 2 2" xfId="39840"/>
    <cellStyle name="Normal 4 5 2 4 7 3" xfId="27401"/>
    <cellStyle name="Normal 4 5 2 4 7 3 2" xfId="51432"/>
    <cellStyle name="Normal 4 5 2 4 7 4" xfId="10790"/>
    <cellStyle name="Normal 4 5 2 4 7 5" xfId="34866"/>
    <cellStyle name="Normal 4 5 2 4 8" xfId="1565"/>
    <cellStyle name="Normal 4 5 2 4 8 2" xfId="24374"/>
    <cellStyle name="Normal 4 5 2 4 8 2 2" xfId="48417"/>
    <cellStyle name="Normal 4 5 2 4 8 3" xfId="11818"/>
    <cellStyle name="Normal 4 5 2 4 8 4" xfId="35894"/>
    <cellStyle name="Normal 4 5 2 4 9" xfId="23377"/>
    <cellStyle name="Normal 4 5 2 4 9 2" xfId="47439"/>
    <cellStyle name="Normal 4 5 2 5" xfId="724"/>
    <cellStyle name="Normal 4 5 2 5 2" xfId="2772"/>
    <cellStyle name="Normal 4 5 2 5 2 2" xfId="5971"/>
    <cellStyle name="Normal 4 5 2 5 2 2 2" xfId="28802"/>
    <cellStyle name="Normal 4 5 2 5 2 2 2 2" xfId="52833"/>
    <cellStyle name="Normal 4 5 2 5 2 2 3" xfId="17138"/>
    <cellStyle name="Normal 4 5 2 5 2 2 4" xfId="41212"/>
    <cellStyle name="Normal 4 5 2 5 2 3" xfId="13953"/>
    <cellStyle name="Normal 4 5 2 5 2 3 2" xfId="38029"/>
    <cellStyle name="Normal 4 5 2 5 2 4" xfId="25580"/>
    <cellStyle name="Normal 4 5 2 5 2 4 2" xfId="49621"/>
    <cellStyle name="Normal 4 5 2 5 2 5" xfId="9084"/>
    <cellStyle name="Normal 4 5 2 5 2 6" xfId="33160"/>
    <cellStyle name="Normal 4 5 2 5 3" xfId="3751"/>
    <cellStyle name="Normal 4 5 2 5 3 2" xfId="6964"/>
    <cellStyle name="Normal 4 5 2 5 3 2 2" xfId="29795"/>
    <cellStyle name="Normal 4 5 2 5 3 2 2 2" xfId="53826"/>
    <cellStyle name="Normal 4 5 2 5 3 2 3" xfId="18131"/>
    <cellStyle name="Normal 4 5 2 5 3 2 4" xfId="42205"/>
    <cellStyle name="Normal 4 5 2 5 3 3" xfId="14948"/>
    <cellStyle name="Normal 4 5 2 5 3 3 2" xfId="39022"/>
    <cellStyle name="Normal 4 5 2 5 3 4" xfId="26583"/>
    <cellStyle name="Normal 4 5 2 5 3 4 2" xfId="50614"/>
    <cellStyle name="Normal 4 5 2 5 3 5" xfId="10062"/>
    <cellStyle name="Normal 4 5 2 5 3 6" xfId="34138"/>
    <cellStyle name="Normal 4 5 2 5 4" xfId="4804"/>
    <cellStyle name="Normal 4 5 2 5 4 2" xfId="16001"/>
    <cellStyle name="Normal 4 5 2 5 4 2 2" xfId="40075"/>
    <cellStyle name="Normal 4 5 2 5 4 3" xfId="27636"/>
    <cellStyle name="Normal 4 5 2 5 4 3 2" xfId="51667"/>
    <cellStyle name="Normal 4 5 2 5 4 4" xfId="11025"/>
    <cellStyle name="Normal 4 5 2 5 4 5" xfId="35101"/>
    <cellStyle name="Normal 4 5 2 5 5" xfId="1800"/>
    <cellStyle name="Normal 4 5 2 5 5 2" xfId="24609"/>
    <cellStyle name="Normal 4 5 2 5 5 2 2" xfId="48652"/>
    <cellStyle name="Normal 4 5 2 5 5 3" xfId="12111"/>
    <cellStyle name="Normal 4 5 2 5 5 4" xfId="36187"/>
    <cellStyle name="Normal 4 5 2 5 6" xfId="23620"/>
    <cellStyle name="Normal 4 5 2 5 6 2" xfId="47674"/>
    <cellStyle name="Normal 4 5 2 5 7" xfId="8122"/>
    <cellStyle name="Normal 4 5 2 5 8" xfId="32198"/>
    <cellStyle name="Normal 4 5 2 6" xfId="994"/>
    <cellStyle name="Normal 4 5 2 6 2" xfId="3012"/>
    <cellStyle name="Normal 4 5 2 6 2 2" xfId="6211"/>
    <cellStyle name="Normal 4 5 2 6 2 2 2" xfId="29042"/>
    <cellStyle name="Normal 4 5 2 6 2 2 2 2" xfId="53073"/>
    <cellStyle name="Normal 4 5 2 6 2 2 3" xfId="17378"/>
    <cellStyle name="Normal 4 5 2 6 2 2 4" xfId="41452"/>
    <cellStyle name="Normal 4 5 2 6 2 3" xfId="14193"/>
    <cellStyle name="Normal 4 5 2 6 2 3 2" xfId="38269"/>
    <cellStyle name="Normal 4 5 2 6 2 4" xfId="25820"/>
    <cellStyle name="Normal 4 5 2 6 2 4 2" xfId="49861"/>
    <cellStyle name="Normal 4 5 2 6 2 5" xfId="9324"/>
    <cellStyle name="Normal 4 5 2 6 2 6" xfId="33400"/>
    <cellStyle name="Normal 4 5 2 6 3" xfId="3995"/>
    <cellStyle name="Normal 4 5 2 6 3 2" xfId="7208"/>
    <cellStyle name="Normal 4 5 2 6 3 2 2" xfId="30039"/>
    <cellStyle name="Normal 4 5 2 6 3 2 2 2" xfId="54070"/>
    <cellStyle name="Normal 4 5 2 6 3 2 3" xfId="18375"/>
    <cellStyle name="Normal 4 5 2 6 3 2 4" xfId="42449"/>
    <cellStyle name="Normal 4 5 2 6 3 3" xfId="15192"/>
    <cellStyle name="Normal 4 5 2 6 3 3 2" xfId="39266"/>
    <cellStyle name="Normal 4 5 2 6 3 4" xfId="26827"/>
    <cellStyle name="Normal 4 5 2 6 3 4 2" xfId="50858"/>
    <cellStyle name="Normal 4 5 2 6 3 5" xfId="10302"/>
    <cellStyle name="Normal 4 5 2 6 3 6" xfId="34378"/>
    <cellStyle name="Normal 4 5 2 6 4" xfId="5044"/>
    <cellStyle name="Normal 4 5 2 6 4 2" xfId="16241"/>
    <cellStyle name="Normal 4 5 2 6 4 2 2" xfId="40315"/>
    <cellStyle name="Normal 4 5 2 6 4 3" xfId="27876"/>
    <cellStyle name="Normal 4 5 2 6 4 3 2" xfId="51907"/>
    <cellStyle name="Normal 4 5 2 6 4 4" xfId="11265"/>
    <cellStyle name="Normal 4 5 2 6 4 5" xfId="35341"/>
    <cellStyle name="Normal 4 5 2 6 5" xfId="2040"/>
    <cellStyle name="Normal 4 5 2 6 5 2" xfId="24849"/>
    <cellStyle name="Normal 4 5 2 6 5 2 2" xfId="48892"/>
    <cellStyle name="Normal 4 5 2 6 5 3" xfId="12361"/>
    <cellStyle name="Normal 4 5 2 6 5 4" xfId="36437"/>
    <cellStyle name="Normal 4 5 2 6 6" xfId="23862"/>
    <cellStyle name="Normal 4 5 2 6 6 2" xfId="47914"/>
    <cellStyle name="Normal 4 5 2 6 7" xfId="8362"/>
    <cellStyle name="Normal 4 5 2 6 8" xfId="32438"/>
    <cellStyle name="Normal 4 5 2 7" xfId="1234"/>
    <cellStyle name="Normal 4 5 2 7 2" xfId="3252"/>
    <cellStyle name="Normal 4 5 2 7 2 2" xfId="6451"/>
    <cellStyle name="Normal 4 5 2 7 2 2 2" xfId="29282"/>
    <cellStyle name="Normal 4 5 2 7 2 2 2 2" xfId="53313"/>
    <cellStyle name="Normal 4 5 2 7 2 2 3" xfId="17618"/>
    <cellStyle name="Normal 4 5 2 7 2 2 4" xfId="41692"/>
    <cellStyle name="Normal 4 5 2 7 2 3" xfId="14433"/>
    <cellStyle name="Normal 4 5 2 7 2 3 2" xfId="38509"/>
    <cellStyle name="Normal 4 5 2 7 2 4" xfId="26060"/>
    <cellStyle name="Normal 4 5 2 7 2 4 2" xfId="50101"/>
    <cellStyle name="Normal 4 5 2 7 2 5" xfId="9564"/>
    <cellStyle name="Normal 4 5 2 7 2 6" xfId="33640"/>
    <cellStyle name="Normal 4 5 2 7 3" xfId="4247"/>
    <cellStyle name="Normal 4 5 2 7 3 2" xfId="7460"/>
    <cellStyle name="Normal 4 5 2 7 3 2 2" xfId="30291"/>
    <cellStyle name="Normal 4 5 2 7 3 2 2 2" xfId="54322"/>
    <cellStyle name="Normal 4 5 2 7 3 2 3" xfId="18627"/>
    <cellStyle name="Normal 4 5 2 7 3 2 4" xfId="42701"/>
    <cellStyle name="Normal 4 5 2 7 3 3" xfId="15444"/>
    <cellStyle name="Normal 4 5 2 7 3 3 2" xfId="39518"/>
    <cellStyle name="Normal 4 5 2 7 3 4" xfId="27079"/>
    <cellStyle name="Normal 4 5 2 7 3 4 2" xfId="51110"/>
    <cellStyle name="Normal 4 5 2 7 3 5" xfId="10542"/>
    <cellStyle name="Normal 4 5 2 7 3 6" xfId="34618"/>
    <cellStyle name="Normal 4 5 2 7 4" xfId="5285"/>
    <cellStyle name="Normal 4 5 2 7 4 2" xfId="16482"/>
    <cellStyle name="Normal 4 5 2 7 4 2 2" xfId="40556"/>
    <cellStyle name="Normal 4 5 2 7 4 3" xfId="28117"/>
    <cellStyle name="Normal 4 5 2 7 4 3 2" xfId="52148"/>
    <cellStyle name="Normal 4 5 2 7 4 4" xfId="11505"/>
    <cellStyle name="Normal 4 5 2 7 4 5" xfId="35581"/>
    <cellStyle name="Normal 4 5 2 7 5" xfId="2282"/>
    <cellStyle name="Normal 4 5 2 7 5 2" xfId="25093"/>
    <cellStyle name="Normal 4 5 2 7 5 2 2" xfId="49134"/>
    <cellStyle name="Normal 4 5 2 7 5 3" xfId="12611"/>
    <cellStyle name="Normal 4 5 2 7 5 4" xfId="36687"/>
    <cellStyle name="Normal 4 5 2 7 6" xfId="24107"/>
    <cellStyle name="Normal 4 5 2 7 6 2" xfId="48154"/>
    <cellStyle name="Normal 4 5 2 7 7" xfId="8602"/>
    <cellStyle name="Normal 4 5 2 7 8" xfId="32678"/>
    <cellStyle name="Normal 4 5 2 8" xfId="2531"/>
    <cellStyle name="Normal 4 5 2 8 2" xfId="5731"/>
    <cellStyle name="Normal 4 5 2 8 2 2" xfId="28562"/>
    <cellStyle name="Normal 4 5 2 8 2 2 2" xfId="52593"/>
    <cellStyle name="Normal 4 5 2 8 2 3" xfId="16898"/>
    <cellStyle name="Normal 4 5 2 8 2 4" xfId="40972"/>
    <cellStyle name="Normal 4 5 2 8 3" xfId="13713"/>
    <cellStyle name="Normal 4 5 2 8 3 2" xfId="37789"/>
    <cellStyle name="Normal 4 5 2 8 4" xfId="25340"/>
    <cellStyle name="Normal 4 5 2 8 4 2" xfId="49381"/>
    <cellStyle name="Normal 4 5 2 8 5" xfId="8844"/>
    <cellStyle name="Normal 4 5 2 8 6" xfId="32920"/>
    <cellStyle name="Normal 4 5 2 9" xfId="3506"/>
    <cellStyle name="Normal 4 5 2 9 2" xfId="6719"/>
    <cellStyle name="Normal 4 5 2 9 2 2" xfId="29550"/>
    <cellStyle name="Normal 4 5 2 9 2 2 2" xfId="53581"/>
    <cellStyle name="Normal 4 5 2 9 2 3" xfId="17886"/>
    <cellStyle name="Normal 4 5 2 9 2 4" xfId="41960"/>
    <cellStyle name="Normal 4 5 2 9 3" xfId="14703"/>
    <cellStyle name="Normal 4 5 2 9 3 2" xfId="38777"/>
    <cellStyle name="Normal 4 5 2 9 4" xfId="26338"/>
    <cellStyle name="Normal 4 5 2 9 4 2" xfId="50369"/>
    <cellStyle name="Normal 4 5 2 9 5" xfId="9822"/>
    <cellStyle name="Normal 4 5 2 9 6" xfId="33898"/>
    <cellStyle name="Normal 4 5 3" xfId="331"/>
    <cellStyle name="Normal 4 5 3 10" xfId="1566"/>
    <cellStyle name="Normal 4 5 3 10 2" xfId="24375"/>
    <cellStyle name="Normal 4 5 3 10 2 2" xfId="48418"/>
    <cellStyle name="Normal 4 5 3 10 3" xfId="11819"/>
    <cellStyle name="Normal 4 5 3 10 4" xfId="35895"/>
    <cellStyle name="Normal 4 5 3 11" xfId="23378"/>
    <cellStyle name="Normal 4 5 3 11 2" xfId="47440"/>
    <cellStyle name="Normal 4 5 3 12" xfId="7888"/>
    <cellStyle name="Normal 4 5 3 13" xfId="31964"/>
    <cellStyle name="Normal 4 5 3 2" xfId="332"/>
    <cellStyle name="Normal 4 5 3 2 10" xfId="7889"/>
    <cellStyle name="Normal 4 5 3 2 11" xfId="31965"/>
    <cellStyle name="Normal 4 5 3 2 2" xfId="731"/>
    <cellStyle name="Normal 4 5 3 2 2 2" xfId="2779"/>
    <cellStyle name="Normal 4 5 3 2 2 2 2" xfId="5978"/>
    <cellStyle name="Normal 4 5 3 2 2 2 2 2" xfId="28809"/>
    <cellStyle name="Normal 4 5 3 2 2 2 2 2 2" xfId="52840"/>
    <cellStyle name="Normal 4 5 3 2 2 2 2 3" xfId="17145"/>
    <cellStyle name="Normal 4 5 3 2 2 2 2 4" xfId="41219"/>
    <cellStyle name="Normal 4 5 3 2 2 2 3" xfId="13960"/>
    <cellStyle name="Normal 4 5 3 2 2 2 3 2" xfId="38036"/>
    <cellStyle name="Normal 4 5 3 2 2 2 4" xfId="25587"/>
    <cellStyle name="Normal 4 5 3 2 2 2 4 2" xfId="49628"/>
    <cellStyle name="Normal 4 5 3 2 2 2 5" xfId="9091"/>
    <cellStyle name="Normal 4 5 3 2 2 2 6" xfId="33167"/>
    <cellStyle name="Normal 4 5 3 2 2 3" xfId="3758"/>
    <cellStyle name="Normal 4 5 3 2 2 3 2" xfId="6971"/>
    <cellStyle name="Normal 4 5 3 2 2 3 2 2" xfId="29802"/>
    <cellStyle name="Normal 4 5 3 2 2 3 2 2 2" xfId="53833"/>
    <cellStyle name="Normal 4 5 3 2 2 3 2 3" xfId="18138"/>
    <cellStyle name="Normal 4 5 3 2 2 3 2 4" xfId="42212"/>
    <cellStyle name="Normal 4 5 3 2 2 3 3" xfId="14955"/>
    <cellStyle name="Normal 4 5 3 2 2 3 3 2" xfId="39029"/>
    <cellStyle name="Normal 4 5 3 2 2 3 4" xfId="26590"/>
    <cellStyle name="Normal 4 5 3 2 2 3 4 2" xfId="50621"/>
    <cellStyle name="Normal 4 5 3 2 2 3 5" xfId="10069"/>
    <cellStyle name="Normal 4 5 3 2 2 3 6" xfId="34145"/>
    <cellStyle name="Normal 4 5 3 2 2 4" xfId="4811"/>
    <cellStyle name="Normal 4 5 3 2 2 4 2" xfId="16008"/>
    <cellStyle name="Normal 4 5 3 2 2 4 2 2" xfId="40082"/>
    <cellStyle name="Normal 4 5 3 2 2 4 3" xfId="27643"/>
    <cellStyle name="Normal 4 5 3 2 2 4 3 2" xfId="51674"/>
    <cellStyle name="Normal 4 5 3 2 2 4 4" xfId="11032"/>
    <cellStyle name="Normal 4 5 3 2 2 4 5" xfId="35108"/>
    <cellStyle name="Normal 4 5 3 2 2 5" xfId="1807"/>
    <cellStyle name="Normal 4 5 3 2 2 5 2" xfId="24616"/>
    <cellStyle name="Normal 4 5 3 2 2 5 2 2" xfId="48659"/>
    <cellStyle name="Normal 4 5 3 2 2 5 3" xfId="12118"/>
    <cellStyle name="Normal 4 5 3 2 2 5 4" xfId="36194"/>
    <cellStyle name="Normal 4 5 3 2 2 6" xfId="23627"/>
    <cellStyle name="Normal 4 5 3 2 2 6 2" xfId="47681"/>
    <cellStyle name="Normal 4 5 3 2 2 7" xfId="8129"/>
    <cellStyle name="Normal 4 5 3 2 2 8" xfId="32205"/>
    <cellStyle name="Normal 4 5 3 2 3" xfId="1001"/>
    <cellStyle name="Normal 4 5 3 2 3 2" xfId="3019"/>
    <cellStyle name="Normal 4 5 3 2 3 2 2" xfId="6218"/>
    <cellStyle name="Normal 4 5 3 2 3 2 2 2" xfId="29049"/>
    <cellStyle name="Normal 4 5 3 2 3 2 2 2 2" xfId="53080"/>
    <cellStyle name="Normal 4 5 3 2 3 2 2 3" xfId="17385"/>
    <cellStyle name="Normal 4 5 3 2 3 2 2 4" xfId="41459"/>
    <cellStyle name="Normal 4 5 3 2 3 2 3" xfId="14200"/>
    <cellStyle name="Normal 4 5 3 2 3 2 3 2" xfId="38276"/>
    <cellStyle name="Normal 4 5 3 2 3 2 4" xfId="25827"/>
    <cellStyle name="Normal 4 5 3 2 3 2 4 2" xfId="49868"/>
    <cellStyle name="Normal 4 5 3 2 3 2 5" xfId="9331"/>
    <cellStyle name="Normal 4 5 3 2 3 2 6" xfId="33407"/>
    <cellStyle name="Normal 4 5 3 2 3 3" xfId="4002"/>
    <cellStyle name="Normal 4 5 3 2 3 3 2" xfId="7215"/>
    <cellStyle name="Normal 4 5 3 2 3 3 2 2" xfId="30046"/>
    <cellStyle name="Normal 4 5 3 2 3 3 2 2 2" xfId="54077"/>
    <cellStyle name="Normal 4 5 3 2 3 3 2 3" xfId="18382"/>
    <cellStyle name="Normal 4 5 3 2 3 3 2 4" xfId="42456"/>
    <cellStyle name="Normal 4 5 3 2 3 3 3" xfId="15199"/>
    <cellStyle name="Normal 4 5 3 2 3 3 3 2" xfId="39273"/>
    <cellStyle name="Normal 4 5 3 2 3 3 4" xfId="26834"/>
    <cellStyle name="Normal 4 5 3 2 3 3 4 2" xfId="50865"/>
    <cellStyle name="Normal 4 5 3 2 3 3 5" xfId="10309"/>
    <cellStyle name="Normal 4 5 3 2 3 3 6" xfId="34385"/>
    <cellStyle name="Normal 4 5 3 2 3 4" xfId="5051"/>
    <cellStyle name="Normal 4 5 3 2 3 4 2" xfId="16248"/>
    <cellStyle name="Normal 4 5 3 2 3 4 2 2" xfId="40322"/>
    <cellStyle name="Normal 4 5 3 2 3 4 3" xfId="27883"/>
    <cellStyle name="Normal 4 5 3 2 3 4 3 2" xfId="51914"/>
    <cellStyle name="Normal 4 5 3 2 3 4 4" xfId="11272"/>
    <cellStyle name="Normal 4 5 3 2 3 4 5" xfId="35348"/>
    <cellStyle name="Normal 4 5 3 2 3 5" xfId="2047"/>
    <cellStyle name="Normal 4 5 3 2 3 5 2" xfId="24856"/>
    <cellStyle name="Normal 4 5 3 2 3 5 2 2" xfId="48899"/>
    <cellStyle name="Normal 4 5 3 2 3 5 3" xfId="12368"/>
    <cellStyle name="Normal 4 5 3 2 3 5 4" xfId="36444"/>
    <cellStyle name="Normal 4 5 3 2 3 6" xfId="23869"/>
    <cellStyle name="Normal 4 5 3 2 3 6 2" xfId="47921"/>
    <cellStyle name="Normal 4 5 3 2 3 7" xfId="8369"/>
    <cellStyle name="Normal 4 5 3 2 3 8" xfId="32445"/>
    <cellStyle name="Normal 4 5 3 2 4" xfId="1241"/>
    <cellStyle name="Normal 4 5 3 2 4 2" xfId="3259"/>
    <cellStyle name="Normal 4 5 3 2 4 2 2" xfId="6458"/>
    <cellStyle name="Normal 4 5 3 2 4 2 2 2" xfId="29289"/>
    <cellStyle name="Normal 4 5 3 2 4 2 2 2 2" xfId="53320"/>
    <cellStyle name="Normal 4 5 3 2 4 2 2 3" xfId="17625"/>
    <cellStyle name="Normal 4 5 3 2 4 2 2 4" xfId="41699"/>
    <cellStyle name="Normal 4 5 3 2 4 2 3" xfId="14440"/>
    <cellStyle name="Normal 4 5 3 2 4 2 3 2" xfId="38516"/>
    <cellStyle name="Normal 4 5 3 2 4 2 4" xfId="26067"/>
    <cellStyle name="Normal 4 5 3 2 4 2 4 2" xfId="50108"/>
    <cellStyle name="Normal 4 5 3 2 4 2 5" xfId="9571"/>
    <cellStyle name="Normal 4 5 3 2 4 2 6" xfId="33647"/>
    <cellStyle name="Normal 4 5 3 2 4 3" xfId="4254"/>
    <cellStyle name="Normal 4 5 3 2 4 3 2" xfId="7467"/>
    <cellStyle name="Normal 4 5 3 2 4 3 2 2" xfId="30298"/>
    <cellStyle name="Normal 4 5 3 2 4 3 2 2 2" xfId="54329"/>
    <cellStyle name="Normal 4 5 3 2 4 3 2 3" xfId="18634"/>
    <cellStyle name="Normal 4 5 3 2 4 3 2 4" xfId="42708"/>
    <cellStyle name="Normal 4 5 3 2 4 3 3" xfId="15451"/>
    <cellStyle name="Normal 4 5 3 2 4 3 3 2" xfId="39525"/>
    <cellStyle name="Normal 4 5 3 2 4 3 4" xfId="27086"/>
    <cellStyle name="Normal 4 5 3 2 4 3 4 2" xfId="51117"/>
    <cellStyle name="Normal 4 5 3 2 4 3 5" xfId="10549"/>
    <cellStyle name="Normal 4 5 3 2 4 3 6" xfId="34625"/>
    <cellStyle name="Normal 4 5 3 2 4 4" xfId="5292"/>
    <cellStyle name="Normal 4 5 3 2 4 4 2" xfId="16489"/>
    <cellStyle name="Normal 4 5 3 2 4 4 2 2" xfId="40563"/>
    <cellStyle name="Normal 4 5 3 2 4 4 3" xfId="28124"/>
    <cellStyle name="Normal 4 5 3 2 4 4 3 2" xfId="52155"/>
    <cellStyle name="Normal 4 5 3 2 4 4 4" xfId="11512"/>
    <cellStyle name="Normal 4 5 3 2 4 4 5" xfId="35588"/>
    <cellStyle name="Normal 4 5 3 2 4 5" xfId="2289"/>
    <cellStyle name="Normal 4 5 3 2 4 5 2" xfId="25100"/>
    <cellStyle name="Normal 4 5 3 2 4 5 2 2" xfId="49141"/>
    <cellStyle name="Normal 4 5 3 2 4 5 3" xfId="12618"/>
    <cellStyle name="Normal 4 5 3 2 4 5 4" xfId="36694"/>
    <cellStyle name="Normal 4 5 3 2 4 6" xfId="24114"/>
    <cellStyle name="Normal 4 5 3 2 4 6 2" xfId="48161"/>
    <cellStyle name="Normal 4 5 3 2 4 7" xfId="8609"/>
    <cellStyle name="Normal 4 5 3 2 4 8" xfId="32685"/>
    <cellStyle name="Normal 4 5 3 2 5" xfId="2538"/>
    <cellStyle name="Normal 4 5 3 2 5 2" xfId="5738"/>
    <cellStyle name="Normal 4 5 3 2 5 2 2" xfId="28569"/>
    <cellStyle name="Normal 4 5 3 2 5 2 2 2" xfId="52600"/>
    <cellStyle name="Normal 4 5 3 2 5 2 3" xfId="16905"/>
    <cellStyle name="Normal 4 5 3 2 5 2 4" xfId="40979"/>
    <cellStyle name="Normal 4 5 3 2 5 3" xfId="13720"/>
    <cellStyle name="Normal 4 5 3 2 5 3 2" xfId="37796"/>
    <cellStyle name="Normal 4 5 3 2 5 4" xfId="25347"/>
    <cellStyle name="Normal 4 5 3 2 5 4 2" xfId="49388"/>
    <cellStyle name="Normal 4 5 3 2 5 5" xfId="8851"/>
    <cellStyle name="Normal 4 5 3 2 5 6" xfId="32927"/>
    <cellStyle name="Normal 4 5 3 2 6" xfId="3513"/>
    <cellStyle name="Normal 4 5 3 2 6 2" xfId="6726"/>
    <cellStyle name="Normal 4 5 3 2 6 2 2" xfId="29557"/>
    <cellStyle name="Normal 4 5 3 2 6 2 2 2" xfId="53588"/>
    <cellStyle name="Normal 4 5 3 2 6 2 3" xfId="17893"/>
    <cellStyle name="Normal 4 5 3 2 6 2 4" xfId="41967"/>
    <cellStyle name="Normal 4 5 3 2 6 3" xfId="14710"/>
    <cellStyle name="Normal 4 5 3 2 6 3 2" xfId="38784"/>
    <cellStyle name="Normal 4 5 3 2 6 4" xfId="26345"/>
    <cellStyle name="Normal 4 5 3 2 6 4 2" xfId="50376"/>
    <cellStyle name="Normal 4 5 3 2 6 5" xfId="9829"/>
    <cellStyle name="Normal 4 5 3 2 6 6" xfId="33905"/>
    <cellStyle name="Normal 4 5 3 2 7" xfId="4571"/>
    <cellStyle name="Normal 4 5 3 2 7 2" xfId="15768"/>
    <cellStyle name="Normal 4 5 3 2 7 2 2" xfId="39842"/>
    <cellStyle name="Normal 4 5 3 2 7 3" xfId="27403"/>
    <cellStyle name="Normal 4 5 3 2 7 3 2" xfId="51434"/>
    <cellStyle name="Normal 4 5 3 2 7 4" xfId="10792"/>
    <cellStyle name="Normal 4 5 3 2 7 5" xfId="34868"/>
    <cellStyle name="Normal 4 5 3 2 8" xfId="1567"/>
    <cellStyle name="Normal 4 5 3 2 8 2" xfId="24376"/>
    <cellStyle name="Normal 4 5 3 2 8 2 2" xfId="48419"/>
    <cellStyle name="Normal 4 5 3 2 8 3" xfId="11820"/>
    <cellStyle name="Normal 4 5 3 2 8 4" xfId="35896"/>
    <cellStyle name="Normal 4 5 3 2 9" xfId="23379"/>
    <cellStyle name="Normal 4 5 3 2 9 2" xfId="47441"/>
    <cellStyle name="Normal 4 5 3 3" xfId="333"/>
    <cellStyle name="Normal 4 5 3 3 10" xfId="7890"/>
    <cellStyle name="Normal 4 5 3 3 11" xfId="31966"/>
    <cellStyle name="Normal 4 5 3 3 2" xfId="732"/>
    <cellStyle name="Normal 4 5 3 3 2 2" xfId="2780"/>
    <cellStyle name="Normal 4 5 3 3 2 2 2" xfId="5979"/>
    <cellStyle name="Normal 4 5 3 3 2 2 2 2" xfId="28810"/>
    <cellStyle name="Normal 4 5 3 3 2 2 2 2 2" xfId="52841"/>
    <cellStyle name="Normal 4 5 3 3 2 2 2 3" xfId="17146"/>
    <cellStyle name="Normal 4 5 3 3 2 2 2 4" xfId="41220"/>
    <cellStyle name="Normal 4 5 3 3 2 2 3" xfId="13961"/>
    <cellStyle name="Normal 4 5 3 3 2 2 3 2" xfId="38037"/>
    <cellStyle name="Normal 4 5 3 3 2 2 4" xfId="25588"/>
    <cellStyle name="Normal 4 5 3 3 2 2 4 2" xfId="49629"/>
    <cellStyle name="Normal 4 5 3 3 2 2 5" xfId="9092"/>
    <cellStyle name="Normal 4 5 3 3 2 2 6" xfId="33168"/>
    <cellStyle name="Normal 4 5 3 3 2 3" xfId="3759"/>
    <cellStyle name="Normal 4 5 3 3 2 3 2" xfId="6972"/>
    <cellStyle name="Normal 4 5 3 3 2 3 2 2" xfId="29803"/>
    <cellStyle name="Normal 4 5 3 3 2 3 2 2 2" xfId="53834"/>
    <cellStyle name="Normal 4 5 3 3 2 3 2 3" xfId="18139"/>
    <cellStyle name="Normal 4 5 3 3 2 3 2 4" xfId="42213"/>
    <cellStyle name="Normal 4 5 3 3 2 3 3" xfId="14956"/>
    <cellStyle name="Normal 4 5 3 3 2 3 3 2" xfId="39030"/>
    <cellStyle name="Normal 4 5 3 3 2 3 4" xfId="26591"/>
    <cellStyle name="Normal 4 5 3 3 2 3 4 2" xfId="50622"/>
    <cellStyle name="Normal 4 5 3 3 2 3 5" xfId="10070"/>
    <cellStyle name="Normal 4 5 3 3 2 3 6" xfId="34146"/>
    <cellStyle name="Normal 4 5 3 3 2 4" xfId="4812"/>
    <cellStyle name="Normal 4 5 3 3 2 4 2" xfId="16009"/>
    <cellStyle name="Normal 4 5 3 3 2 4 2 2" xfId="40083"/>
    <cellStyle name="Normal 4 5 3 3 2 4 3" xfId="27644"/>
    <cellStyle name="Normal 4 5 3 3 2 4 3 2" xfId="51675"/>
    <cellStyle name="Normal 4 5 3 3 2 4 4" xfId="11033"/>
    <cellStyle name="Normal 4 5 3 3 2 4 5" xfId="35109"/>
    <cellStyle name="Normal 4 5 3 3 2 5" xfId="1808"/>
    <cellStyle name="Normal 4 5 3 3 2 5 2" xfId="24617"/>
    <cellStyle name="Normal 4 5 3 3 2 5 2 2" xfId="48660"/>
    <cellStyle name="Normal 4 5 3 3 2 5 3" xfId="12119"/>
    <cellStyle name="Normal 4 5 3 3 2 5 4" xfId="36195"/>
    <cellStyle name="Normal 4 5 3 3 2 6" xfId="23628"/>
    <cellStyle name="Normal 4 5 3 3 2 6 2" xfId="47682"/>
    <cellStyle name="Normal 4 5 3 3 2 7" xfId="8130"/>
    <cellStyle name="Normal 4 5 3 3 2 8" xfId="32206"/>
    <cellStyle name="Normal 4 5 3 3 3" xfId="1002"/>
    <cellStyle name="Normal 4 5 3 3 3 2" xfId="3020"/>
    <cellStyle name="Normal 4 5 3 3 3 2 2" xfId="6219"/>
    <cellStyle name="Normal 4 5 3 3 3 2 2 2" xfId="29050"/>
    <cellStyle name="Normal 4 5 3 3 3 2 2 2 2" xfId="53081"/>
    <cellStyle name="Normal 4 5 3 3 3 2 2 3" xfId="17386"/>
    <cellStyle name="Normal 4 5 3 3 3 2 2 4" xfId="41460"/>
    <cellStyle name="Normal 4 5 3 3 3 2 3" xfId="14201"/>
    <cellStyle name="Normal 4 5 3 3 3 2 3 2" xfId="38277"/>
    <cellStyle name="Normal 4 5 3 3 3 2 4" xfId="25828"/>
    <cellStyle name="Normal 4 5 3 3 3 2 4 2" xfId="49869"/>
    <cellStyle name="Normal 4 5 3 3 3 2 5" xfId="9332"/>
    <cellStyle name="Normal 4 5 3 3 3 2 6" xfId="33408"/>
    <cellStyle name="Normal 4 5 3 3 3 3" xfId="4003"/>
    <cellStyle name="Normal 4 5 3 3 3 3 2" xfId="7216"/>
    <cellStyle name="Normal 4 5 3 3 3 3 2 2" xfId="30047"/>
    <cellStyle name="Normal 4 5 3 3 3 3 2 2 2" xfId="54078"/>
    <cellStyle name="Normal 4 5 3 3 3 3 2 3" xfId="18383"/>
    <cellStyle name="Normal 4 5 3 3 3 3 2 4" xfId="42457"/>
    <cellStyle name="Normal 4 5 3 3 3 3 3" xfId="15200"/>
    <cellStyle name="Normal 4 5 3 3 3 3 3 2" xfId="39274"/>
    <cellStyle name="Normal 4 5 3 3 3 3 4" xfId="26835"/>
    <cellStyle name="Normal 4 5 3 3 3 3 4 2" xfId="50866"/>
    <cellStyle name="Normal 4 5 3 3 3 3 5" xfId="10310"/>
    <cellStyle name="Normal 4 5 3 3 3 3 6" xfId="34386"/>
    <cellStyle name="Normal 4 5 3 3 3 4" xfId="5052"/>
    <cellStyle name="Normal 4 5 3 3 3 4 2" xfId="16249"/>
    <cellStyle name="Normal 4 5 3 3 3 4 2 2" xfId="40323"/>
    <cellStyle name="Normal 4 5 3 3 3 4 3" xfId="27884"/>
    <cellStyle name="Normal 4 5 3 3 3 4 3 2" xfId="51915"/>
    <cellStyle name="Normal 4 5 3 3 3 4 4" xfId="11273"/>
    <cellStyle name="Normal 4 5 3 3 3 4 5" xfId="35349"/>
    <cellStyle name="Normal 4 5 3 3 3 5" xfId="2048"/>
    <cellStyle name="Normal 4 5 3 3 3 5 2" xfId="24857"/>
    <cellStyle name="Normal 4 5 3 3 3 5 2 2" xfId="48900"/>
    <cellStyle name="Normal 4 5 3 3 3 5 3" xfId="12369"/>
    <cellStyle name="Normal 4 5 3 3 3 5 4" xfId="36445"/>
    <cellStyle name="Normal 4 5 3 3 3 6" xfId="23870"/>
    <cellStyle name="Normal 4 5 3 3 3 6 2" xfId="47922"/>
    <cellStyle name="Normal 4 5 3 3 3 7" xfId="8370"/>
    <cellStyle name="Normal 4 5 3 3 3 8" xfId="32446"/>
    <cellStyle name="Normal 4 5 3 3 4" xfId="1242"/>
    <cellStyle name="Normal 4 5 3 3 4 2" xfId="3260"/>
    <cellStyle name="Normal 4 5 3 3 4 2 2" xfId="6459"/>
    <cellStyle name="Normal 4 5 3 3 4 2 2 2" xfId="29290"/>
    <cellStyle name="Normal 4 5 3 3 4 2 2 2 2" xfId="53321"/>
    <cellStyle name="Normal 4 5 3 3 4 2 2 3" xfId="17626"/>
    <cellStyle name="Normal 4 5 3 3 4 2 2 4" xfId="41700"/>
    <cellStyle name="Normal 4 5 3 3 4 2 3" xfId="14441"/>
    <cellStyle name="Normal 4 5 3 3 4 2 3 2" xfId="38517"/>
    <cellStyle name="Normal 4 5 3 3 4 2 4" xfId="26068"/>
    <cellStyle name="Normal 4 5 3 3 4 2 4 2" xfId="50109"/>
    <cellStyle name="Normal 4 5 3 3 4 2 5" xfId="9572"/>
    <cellStyle name="Normal 4 5 3 3 4 2 6" xfId="33648"/>
    <cellStyle name="Normal 4 5 3 3 4 3" xfId="4255"/>
    <cellStyle name="Normal 4 5 3 3 4 3 2" xfId="7468"/>
    <cellStyle name="Normal 4 5 3 3 4 3 2 2" xfId="30299"/>
    <cellStyle name="Normal 4 5 3 3 4 3 2 2 2" xfId="54330"/>
    <cellStyle name="Normal 4 5 3 3 4 3 2 3" xfId="18635"/>
    <cellStyle name="Normal 4 5 3 3 4 3 2 4" xfId="42709"/>
    <cellStyle name="Normal 4 5 3 3 4 3 3" xfId="15452"/>
    <cellStyle name="Normal 4 5 3 3 4 3 3 2" xfId="39526"/>
    <cellStyle name="Normal 4 5 3 3 4 3 4" xfId="27087"/>
    <cellStyle name="Normal 4 5 3 3 4 3 4 2" xfId="51118"/>
    <cellStyle name="Normal 4 5 3 3 4 3 5" xfId="10550"/>
    <cellStyle name="Normal 4 5 3 3 4 3 6" xfId="34626"/>
    <cellStyle name="Normal 4 5 3 3 4 4" xfId="5293"/>
    <cellStyle name="Normal 4 5 3 3 4 4 2" xfId="16490"/>
    <cellStyle name="Normal 4 5 3 3 4 4 2 2" xfId="40564"/>
    <cellStyle name="Normal 4 5 3 3 4 4 3" xfId="28125"/>
    <cellStyle name="Normal 4 5 3 3 4 4 3 2" xfId="52156"/>
    <cellStyle name="Normal 4 5 3 3 4 4 4" xfId="11513"/>
    <cellStyle name="Normal 4 5 3 3 4 4 5" xfId="35589"/>
    <cellStyle name="Normal 4 5 3 3 4 5" xfId="2290"/>
    <cellStyle name="Normal 4 5 3 3 4 5 2" xfId="25101"/>
    <cellStyle name="Normal 4 5 3 3 4 5 2 2" xfId="49142"/>
    <cellStyle name="Normal 4 5 3 3 4 5 3" xfId="12619"/>
    <cellStyle name="Normal 4 5 3 3 4 5 4" xfId="36695"/>
    <cellStyle name="Normal 4 5 3 3 4 6" xfId="24115"/>
    <cellStyle name="Normal 4 5 3 3 4 6 2" xfId="48162"/>
    <cellStyle name="Normal 4 5 3 3 4 7" xfId="8610"/>
    <cellStyle name="Normal 4 5 3 3 4 8" xfId="32686"/>
    <cellStyle name="Normal 4 5 3 3 5" xfId="2539"/>
    <cellStyle name="Normal 4 5 3 3 5 2" xfId="5739"/>
    <cellStyle name="Normal 4 5 3 3 5 2 2" xfId="28570"/>
    <cellStyle name="Normal 4 5 3 3 5 2 2 2" xfId="52601"/>
    <cellStyle name="Normal 4 5 3 3 5 2 3" xfId="16906"/>
    <cellStyle name="Normal 4 5 3 3 5 2 4" xfId="40980"/>
    <cellStyle name="Normal 4 5 3 3 5 3" xfId="13721"/>
    <cellStyle name="Normal 4 5 3 3 5 3 2" xfId="37797"/>
    <cellStyle name="Normal 4 5 3 3 5 4" xfId="25348"/>
    <cellStyle name="Normal 4 5 3 3 5 4 2" xfId="49389"/>
    <cellStyle name="Normal 4 5 3 3 5 5" xfId="8852"/>
    <cellStyle name="Normal 4 5 3 3 5 6" xfId="32928"/>
    <cellStyle name="Normal 4 5 3 3 6" xfId="3514"/>
    <cellStyle name="Normal 4 5 3 3 6 2" xfId="6727"/>
    <cellStyle name="Normal 4 5 3 3 6 2 2" xfId="29558"/>
    <cellStyle name="Normal 4 5 3 3 6 2 2 2" xfId="53589"/>
    <cellStyle name="Normal 4 5 3 3 6 2 3" xfId="17894"/>
    <cellStyle name="Normal 4 5 3 3 6 2 4" xfId="41968"/>
    <cellStyle name="Normal 4 5 3 3 6 3" xfId="14711"/>
    <cellStyle name="Normal 4 5 3 3 6 3 2" xfId="38785"/>
    <cellStyle name="Normal 4 5 3 3 6 4" xfId="26346"/>
    <cellStyle name="Normal 4 5 3 3 6 4 2" xfId="50377"/>
    <cellStyle name="Normal 4 5 3 3 6 5" xfId="9830"/>
    <cellStyle name="Normal 4 5 3 3 6 6" xfId="33906"/>
    <cellStyle name="Normal 4 5 3 3 7" xfId="4572"/>
    <cellStyle name="Normal 4 5 3 3 7 2" xfId="15769"/>
    <cellStyle name="Normal 4 5 3 3 7 2 2" xfId="39843"/>
    <cellStyle name="Normal 4 5 3 3 7 3" xfId="27404"/>
    <cellStyle name="Normal 4 5 3 3 7 3 2" xfId="51435"/>
    <cellStyle name="Normal 4 5 3 3 7 4" xfId="10793"/>
    <cellStyle name="Normal 4 5 3 3 7 5" xfId="34869"/>
    <cellStyle name="Normal 4 5 3 3 8" xfId="1568"/>
    <cellStyle name="Normal 4 5 3 3 8 2" xfId="24377"/>
    <cellStyle name="Normal 4 5 3 3 8 2 2" xfId="48420"/>
    <cellStyle name="Normal 4 5 3 3 8 3" xfId="11821"/>
    <cellStyle name="Normal 4 5 3 3 8 4" xfId="35897"/>
    <cellStyle name="Normal 4 5 3 3 9" xfId="23380"/>
    <cellStyle name="Normal 4 5 3 3 9 2" xfId="47442"/>
    <cellStyle name="Normal 4 5 3 4" xfId="730"/>
    <cellStyle name="Normal 4 5 3 4 2" xfId="2778"/>
    <cellStyle name="Normal 4 5 3 4 2 2" xfId="5977"/>
    <cellStyle name="Normal 4 5 3 4 2 2 2" xfId="28808"/>
    <cellStyle name="Normal 4 5 3 4 2 2 2 2" xfId="52839"/>
    <cellStyle name="Normal 4 5 3 4 2 2 3" xfId="17144"/>
    <cellStyle name="Normal 4 5 3 4 2 2 4" xfId="41218"/>
    <cellStyle name="Normal 4 5 3 4 2 3" xfId="13959"/>
    <cellStyle name="Normal 4 5 3 4 2 3 2" xfId="38035"/>
    <cellStyle name="Normal 4 5 3 4 2 4" xfId="25586"/>
    <cellStyle name="Normal 4 5 3 4 2 4 2" xfId="49627"/>
    <cellStyle name="Normal 4 5 3 4 2 5" xfId="9090"/>
    <cellStyle name="Normal 4 5 3 4 2 6" xfId="33166"/>
    <cellStyle name="Normal 4 5 3 4 3" xfId="3757"/>
    <cellStyle name="Normal 4 5 3 4 3 2" xfId="6970"/>
    <cellStyle name="Normal 4 5 3 4 3 2 2" xfId="29801"/>
    <cellStyle name="Normal 4 5 3 4 3 2 2 2" xfId="53832"/>
    <cellStyle name="Normal 4 5 3 4 3 2 3" xfId="18137"/>
    <cellStyle name="Normal 4 5 3 4 3 2 4" xfId="42211"/>
    <cellStyle name="Normal 4 5 3 4 3 3" xfId="14954"/>
    <cellStyle name="Normal 4 5 3 4 3 3 2" xfId="39028"/>
    <cellStyle name="Normal 4 5 3 4 3 4" xfId="26589"/>
    <cellStyle name="Normal 4 5 3 4 3 4 2" xfId="50620"/>
    <cellStyle name="Normal 4 5 3 4 3 5" xfId="10068"/>
    <cellStyle name="Normal 4 5 3 4 3 6" xfId="34144"/>
    <cellStyle name="Normal 4 5 3 4 4" xfId="4810"/>
    <cellStyle name="Normal 4 5 3 4 4 2" xfId="16007"/>
    <cellStyle name="Normal 4 5 3 4 4 2 2" xfId="40081"/>
    <cellStyle name="Normal 4 5 3 4 4 3" xfId="27642"/>
    <cellStyle name="Normal 4 5 3 4 4 3 2" xfId="51673"/>
    <cellStyle name="Normal 4 5 3 4 4 4" xfId="11031"/>
    <cellStyle name="Normal 4 5 3 4 4 5" xfId="35107"/>
    <cellStyle name="Normal 4 5 3 4 5" xfId="1806"/>
    <cellStyle name="Normal 4 5 3 4 5 2" xfId="24615"/>
    <cellStyle name="Normal 4 5 3 4 5 2 2" xfId="48658"/>
    <cellStyle name="Normal 4 5 3 4 5 3" xfId="12117"/>
    <cellStyle name="Normal 4 5 3 4 5 4" xfId="36193"/>
    <cellStyle name="Normal 4 5 3 4 6" xfId="23626"/>
    <cellStyle name="Normal 4 5 3 4 6 2" xfId="47680"/>
    <cellStyle name="Normal 4 5 3 4 7" xfId="8128"/>
    <cellStyle name="Normal 4 5 3 4 8" xfId="32204"/>
    <cellStyle name="Normal 4 5 3 5" xfId="1000"/>
    <cellStyle name="Normal 4 5 3 5 2" xfId="3018"/>
    <cellStyle name="Normal 4 5 3 5 2 2" xfId="6217"/>
    <cellStyle name="Normal 4 5 3 5 2 2 2" xfId="29048"/>
    <cellStyle name="Normal 4 5 3 5 2 2 2 2" xfId="53079"/>
    <cellStyle name="Normal 4 5 3 5 2 2 3" xfId="17384"/>
    <cellStyle name="Normal 4 5 3 5 2 2 4" xfId="41458"/>
    <cellStyle name="Normal 4 5 3 5 2 3" xfId="14199"/>
    <cellStyle name="Normal 4 5 3 5 2 3 2" xfId="38275"/>
    <cellStyle name="Normal 4 5 3 5 2 4" xfId="25826"/>
    <cellStyle name="Normal 4 5 3 5 2 4 2" xfId="49867"/>
    <cellStyle name="Normal 4 5 3 5 2 5" xfId="9330"/>
    <cellStyle name="Normal 4 5 3 5 2 6" xfId="33406"/>
    <cellStyle name="Normal 4 5 3 5 3" xfId="4001"/>
    <cellStyle name="Normal 4 5 3 5 3 2" xfId="7214"/>
    <cellStyle name="Normal 4 5 3 5 3 2 2" xfId="30045"/>
    <cellStyle name="Normal 4 5 3 5 3 2 2 2" xfId="54076"/>
    <cellStyle name="Normal 4 5 3 5 3 2 3" xfId="18381"/>
    <cellStyle name="Normal 4 5 3 5 3 2 4" xfId="42455"/>
    <cellStyle name="Normal 4 5 3 5 3 3" xfId="15198"/>
    <cellStyle name="Normal 4 5 3 5 3 3 2" xfId="39272"/>
    <cellStyle name="Normal 4 5 3 5 3 4" xfId="26833"/>
    <cellStyle name="Normal 4 5 3 5 3 4 2" xfId="50864"/>
    <cellStyle name="Normal 4 5 3 5 3 5" xfId="10308"/>
    <cellStyle name="Normal 4 5 3 5 3 6" xfId="34384"/>
    <cellStyle name="Normal 4 5 3 5 4" xfId="5050"/>
    <cellStyle name="Normal 4 5 3 5 4 2" xfId="16247"/>
    <cellStyle name="Normal 4 5 3 5 4 2 2" xfId="40321"/>
    <cellStyle name="Normal 4 5 3 5 4 3" xfId="27882"/>
    <cellStyle name="Normal 4 5 3 5 4 3 2" xfId="51913"/>
    <cellStyle name="Normal 4 5 3 5 4 4" xfId="11271"/>
    <cellStyle name="Normal 4 5 3 5 4 5" xfId="35347"/>
    <cellStyle name="Normal 4 5 3 5 5" xfId="2046"/>
    <cellStyle name="Normal 4 5 3 5 5 2" xfId="24855"/>
    <cellStyle name="Normal 4 5 3 5 5 2 2" xfId="48898"/>
    <cellStyle name="Normal 4 5 3 5 5 3" xfId="12367"/>
    <cellStyle name="Normal 4 5 3 5 5 4" xfId="36443"/>
    <cellStyle name="Normal 4 5 3 5 6" xfId="23868"/>
    <cellStyle name="Normal 4 5 3 5 6 2" xfId="47920"/>
    <cellStyle name="Normal 4 5 3 5 7" xfId="8368"/>
    <cellStyle name="Normal 4 5 3 5 8" xfId="32444"/>
    <cellStyle name="Normal 4 5 3 6" xfId="1240"/>
    <cellStyle name="Normal 4 5 3 6 2" xfId="3258"/>
    <cellStyle name="Normal 4 5 3 6 2 2" xfId="6457"/>
    <cellStyle name="Normal 4 5 3 6 2 2 2" xfId="29288"/>
    <cellStyle name="Normal 4 5 3 6 2 2 2 2" xfId="53319"/>
    <cellStyle name="Normal 4 5 3 6 2 2 3" xfId="17624"/>
    <cellStyle name="Normal 4 5 3 6 2 2 4" xfId="41698"/>
    <cellStyle name="Normal 4 5 3 6 2 3" xfId="14439"/>
    <cellStyle name="Normal 4 5 3 6 2 3 2" xfId="38515"/>
    <cellStyle name="Normal 4 5 3 6 2 4" xfId="26066"/>
    <cellStyle name="Normal 4 5 3 6 2 4 2" xfId="50107"/>
    <cellStyle name="Normal 4 5 3 6 2 5" xfId="9570"/>
    <cellStyle name="Normal 4 5 3 6 2 6" xfId="33646"/>
    <cellStyle name="Normal 4 5 3 6 3" xfId="4253"/>
    <cellStyle name="Normal 4 5 3 6 3 2" xfId="7466"/>
    <cellStyle name="Normal 4 5 3 6 3 2 2" xfId="30297"/>
    <cellStyle name="Normal 4 5 3 6 3 2 2 2" xfId="54328"/>
    <cellStyle name="Normal 4 5 3 6 3 2 3" xfId="18633"/>
    <cellStyle name="Normal 4 5 3 6 3 2 4" xfId="42707"/>
    <cellStyle name="Normal 4 5 3 6 3 3" xfId="15450"/>
    <cellStyle name="Normal 4 5 3 6 3 3 2" xfId="39524"/>
    <cellStyle name="Normal 4 5 3 6 3 4" xfId="27085"/>
    <cellStyle name="Normal 4 5 3 6 3 4 2" xfId="51116"/>
    <cellStyle name="Normal 4 5 3 6 3 5" xfId="10548"/>
    <cellStyle name="Normal 4 5 3 6 3 6" xfId="34624"/>
    <cellStyle name="Normal 4 5 3 6 4" xfId="5291"/>
    <cellStyle name="Normal 4 5 3 6 4 2" xfId="16488"/>
    <cellStyle name="Normal 4 5 3 6 4 2 2" xfId="40562"/>
    <cellStyle name="Normal 4 5 3 6 4 3" xfId="28123"/>
    <cellStyle name="Normal 4 5 3 6 4 3 2" xfId="52154"/>
    <cellStyle name="Normal 4 5 3 6 4 4" xfId="11511"/>
    <cellStyle name="Normal 4 5 3 6 4 5" xfId="35587"/>
    <cellStyle name="Normal 4 5 3 6 5" xfId="2288"/>
    <cellStyle name="Normal 4 5 3 6 5 2" xfId="25099"/>
    <cellStyle name="Normal 4 5 3 6 5 2 2" xfId="49140"/>
    <cellStyle name="Normal 4 5 3 6 5 3" xfId="12617"/>
    <cellStyle name="Normal 4 5 3 6 5 4" xfId="36693"/>
    <cellStyle name="Normal 4 5 3 6 6" xfId="24113"/>
    <cellStyle name="Normal 4 5 3 6 6 2" xfId="48160"/>
    <cellStyle name="Normal 4 5 3 6 7" xfId="8608"/>
    <cellStyle name="Normal 4 5 3 6 8" xfId="32684"/>
    <cellStyle name="Normal 4 5 3 7" xfId="2537"/>
    <cellStyle name="Normal 4 5 3 7 2" xfId="5737"/>
    <cellStyle name="Normal 4 5 3 7 2 2" xfId="28568"/>
    <cellStyle name="Normal 4 5 3 7 2 2 2" xfId="52599"/>
    <cellStyle name="Normal 4 5 3 7 2 3" xfId="16904"/>
    <cellStyle name="Normal 4 5 3 7 2 4" xfId="40978"/>
    <cellStyle name="Normal 4 5 3 7 3" xfId="13719"/>
    <cellStyle name="Normal 4 5 3 7 3 2" xfId="37795"/>
    <cellStyle name="Normal 4 5 3 7 4" xfId="25346"/>
    <cellStyle name="Normal 4 5 3 7 4 2" xfId="49387"/>
    <cellStyle name="Normal 4 5 3 7 5" xfId="8850"/>
    <cellStyle name="Normal 4 5 3 7 6" xfId="32926"/>
    <cellStyle name="Normal 4 5 3 8" xfId="3512"/>
    <cellStyle name="Normal 4 5 3 8 2" xfId="6725"/>
    <cellStyle name="Normal 4 5 3 8 2 2" xfId="29556"/>
    <cellStyle name="Normal 4 5 3 8 2 2 2" xfId="53587"/>
    <cellStyle name="Normal 4 5 3 8 2 3" xfId="17892"/>
    <cellStyle name="Normal 4 5 3 8 2 4" xfId="41966"/>
    <cellStyle name="Normal 4 5 3 8 3" xfId="14709"/>
    <cellStyle name="Normal 4 5 3 8 3 2" xfId="38783"/>
    <cellStyle name="Normal 4 5 3 8 4" xfId="26344"/>
    <cellStyle name="Normal 4 5 3 8 4 2" xfId="50375"/>
    <cellStyle name="Normal 4 5 3 8 5" xfId="9828"/>
    <cellStyle name="Normal 4 5 3 8 6" xfId="33904"/>
    <cellStyle name="Normal 4 5 3 9" xfId="4570"/>
    <cellStyle name="Normal 4 5 3 9 2" xfId="15767"/>
    <cellStyle name="Normal 4 5 3 9 2 2" xfId="39841"/>
    <cellStyle name="Normal 4 5 3 9 3" xfId="27402"/>
    <cellStyle name="Normal 4 5 3 9 3 2" xfId="51433"/>
    <cellStyle name="Normal 4 5 3 9 4" xfId="10791"/>
    <cellStyle name="Normal 4 5 3 9 5" xfId="34867"/>
    <cellStyle name="Normal 4 5 4" xfId="334"/>
    <cellStyle name="Normal 4 5 4 10" xfId="23381"/>
    <cellStyle name="Normal 4 5 4 10 2" xfId="47443"/>
    <cellStyle name="Normal 4 5 4 11" xfId="7891"/>
    <cellStyle name="Normal 4 5 4 12" xfId="31967"/>
    <cellStyle name="Normal 4 5 4 2" xfId="335"/>
    <cellStyle name="Normal 4 5 4 2 10" xfId="7892"/>
    <cellStyle name="Normal 4 5 4 2 11" xfId="31968"/>
    <cellStyle name="Normal 4 5 4 2 2" xfId="734"/>
    <cellStyle name="Normal 4 5 4 2 2 2" xfId="2782"/>
    <cellStyle name="Normal 4 5 4 2 2 2 2" xfId="5981"/>
    <cellStyle name="Normal 4 5 4 2 2 2 2 2" xfId="28812"/>
    <cellStyle name="Normal 4 5 4 2 2 2 2 2 2" xfId="52843"/>
    <cellStyle name="Normal 4 5 4 2 2 2 2 3" xfId="17148"/>
    <cellStyle name="Normal 4 5 4 2 2 2 2 4" xfId="41222"/>
    <cellStyle name="Normal 4 5 4 2 2 2 3" xfId="13963"/>
    <cellStyle name="Normal 4 5 4 2 2 2 3 2" xfId="38039"/>
    <cellStyle name="Normal 4 5 4 2 2 2 4" xfId="25590"/>
    <cellStyle name="Normal 4 5 4 2 2 2 4 2" xfId="49631"/>
    <cellStyle name="Normal 4 5 4 2 2 2 5" xfId="9094"/>
    <cellStyle name="Normal 4 5 4 2 2 2 6" xfId="33170"/>
    <cellStyle name="Normal 4 5 4 2 2 3" xfId="3761"/>
    <cellStyle name="Normal 4 5 4 2 2 3 2" xfId="6974"/>
    <cellStyle name="Normal 4 5 4 2 2 3 2 2" xfId="29805"/>
    <cellStyle name="Normal 4 5 4 2 2 3 2 2 2" xfId="53836"/>
    <cellStyle name="Normal 4 5 4 2 2 3 2 3" xfId="18141"/>
    <cellStyle name="Normal 4 5 4 2 2 3 2 4" xfId="42215"/>
    <cellStyle name="Normal 4 5 4 2 2 3 3" xfId="14958"/>
    <cellStyle name="Normal 4 5 4 2 2 3 3 2" xfId="39032"/>
    <cellStyle name="Normal 4 5 4 2 2 3 4" xfId="26593"/>
    <cellStyle name="Normal 4 5 4 2 2 3 4 2" xfId="50624"/>
    <cellStyle name="Normal 4 5 4 2 2 3 5" xfId="10072"/>
    <cellStyle name="Normal 4 5 4 2 2 3 6" xfId="34148"/>
    <cellStyle name="Normal 4 5 4 2 2 4" xfId="4814"/>
    <cellStyle name="Normal 4 5 4 2 2 4 2" xfId="16011"/>
    <cellStyle name="Normal 4 5 4 2 2 4 2 2" xfId="40085"/>
    <cellStyle name="Normal 4 5 4 2 2 4 3" xfId="27646"/>
    <cellStyle name="Normal 4 5 4 2 2 4 3 2" xfId="51677"/>
    <cellStyle name="Normal 4 5 4 2 2 4 4" xfId="11035"/>
    <cellStyle name="Normal 4 5 4 2 2 4 5" xfId="35111"/>
    <cellStyle name="Normal 4 5 4 2 2 5" xfId="1810"/>
    <cellStyle name="Normal 4 5 4 2 2 5 2" xfId="24619"/>
    <cellStyle name="Normal 4 5 4 2 2 5 2 2" xfId="48662"/>
    <cellStyle name="Normal 4 5 4 2 2 5 3" xfId="12121"/>
    <cellStyle name="Normal 4 5 4 2 2 5 4" xfId="36197"/>
    <cellStyle name="Normal 4 5 4 2 2 6" xfId="23630"/>
    <cellStyle name="Normal 4 5 4 2 2 6 2" xfId="47684"/>
    <cellStyle name="Normal 4 5 4 2 2 7" xfId="8132"/>
    <cellStyle name="Normal 4 5 4 2 2 8" xfId="32208"/>
    <cellStyle name="Normal 4 5 4 2 3" xfId="1004"/>
    <cellStyle name="Normal 4 5 4 2 3 2" xfId="3022"/>
    <cellStyle name="Normal 4 5 4 2 3 2 2" xfId="6221"/>
    <cellStyle name="Normal 4 5 4 2 3 2 2 2" xfId="29052"/>
    <cellStyle name="Normal 4 5 4 2 3 2 2 2 2" xfId="53083"/>
    <cellStyle name="Normal 4 5 4 2 3 2 2 3" xfId="17388"/>
    <cellStyle name="Normal 4 5 4 2 3 2 2 4" xfId="41462"/>
    <cellStyle name="Normal 4 5 4 2 3 2 3" xfId="14203"/>
    <cellStyle name="Normal 4 5 4 2 3 2 3 2" xfId="38279"/>
    <cellStyle name="Normal 4 5 4 2 3 2 4" xfId="25830"/>
    <cellStyle name="Normal 4 5 4 2 3 2 4 2" xfId="49871"/>
    <cellStyle name="Normal 4 5 4 2 3 2 5" xfId="9334"/>
    <cellStyle name="Normal 4 5 4 2 3 2 6" xfId="33410"/>
    <cellStyle name="Normal 4 5 4 2 3 3" xfId="4005"/>
    <cellStyle name="Normal 4 5 4 2 3 3 2" xfId="7218"/>
    <cellStyle name="Normal 4 5 4 2 3 3 2 2" xfId="30049"/>
    <cellStyle name="Normal 4 5 4 2 3 3 2 2 2" xfId="54080"/>
    <cellStyle name="Normal 4 5 4 2 3 3 2 3" xfId="18385"/>
    <cellStyle name="Normal 4 5 4 2 3 3 2 4" xfId="42459"/>
    <cellStyle name="Normal 4 5 4 2 3 3 3" xfId="15202"/>
    <cellStyle name="Normal 4 5 4 2 3 3 3 2" xfId="39276"/>
    <cellStyle name="Normal 4 5 4 2 3 3 4" xfId="26837"/>
    <cellStyle name="Normal 4 5 4 2 3 3 4 2" xfId="50868"/>
    <cellStyle name="Normal 4 5 4 2 3 3 5" xfId="10312"/>
    <cellStyle name="Normal 4 5 4 2 3 3 6" xfId="34388"/>
    <cellStyle name="Normal 4 5 4 2 3 4" xfId="5054"/>
    <cellStyle name="Normal 4 5 4 2 3 4 2" xfId="16251"/>
    <cellStyle name="Normal 4 5 4 2 3 4 2 2" xfId="40325"/>
    <cellStyle name="Normal 4 5 4 2 3 4 3" xfId="27886"/>
    <cellStyle name="Normal 4 5 4 2 3 4 3 2" xfId="51917"/>
    <cellStyle name="Normal 4 5 4 2 3 4 4" xfId="11275"/>
    <cellStyle name="Normal 4 5 4 2 3 4 5" xfId="35351"/>
    <cellStyle name="Normal 4 5 4 2 3 5" xfId="2050"/>
    <cellStyle name="Normal 4 5 4 2 3 5 2" xfId="24859"/>
    <cellStyle name="Normal 4 5 4 2 3 5 2 2" xfId="48902"/>
    <cellStyle name="Normal 4 5 4 2 3 5 3" xfId="12371"/>
    <cellStyle name="Normal 4 5 4 2 3 5 4" xfId="36447"/>
    <cellStyle name="Normal 4 5 4 2 3 6" xfId="23872"/>
    <cellStyle name="Normal 4 5 4 2 3 6 2" xfId="47924"/>
    <cellStyle name="Normal 4 5 4 2 3 7" xfId="8372"/>
    <cellStyle name="Normal 4 5 4 2 3 8" xfId="32448"/>
    <cellStyle name="Normal 4 5 4 2 4" xfId="1244"/>
    <cellStyle name="Normal 4 5 4 2 4 2" xfId="3262"/>
    <cellStyle name="Normal 4 5 4 2 4 2 2" xfId="6461"/>
    <cellStyle name="Normal 4 5 4 2 4 2 2 2" xfId="29292"/>
    <cellStyle name="Normal 4 5 4 2 4 2 2 2 2" xfId="53323"/>
    <cellStyle name="Normal 4 5 4 2 4 2 2 3" xfId="17628"/>
    <cellStyle name="Normal 4 5 4 2 4 2 2 4" xfId="41702"/>
    <cellStyle name="Normal 4 5 4 2 4 2 3" xfId="14443"/>
    <cellStyle name="Normal 4 5 4 2 4 2 3 2" xfId="38519"/>
    <cellStyle name="Normal 4 5 4 2 4 2 4" xfId="26070"/>
    <cellStyle name="Normal 4 5 4 2 4 2 4 2" xfId="50111"/>
    <cellStyle name="Normal 4 5 4 2 4 2 5" xfId="9574"/>
    <cellStyle name="Normal 4 5 4 2 4 2 6" xfId="33650"/>
    <cellStyle name="Normal 4 5 4 2 4 3" xfId="4257"/>
    <cellStyle name="Normal 4 5 4 2 4 3 2" xfId="7470"/>
    <cellStyle name="Normal 4 5 4 2 4 3 2 2" xfId="30301"/>
    <cellStyle name="Normal 4 5 4 2 4 3 2 2 2" xfId="54332"/>
    <cellStyle name="Normal 4 5 4 2 4 3 2 3" xfId="18637"/>
    <cellStyle name="Normal 4 5 4 2 4 3 2 4" xfId="42711"/>
    <cellStyle name="Normal 4 5 4 2 4 3 3" xfId="15454"/>
    <cellStyle name="Normal 4 5 4 2 4 3 3 2" xfId="39528"/>
    <cellStyle name="Normal 4 5 4 2 4 3 4" xfId="27089"/>
    <cellStyle name="Normal 4 5 4 2 4 3 4 2" xfId="51120"/>
    <cellStyle name="Normal 4 5 4 2 4 3 5" xfId="10552"/>
    <cellStyle name="Normal 4 5 4 2 4 3 6" xfId="34628"/>
    <cellStyle name="Normal 4 5 4 2 4 4" xfId="5295"/>
    <cellStyle name="Normal 4 5 4 2 4 4 2" xfId="16492"/>
    <cellStyle name="Normal 4 5 4 2 4 4 2 2" xfId="40566"/>
    <cellStyle name="Normal 4 5 4 2 4 4 3" xfId="28127"/>
    <cellStyle name="Normal 4 5 4 2 4 4 3 2" xfId="52158"/>
    <cellStyle name="Normal 4 5 4 2 4 4 4" xfId="11515"/>
    <cellStyle name="Normal 4 5 4 2 4 4 5" xfId="35591"/>
    <cellStyle name="Normal 4 5 4 2 4 5" xfId="2292"/>
    <cellStyle name="Normal 4 5 4 2 4 5 2" xfId="25103"/>
    <cellStyle name="Normal 4 5 4 2 4 5 2 2" xfId="49144"/>
    <cellStyle name="Normal 4 5 4 2 4 5 3" xfId="12621"/>
    <cellStyle name="Normal 4 5 4 2 4 5 4" xfId="36697"/>
    <cellStyle name="Normal 4 5 4 2 4 6" xfId="24117"/>
    <cellStyle name="Normal 4 5 4 2 4 6 2" xfId="48164"/>
    <cellStyle name="Normal 4 5 4 2 4 7" xfId="8612"/>
    <cellStyle name="Normal 4 5 4 2 4 8" xfId="32688"/>
    <cellStyle name="Normal 4 5 4 2 5" xfId="2541"/>
    <cellStyle name="Normal 4 5 4 2 5 2" xfId="5741"/>
    <cellStyle name="Normal 4 5 4 2 5 2 2" xfId="28572"/>
    <cellStyle name="Normal 4 5 4 2 5 2 2 2" xfId="52603"/>
    <cellStyle name="Normal 4 5 4 2 5 2 3" xfId="16908"/>
    <cellStyle name="Normal 4 5 4 2 5 2 4" xfId="40982"/>
    <cellStyle name="Normal 4 5 4 2 5 3" xfId="13723"/>
    <cellStyle name="Normal 4 5 4 2 5 3 2" xfId="37799"/>
    <cellStyle name="Normal 4 5 4 2 5 4" xfId="25350"/>
    <cellStyle name="Normal 4 5 4 2 5 4 2" xfId="49391"/>
    <cellStyle name="Normal 4 5 4 2 5 5" xfId="8854"/>
    <cellStyle name="Normal 4 5 4 2 5 6" xfId="32930"/>
    <cellStyle name="Normal 4 5 4 2 6" xfId="3516"/>
    <cellStyle name="Normal 4 5 4 2 6 2" xfId="6729"/>
    <cellStyle name="Normal 4 5 4 2 6 2 2" xfId="29560"/>
    <cellStyle name="Normal 4 5 4 2 6 2 2 2" xfId="53591"/>
    <cellStyle name="Normal 4 5 4 2 6 2 3" xfId="17896"/>
    <cellStyle name="Normal 4 5 4 2 6 2 4" xfId="41970"/>
    <cellStyle name="Normal 4 5 4 2 6 3" xfId="14713"/>
    <cellStyle name="Normal 4 5 4 2 6 3 2" xfId="38787"/>
    <cellStyle name="Normal 4 5 4 2 6 4" xfId="26348"/>
    <cellStyle name="Normal 4 5 4 2 6 4 2" xfId="50379"/>
    <cellStyle name="Normal 4 5 4 2 6 5" xfId="9832"/>
    <cellStyle name="Normal 4 5 4 2 6 6" xfId="33908"/>
    <cellStyle name="Normal 4 5 4 2 7" xfId="4574"/>
    <cellStyle name="Normal 4 5 4 2 7 2" xfId="15771"/>
    <cellStyle name="Normal 4 5 4 2 7 2 2" xfId="39845"/>
    <cellStyle name="Normal 4 5 4 2 7 3" xfId="27406"/>
    <cellStyle name="Normal 4 5 4 2 7 3 2" xfId="51437"/>
    <cellStyle name="Normal 4 5 4 2 7 4" xfId="10795"/>
    <cellStyle name="Normal 4 5 4 2 7 5" xfId="34871"/>
    <cellStyle name="Normal 4 5 4 2 8" xfId="1570"/>
    <cellStyle name="Normal 4 5 4 2 8 2" xfId="24379"/>
    <cellStyle name="Normal 4 5 4 2 8 2 2" xfId="48422"/>
    <cellStyle name="Normal 4 5 4 2 8 3" xfId="11823"/>
    <cellStyle name="Normal 4 5 4 2 8 4" xfId="35899"/>
    <cellStyle name="Normal 4 5 4 2 9" xfId="23382"/>
    <cellStyle name="Normal 4 5 4 2 9 2" xfId="47444"/>
    <cellStyle name="Normal 4 5 4 3" xfId="733"/>
    <cellStyle name="Normal 4 5 4 3 2" xfId="2781"/>
    <cellStyle name="Normal 4 5 4 3 2 2" xfId="5980"/>
    <cellStyle name="Normal 4 5 4 3 2 2 2" xfId="28811"/>
    <cellStyle name="Normal 4 5 4 3 2 2 2 2" xfId="52842"/>
    <cellStyle name="Normal 4 5 4 3 2 2 3" xfId="17147"/>
    <cellStyle name="Normal 4 5 4 3 2 2 4" xfId="41221"/>
    <cellStyle name="Normal 4 5 4 3 2 3" xfId="13962"/>
    <cellStyle name="Normal 4 5 4 3 2 3 2" xfId="38038"/>
    <cellStyle name="Normal 4 5 4 3 2 4" xfId="25589"/>
    <cellStyle name="Normal 4 5 4 3 2 4 2" xfId="49630"/>
    <cellStyle name="Normal 4 5 4 3 2 5" xfId="9093"/>
    <cellStyle name="Normal 4 5 4 3 2 6" xfId="33169"/>
    <cellStyle name="Normal 4 5 4 3 3" xfId="3760"/>
    <cellStyle name="Normal 4 5 4 3 3 2" xfId="6973"/>
    <cellStyle name="Normal 4 5 4 3 3 2 2" xfId="29804"/>
    <cellStyle name="Normal 4 5 4 3 3 2 2 2" xfId="53835"/>
    <cellStyle name="Normal 4 5 4 3 3 2 3" xfId="18140"/>
    <cellStyle name="Normal 4 5 4 3 3 2 4" xfId="42214"/>
    <cellStyle name="Normal 4 5 4 3 3 3" xfId="14957"/>
    <cellStyle name="Normal 4 5 4 3 3 3 2" xfId="39031"/>
    <cellStyle name="Normal 4 5 4 3 3 4" xfId="26592"/>
    <cellStyle name="Normal 4 5 4 3 3 4 2" xfId="50623"/>
    <cellStyle name="Normal 4 5 4 3 3 5" xfId="10071"/>
    <cellStyle name="Normal 4 5 4 3 3 6" xfId="34147"/>
    <cellStyle name="Normal 4 5 4 3 4" xfId="4813"/>
    <cellStyle name="Normal 4 5 4 3 4 2" xfId="16010"/>
    <cellStyle name="Normal 4 5 4 3 4 2 2" xfId="40084"/>
    <cellStyle name="Normal 4 5 4 3 4 3" xfId="27645"/>
    <cellStyle name="Normal 4 5 4 3 4 3 2" xfId="51676"/>
    <cellStyle name="Normal 4 5 4 3 4 4" xfId="11034"/>
    <cellStyle name="Normal 4 5 4 3 4 5" xfId="35110"/>
    <cellStyle name="Normal 4 5 4 3 5" xfId="1809"/>
    <cellStyle name="Normal 4 5 4 3 5 2" xfId="24618"/>
    <cellStyle name="Normal 4 5 4 3 5 2 2" xfId="48661"/>
    <cellStyle name="Normal 4 5 4 3 5 3" xfId="12120"/>
    <cellStyle name="Normal 4 5 4 3 5 4" xfId="36196"/>
    <cellStyle name="Normal 4 5 4 3 6" xfId="23629"/>
    <cellStyle name="Normal 4 5 4 3 6 2" xfId="47683"/>
    <cellStyle name="Normal 4 5 4 3 7" xfId="8131"/>
    <cellStyle name="Normal 4 5 4 3 8" xfId="32207"/>
    <cellStyle name="Normal 4 5 4 4" xfId="1003"/>
    <cellStyle name="Normal 4 5 4 4 2" xfId="3021"/>
    <cellStyle name="Normal 4 5 4 4 2 2" xfId="6220"/>
    <cellStyle name="Normal 4 5 4 4 2 2 2" xfId="29051"/>
    <cellStyle name="Normal 4 5 4 4 2 2 2 2" xfId="53082"/>
    <cellStyle name="Normal 4 5 4 4 2 2 3" xfId="17387"/>
    <cellStyle name="Normal 4 5 4 4 2 2 4" xfId="41461"/>
    <cellStyle name="Normal 4 5 4 4 2 3" xfId="14202"/>
    <cellStyle name="Normal 4 5 4 4 2 3 2" xfId="38278"/>
    <cellStyle name="Normal 4 5 4 4 2 4" xfId="25829"/>
    <cellStyle name="Normal 4 5 4 4 2 4 2" xfId="49870"/>
    <cellStyle name="Normal 4 5 4 4 2 5" xfId="9333"/>
    <cellStyle name="Normal 4 5 4 4 2 6" xfId="33409"/>
    <cellStyle name="Normal 4 5 4 4 3" xfId="4004"/>
    <cellStyle name="Normal 4 5 4 4 3 2" xfId="7217"/>
    <cellStyle name="Normal 4 5 4 4 3 2 2" xfId="30048"/>
    <cellStyle name="Normal 4 5 4 4 3 2 2 2" xfId="54079"/>
    <cellStyle name="Normal 4 5 4 4 3 2 3" xfId="18384"/>
    <cellStyle name="Normal 4 5 4 4 3 2 4" xfId="42458"/>
    <cellStyle name="Normal 4 5 4 4 3 3" xfId="15201"/>
    <cellStyle name="Normal 4 5 4 4 3 3 2" xfId="39275"/>
    <cellStyle name="Normal 4 5 4 4 3 4" xfId="26836"/>
    <cellStyle name="Normal 4 5 4 4 3 4 2" xfId="50867"/>
    <cellStyle name="Normal 4 5 4 4 3 5" xfId="10311"/>
    <cellStyle name="Normal 4 5 4 4 3 6" xfId="34387"/>
    <cellStyle name="Normal 4 5 4 4 4" xfId="5053"/>
    <cellStyle name="Normal 4 5 4 4 4 2" xfId="16250"/>
    <cellStyle name="Normal 4 5 4 4 4 2 2" xfId="40324"/>
    <cellStyle name="Normal 4 5 4 4 4 3" xfId="27885"/>
    <cellStyle name="Normal 4 5 4 4 4 3 2" xfId="51916"/>
    <cellStyle name="Normal 4 5 4 4 4 4" xfId="11274"/>
    <cellStyle name="Normal 4 5 4 4 4 5" xfId="35350"/>
    <cellStyle name="Normal 4 5 4 4 5" xfId="2049"/>
    <cellStyle name="Normal 4 5 4 4 5 2" xfId="24858"/>
    <cellStyle name="Normal 4 5 4 4 5 2 2" xfId="48901"/>
    <cellStyle name="Normal 4 5 4 4 5 3" xfId="12370"/>
    <cellStyle name="Normal 4 5 4 4 5 4" xfId="36446"/>
    <cellStyle name="Normal 4 5 4 4 6" xfId="23871"/>
    <cellStyle name="Normal 4 5 4 4 6 2" xfId="47923"/>
    <cellStyle name="Normal 4 5 4 4 7" xfId="8371"/>
    <cellStyle name="Normal 4 5 4 4 8" xfId="32447"/>
    <cellStyle name="Normal 4 5 4 5" xfId="1243"/>
    <cellStyle name="Normal 4 5 4 5 2" xfId="3261"/>
    <cellStyle name="Normal 4 5 4 5 2 2" xfId="6460"/>
    <cellStyle name="Normal 4 5 4 5 2 2 2" xfId="29291"/>
    <cellStyle name="Normal 4 5 4 5 2 2 2 2" xfId="53322"/>
    <cellStyle name="Normal 4 5 4 5 2 2 3" xfId="17627"/>
    <cellStyle name="Normal 4 5 4 5 2 2 4" xfId="41701"/>
    <cellStyle name="Normal 4 5 4 5 2 3" xfId="14442"/>
    <cellStyle name="Normal 4 5 4 5 2 3 2" xfId="38518"/>
    <cellStyle name="Normal 4 5 4 5 2 4" xfId="26069"/>
    <cellStyle name="Normal 4 5 4 5 2 4 2" xfId="50110"/>
    <cellStyle name="Normal 4 5 4 5 2 5" xfId="9573"/>
    <cellStyle name="Normal 4 5 4 5 2 6" xfId="33649"/>
    <cellStyle name="Normal 4 5 4 5 3" xfId="4256"/>
    <cellStyle name="Normal 4 5 4 5 3 2" xfId="7469"/>
    <cellStyle name="Normal 4 5 4 5 3 2 2" xfId="30300"/>
    <cellStyle name="Normal 4 5 4 5 3 2 2 2" xfId="54331"/>
    <cellStyle name="Normal 4 5 4 5 3 2 3" xfId="18636"/>
    <cellStyle name="Normal 4 5 4 5 3 2 4" xfId="42710"/>
    <cellStyle name="Normal 4 5 4 5 3 3" xfId="15453"/>
    <cellStyle name="Normal 4 5 4 5 3 3 2" xfId="39527"/>
    <cellStyle name="Normal 4 5 4 5 3 4" xfId="27088"/>
    <cellStyle name="Normal 4 5 4 5 3 4 2" xfId="51119"/>
    <cellStyle name="Normal 4 5 4 5 3 5" xfId="10551"/>
    <cellStyle name="Normal 4 5 4 5 3 6" xfId="34627"/>
    <cellStyle name="Normal 4 5 4 5 4" xfId="5294"/>
    <cellStyle name="Normal 4 5 4 5 4 2" xfId="16491"/>
    <cellStyle name="Normal 4 5 4 5 4 2 2" xfId="40565"/>
    <cellStyle name="Normal 4 5 4 5 4 3" xfId="28126"/>
    <cellStyle name="Normal 4 5 4 5 4 3 2" xfId="52157"/>
    <cellStyle name="Normal 4 5 4 5 4 4" xfId="11514"/>
    <cellStyle name="Normal 4 5 4 5 4 5" xfId="35590"/>
    <cellStyle name="Normal 4 5 4 5 5" xfId="2291"/>
    <cellStyle name="Normal 4 5 4 5 5 2" xfId="25102"/>
    <cellStyle name="Normal 4 5 4 5 5 2 2" xfId="49143"/>
    <cellStyle name="Normal 4 5 4 5 5 3" xfId="12620"/>
    <cellStyle name="Normal 4 5 4 5 5 4" xfId="36696"/>
    <cellStyle name="Normal 4 5 4 5 6" xfId="24116"/>
    <cellStyle name="Normal 4 5 4 5 6 2" xfId="48163"/>
    <cellStyle name="Normal 4 5 4 5 7" xfId="8611"/>
    <cellStyle name="Normal 4 5 4 5 8" xfId="32687"/>
    <cellStyle name="Normal 4 5 4 6" xfId="2540"/>
    <cellStyle name="Normal 4 5 4 6 2" xfId="5740"/>
    <cellStyle name="Normal 4 5 4 6 2 2" xfId="28571"/>
    <cellStyle name="Normal 4 5 4 6 2 2 2" xfId="52602"/>
    <cellStyle name="Normal 4 5 4 6 2 3" xfId="16907"/>
    <cellStyle name="Normal 4 5 4 6 2 4" xfId="40981"/>
    <cellStyle name="Normal 4 5 4 6 3" xfId="13722"/>
    <cellStyle name="Normal 4 5 4 6 3 2" xfId="37798"/>
    <cellStyle name="Normal 4 5 4 6 4" xfId="25349"/>
    <cellStyle name="Normal 4 5 4 6 4 2" xfId="49390"/>
    <cellStyle name="Normal 4 5 4 6 5" xfId="8853"/>
    <cellStyle name="Normal 4 5 4 6 6" xfId="32929"/>
    <cellStyle name="Normal 4 5 4 7" xfId="3515"/>
    <cellStyle name="Normal 4 5 4 7 2" xfId="6728"/>
    <cellStyle name="Normal 4 5 4 7 2 2" xfId="29559"/>
    <cellStyle name="Normal 4 5 4 7 2 2 2" xfId="53590"/>
    <cellStyle name="Normal 4 5 4 7 2 3" xfId="17895"/>
    <cellStyle name="Normal 4 5 4 7 2 4" xfId="41969"/>
    <cellStyle name="Normal 4 5 4 7 3" xfId="14712"/>
    <cellStyle name="Normal 4 5 4 7 3 2" xfId="38786"/>
    <cellStyle name="Normal 4 5 4 7 4" xfId="26347"/>
    <cellStyle name="Normal 4 5 4 7 4 2" xfId="50378"/>
    <cellStyle name="Normal 4 5 4 7 5" xfId="9831"/>
    <cellStyle name="Normal 4 5 4 7 6" xfId="33907"/>
    <cellStyle name="Normal 4 5 4 8" xfId="4573"/>
    <cellStyle name="Normal 4 5 4 8 2" xfId="15770"/>
    <cellStyle name="Normal 4 5 4 8 2 2" xfId="39844"/>
    <cellStyle name="Normal 4 5 4 8 3" xfId="27405"/>
    <cellStyle name="Normal 4 5 4 8 3 2" xfId="51436"/>
    <cellStyle name="Normal 4 5 4 8 4" xfId="10794"/>
    <cellStyle name="Normal 4 5 4 8 5" xfId="34870"/>
    <cellStyle name="Normal 4 5 4 9" xfId="1569"/>
    <cellStyle name="Normal 4 5 4 9 2" xfId="24378"/>
    <cellStyle name="Normal 4 5 4 9 2 2" xfId="48421"/>
    <cellStyle name="Normal 4 5 4 9 3" xfId="11822"/>
    <cellStyle name="Normal 4 5 4 9 4" xfId="35898"/>
    <cellStyle name="Normal 4 5 5" xfId="336"/>
    <cellStyle name="Normal 4 5 5 10" xfId="23383"/>
    <cellStyle name="Normal 4 5 5 10 2" xfId="47445"/>
    <cellStyle name="Normal 4 5 5 11" xfId="7893"/>
    <cellStyle name="Normal 4 5 5 12" xfId="31969"/>
    <cellStyle name="Normal 4 5 5 2" xfId="337"/>
    <cellStyle name="Normal 4 5 5 2 10" xfId="7894"/>
    <cellStyle name="Normal 4 5 5 2 11" xfId="31970"/>
    <cellStyle name="Normal 4 5 5 2 2" xfId="736"/>
    <cellStyle name="Normal 4 5 5 2 2 2" xfId="2784"/>
    <cellStyle name="Normal 4 5 5 2 2 2 2" xfId="5983"/>
    <cellStyle name="Normal 4 5 5 2 2 2 2 2" xfId="28814"/>
    <cellStyle name="Normal 4 5 5 2 2 2 2 2 2" xfId="52845"/>
    <cellStyle name="Normal 4 5 5 2 2 2 2 3" xfId="17150"/>
    <cellStyle name="Normal 4 5 5 2 2 2 2 4" xfId="41224"/>
    <cellStyle name="Normal 4 5 5 2 2 2 3" xfId="13965"/>
    <cellStyle name="Normal 4 5 5 2 2 2 3 2" xfId="38041"/>
    <cellStyle name="Normal 4 5 5 2 2 2 4" xfId="25592"/>
    <cellStyle name="Normal 4 5 5 2 2 2 4 2" xfId="49633"/>
    <cellStyle name="Normal 4 5 5 2 2 2 5" xfId="9096"/>
    <cellStyle name="Normal 4 5 5 2 2 2 6" xfId="33172"/>
    <cellStyle name="Normal 4 5 5 2 2 3" xfId="3763"/>
    <cellStyle name="Normal 4 5 5 2 2 3 2" xfId="6976"/>
    <cellStyle name="Normal 4 5 5 2 2 3 2 2" xfId="29807"/>
    <cellStyle name="Normal 4 5 5 2 2 3 2 2 2" xfId="53838"/>
    <cellStyle name="Normal 4 5 5 2 2 3 2 3" xfId="18143"/>
    <cellStyle name="Normal 4 5 5 2 2 3 2 4" xfId="42217"/>
    <cellStyle name="Normal 4 5 5 2 2 3 3" xfId="14960"/>
    <cellStyle name="Normal 4 5 5 2 2 3 3 2" xfId="39034"/>
    <cellStyle name="Normal 4 5 5 2 2 3 4" xfId="26595"/>
    <cellStyle name="Normal 4 5 5 2 2 3 4 2" xfId="50626"/>
    <cellStyle name="Normal 4 5 5 2 2 3 5" xfId="10074"/>
    <cellStyle name="Normal 4 5 5 2 2 3 6" xfId="34150"/>
    <cellStyle name="Normal 4 5 5 2 2 4" xfId="4816"/>
    <cellStyle name="Normal 4 5 5 2 2 4 2" xfId="16013"/>
    <cellStyle name="Normal 4 5 5 2 2 4 2 2" xfId="40087"/>
    <cellStyle name="Normal 4 5 5 2 2 4 3" xfId="27648"/>
    <cellStyle name="Normal 4 5 5 2 2 4 3 2" xfId="51679"/>
    <cellStyle name="Normal 4 5 5 2 2 4 4" xfId="11037"/>
    <cellStyle name="Normal 4 5 5 2 2 4 5" xfId="35113"/>
    <cellStyle name="Normal 4 5 5 2 2 5" xfId="1812"/>
    <cellStyle name="Normal 4 5 5 2 2 5 2" xfId="24621"/>
    <cellStyle name="Normal 4 5 5 2 2 5 2 2" xfId="48664"/>
    <cellStyle name="Normal 4 5 5 2 2 5 3" xfId="12123"/>
    <cellStyle name="Normal 4 5 5 2 2 5 4" xfId="36199"/>
    <cellStyle name="Normal 4 5 5 2 2 6" xfId="23632"/>
    <cellStyle name="Normal 4 5 5 2 2 6 2" xfId="47686"/>
    <cellStyle name="Normal 4 5 5 2 2 7" xfId="8134"/>
    <cellStyle name="Normal 4 5 5 2 2 8" xfId="32210"/>
    <cellStyle name="Normal 4 5 5 2 3" xfId="1006"/>
    <cellStyle name="Normal 4 5 5 2 3 2" xfId="3024"/>
    <cellStyle name="Normal 4 5 5 2 3 2 2" xfId="6223"/>
    <cellStyle name="Normal 4 5 5 2 3 2 2 2" xfId="29054"/>
    <cellStyle name="Normal 4 5 5 2 3 2 2 2 2" xfId="53085"/>
    <cellStyle name="Normal 4 5 5 2 3 2 2 3" xfId="17390"/>
    <cellStyle name="Normal 4 5 5 2 3 2 2 4" xfId="41464"/>
    <cellStyle name="Normal 4 5 5 2 3 2 3" xfId="14205"/>
    <cellStyle name="Normal 4 5 5 2 3 2 3 2" xfId="38281"/>
    <cellStyle name="Normal 4 5 5 2 3 2 4" xfId="25832"/>
    <cellStyle name="Normal 4 5 5 2 3 2 4 2" xfId="49873"/>
    <cellStyle name="Normal 4 5 5 2 3 2 5" xfId="9336"/>
    <cellStyle name="Normal 4 5 5 2 3 2 6" xfId="33412"/>
    <cellStyle name="Normal 4 5 5 2 3 3" xfId="4007"/>
    <cellStyle name="Normal 4 5 5 2 3 3 2" xfId="7220"/>
    <cellStyle name="Normal 4 5 5 2 3 3 2 2" xfId="30051"/>
    <cellStyle name="Normal 4 5 5 2 3 3 2 2 2" xfId="54082"/>
    <cellStyle name="Normal 4 5 5 2 3 3 2 3" xfId="18387"/>
    <cellStyle name="Normal 4 5 5 2 3 3 2 4" xfId="42461"/>
    <cellStyle name="Normal 4 5 5 2 3 3 3" xfId="15204"/>
    <cellStyle name="Normal 4 5 5 2 3 3 3 2" xfId="39278"/>
    <cellStyle name="Normal 4 5 5 2 3 3 4" xfId="26839"/>
    <cellStyle name="Normal 4 5 5 2 3 3 4 2" xfId="50870"/>
    <cellStyle name="Normal 4 5 5 2 3 3 5" xfId="10314"/>
    <cellStyle name="Normal 4 5 5 2 3 3 6" xfId="34390"/>
    <cellStyle name="Normal 4 5 5 2 3 4" xfId="5056"/>
    <cellStyle name="Normal 4 5 5 2 3 4 2" xfId="16253"/>
    <cellStyle name="Normal 4 5 5 2 3 4 2 2" xfId="40327"/>
    <cellStyle name="Normal 4 5 5 2 3 4 3" xfId="27888"/>
    <cellStyle name="Normal 4 5 5 2 3 4 3 2" xfId="51919"/>
    <cellStyle name="Normal 4 5 5 2 3 4 4" xfId="11277"/>
    <cellStyle name="Normal 4 5 5 2 3 4 5" xfId="35353"/>
    <cellStyle name="Normal 4 5 5 2 3 5" xfId="2052"/>
    <cellStyle name="Normal 4 5 5 2 3 5 2" xfId="24861"/>
    <cellStyle name="Normal 4 5 5 2 3 5 2 2" xfId="48904"/>
    <cellStyle name="Normal 4 5 5 2 3 5 3" xfId="12373"/>
    <cellStyle name="Normal 4 5 5 2 3 5 4" xfId="36449"/>
    <cellStyle name="Normal 4 5 5 2 3 6" xfId="23874"/>
    <cellStyle name="Normal 4 5 5 2 3 6 2" xfId="47926"/>
    <cellStyle name="Normal 4 5 5 2 3 7" xfId="8374"/>
    <cellStyle name="Normal 4 5 5 2 3 8" xfId="32450"/>
    <cellStyle name="Normal 4 5 5 2 4" xfId="1246"/>
    <cellStyle name="Normal 4 5 5 2 4 2" xfId="3264"/>
    <cellStyle name="Normal 4 5 5 2 4 2 2" xfId="6463"/>
    <cellStyle name="Normal 4 5 5 2 4 2 2 2" xfId="29294"/>
    <cellStyle name="Normal 4 5 5 2 4 2 2 2 2" xfId="53325"/>
    <cellStyle name="Normal 4 5 5 2 4 2 2 3" xfId="17630"/>
    <cellStyle name="Normal 4 5 5 2 4 2 2 4" xfId="41704"/>
    <cellStyle name="Normal 4 5 5 2 4 2 3" xfId="14445"/>
    <cellStyle name="Normal 4 5 5 2 4 2 3 2" xfId="38521"/>
    <cellStyle name="Normal 4 5 5 2 4 2 4" xfId="26072"/>
    <cellStyle name="Normal 4 5 5 2 4 2 4 2" xfId="50113"/>
    <cellStyle name="Normal 4 5 5 2 4 2 5" xfId="9576"/>
    <cellStyle name="Normal 4 5 5 2 4 2 6" xfId="33652"/>
    <cellStyle name="Normal 4 5 5 2 4 3" xfId="4259"/>
    <cellStyle name="Normal 4 5 5 2 4 3 2" xfId="7472"/>
    <cellStyle name="Normal 4 5 5 2 4 3 2 2" xfId="30303"/>
    <cellStyle name="Normal 4 5 5 2 4 3 2 2 2" xfId="54334"/>
    <cellStyle name="Normal 4 5 5 2 4 3 2 3" xfId="18639"/>
    <cellStyle name="Normal 4 5 5 2 4 3 2 4" xfId="42713"/>
    <cellStyle name="Normal 4 5 5 2 4 3 3" xfId="15456"/>
    <cellStyle name="Normal 4 5 5 2 4 3 3 2" xfId="39530"/>
    <cellStyle name="Normal 4 5 5 2 4 3 4" xfId="27091"/>
    <cellStyle name="Normal 4 5 5 2 4 3 4 2" xfId="51122"/>
    <cellStyle name="Normal 4 5 5 2 4 3 5" xfId="10554"/>
    <cellStyle name="Normal 4 5 5 2 4 3 6" xfId="34630"/>
    <cellStyle name="Normal 4 5 5 2 4 4" xfId="5297"/>
    <cellStyle name="Normal 4 5 5 2 4 4 2" xfId="16494"/>
    <cellStyle name="Normal 4 5 5 2 4 4 2 2" xfId="40568"/>
    <cellStyle name="Normal 4 5 5 2 4 4 3" xfId="28129"/>
    <cellStyle name="Normal 4 5 5 2 4 4 3 2" xfId="52160"/>
    <cellStyle name="Normal 4 5 5 2 4 4 4" xfId="11517"/>
    <cellStyle name="Normal 4 5 5 2 4 4 5" xfId="35593"/>
    <cellStyle name="Normal 4 5 5 2 4 5" xfId="2294"/>
    <cellStyle name="Normal 4 5 5 2 4 5 2" xfId="25105"/>
    <cellStyle name="Normal 4 5 5 2 4 5 2 2" xfId="49146"/>
    <cellStyle name="Normal 4 5 5 2 4 5 3" xfId="12623"/>
    <cellStyle name="Normal 4 5 5 2 4 5 4" xfId="36699"/>
    <cellStyle name="Normal 4 5 5 2 4 6" xfId="24119"/>
    <cellStyle name="Normal 4 5 5 2 4 6 2" xfId="48166"/>
    <cellStyle name="Normal 4 5 5 2 4 7" xfId="8614"/>
    <cellStyle name="Normal 4 5 5 2 4 8" xfId="32690"/>
    <cellStyle name="Normal 4 5 5 2 5" xfId="2543"/>
    <cellStyle name="Normal 4 5 5 2 5 2" xfId="5743"/>
    <cellStyle name="Normal 4 5 5 2 5 2 2" xfId="28574"/>
    <cellStyle name="Normal 4 5 5 2 5 2 2 2" xfId="52605"/>
    <cellStyle name="Normal 4 5 5 2 5 2 3" xfId="16910"/>
    <cellStyle name="Normal 4 5 5 2 5 2 4" xfId="40984"/>
    <cellStyle name="Normal 4 5 5 2 5 3" xfId="13725"/>
    <cellStyle name="Normal 4 5 5 2 5 3 2" xfId="37801"/>
    <cellStyle name="Normal 4 5 5 2 5 4" xfId="25352"/>
    <cellStyle name="Normal 4 5 5 2 5 4 2" xfId="49393"/>
    <cellStyle name="Normal 4 5 5 2 5 5" xfId="8856"/>
    <cellStyle name="Normal 4 5 5 2 5 6" xfId="32932"/>
    <cellStyle name="Normal 4 5 5 2 6" xfId="3518"/>
    <cellStyle name="Normal 4 5 5 2 6 2" xfId="6731"/>
    <cellStyle name="Normal 4 5 5 2 6 2 2" xfId="29562"/>
    <cellStyle name="Normal 4 5 5 2 6 2 2 2" xfId="53593"/>
    <cellStyle name="Normal 4 5 5 2 6 2 3" xfId="17898"/>
    <cellStyle name="Normal 4 5 5 2 6 2 4" xfId="41972"/>
    <cellStyle name="Normal 4 5 5 2 6 3" xfId="14715"/>
    <cellStyle name="Normal 4 5 5 2 6 3 2" xfId="38789"/>
    <cellStyle name="Normal 4 5 5 2 6 4" xfId="26350"/>
    <cellStyle name="Normal 4 5 5 2 6 4 2" xfId="50381"/>
    <cellStyle name="Normal 4 5 5 2 6 5" xfId="9834"/>
    <cellStyle name="Normal 4 5 5 2 6 6" xfId="33910"/>
    <cellStyle name="Normal 4 5 5 2 7" xfId="4576"/>
    <cellStyle name="Normal 4 5 5 2 7 2" xfId="15773"/>
    <cellStyle name="Normal 4 5 5 2 7 2 2" xfId="39847"/>
    <cellStyle name="Normal 4 5 5 2 7 3" xfId="27408"/>
    <cellStyle name="Normal 4 5 5 2 7 3 2" xfId="51439"/>
    <cellStyle name="Normal 4 5 5 2 7 4" xfId="10797"/>
    <cellStyle name="Normal 4 5 5 2 7 5" xfId="34873"/>
    <cellStyle name="Normal 4 5 5 2 8" xfId="1572"/>
    <cellStyle name="Normal 4 5 5 2 8 2" xfId="24381"/>
    <cellStyle name="Normal 4 5 5 2 8 2 2" xfId="48424"/>
    <cellStyle name="Normal 4 5 5 2 8 3" xfId="11825"/>
    <cellStyle name="Normal 4 5 5 2 8 4" xfId="35901"/>
    <cellStyle name="Normal 4 5 5 2 9" xfId="23384"/>
    <cellStyle name="Normal 4 5 5 2 9 2" xfId="47446"/>
    <cellStyle name="Normal 4 5 5 3" xfId="735"/>
    <cellStyle name="Normal 4 5 5 3 2" xfId="2783"/>
    <cellStyle name="Normal 4 5 5 3 2 2" xfId="5982"/>
    <cellStyle name="Normal 4 5 5 3 2 2 2" xfId="28813"/>
    <cellStyle name="Normal 4 5 5 3 2 2 2 2" xfId="52844"/>
    <cellStyle name="Normal 4 5 5 3 2 2 3" xfId="17149"/>
    <cellStyle name="Normal 4 5 5 3 2 2 4" xfId="41223"/>
    <cellStyle name="Normal 4 5 5 3 2 3" xfId="13964"/>
    <cellStyle name="Normal 4 5 5 3 2 3 2" xfId="38040"/>
    <cellStyle name="Normal 4 5 5 3 2 4" xfId="25591"/>
    <cellStyle name="Normal 4 5 5 3 2 4 2" xfId="49632"/>
    <cellStyle name="Normal 4 5 5 3 2 5" xfId="9095"/>
    <cellStyle name="Normal 4 5 5 3 2 6" xfId="33171"/>
    <cellStyle name="Normal 4 5 5 3 3" xfId="3762"/>
    <cellStyle name="Normal 4 5 5 3 3 2" xfId="6975"/>
    <cellStyle name="Normal 4 5 5 3 3 2 2" xfId="29806"/>
    <cellStyle name="Normal 4 5 5 3 3 2 2 2" xfId="53837"/>
    <cellStyle name="Normal 4 5 5 3 3 2 3" xfId="18142"/>
    <cellStyle name="Normal 4 5 5 3 3 2 4" xfId="42216"/>
    <cellStyle name="Normal 4 5 5 3 3 3" xfId="14959"/>
    <cellStyle name="Normal 4 5 5 3 3 3 2" xfId="39033"/>
    <cellStyle name="Normal 4 5 5 3 3 4" xfId="26594"/>
    <cellStyle name="Normal 4 5 5 3 3 4 2" xfId="50625"/>
    <cellStyle name="Normal 4 5 5 3 3 5" xfId="10073"/>
    <cellStyle name="Normal 4 5 5 3 3 6" xfId="34149"/>
    <cellStyle name="Normal 4 5 5 3 4" xfId="4815"/>
    <cellStyle name="Normal 4 5 5 3 4 2" xfId="16012"/>
    <cellStyle name="Normal 4 5 5 3 4 2 2" xfId="40086"/>
    <cellStyle name="Normal 4 5 5 3 4 3" xfId="27647"/>
    <cellStyle name="Normal 4 5 5 3 4 3 2" xfId="51678"/>
    <cellStyle name="Normal 4 5 5 3 4 4" xfId="11036"/>
    <cellStyle name="Normal 4 5 5 3 4 5" xfId="35112"/>
    <cellStyle name="Normal 4 5 5 3 5" xfId="1811"/>
    <cellStyle name="Normal 4 5 5 3 5 2" xfId="24620"/>
    <cellStyle name="Normal 4 5 5 3 5 2 2" xfId="48663"/>
    <cellStyle name="Normal 4 5 5 3 5 3" xfId="12122"/>
    <cellStyle name="Normal 4 5 5 3 5 4" xfId="36198"/>
    <cellStyle name="Normal 4 5 5 3 6" xfId="23631"/>
    <cellStyle name="Normal 4 5 5 3 6 2" xfId="47685"/>
    <cellStyle name="Normal 4 5 5 3 7" xfId="8133"/>
    <cellStyle name="Normal 4 5 5 3 8" xfId="32209"/>
    <cellStyle name="Normal 4 5 5 4" xfId="1005"/>
    <cellStyle name="Normal 4 5 5 4 2" xfId="3023"/>
    <cellStyle name="Normal 4 5 5 4 2 2" xfId="6222"/>
    <cellStyle name="Normal 4 5 5 4 2 2 2" xfId="29053"/>
    <cellStyle name="Normal 4 5 5 4 2 2 2 2" xfId="53084"/>
    <cellStyle name="Normal 4 5 5 4 2 2 3" xfId="17389"/>
    <cellStyle name="Normal 4 5 5 4 2 2 4" xfId="41463"/>
    <cellStyle name="Normal 4 5 5 4 2 3" xfId="14204"/>
    <cellStyle name="Normal 4 5 5 4 2 3 2" xfId="38280"/>
    <cellStyle name="Normal 4 5 5 4 2 4" xfId="25831"/>
    <cellStyle name="Normal 4 5 5 4 2 4 2" xfId="49872"/>
    <cellStyle name="Normal 4 5 5 4 2 5" xfId="9335"/>
    <cellStyle name="Normal 4 5 5 4 2 6" xfId="33411"/>
    <cellStyle name="Normal 4 5 5 4 3" xfId="4006"/>
    <cellStyle name="Normal 4 5 5 4 3 2" xfId="7219"/>
    <cellStyle name="Normal 4 5 5 4 3 2 2" xfId="30050"/>
    <cellStyle name="Normal 4 5 5 4 3 2 2 2" xfId="54081"/>
    <cellStyle name="Normal 4 5 5 4 3 2 3" xfId="18386"/>
    <cellStyle name="Normal 4 5 5 4 3 2 4" xfId="42460"/>
    <cellStyle name="Normal 4 5 5 4 3 3" xfId="15203"/>
    <cellStyle name="Normal 4 5 5 4 3 3 2" xfId="39277"/>
    <cellStyle name="Normal 4 5 5 4 3 4" xfId="26838"/>
    <cellStyle name="Normal 4 5 5 4 3 4 2" xfId="50869"/>
    <cellStyle name="Normal 4 5 5 4 3 5" xfId="10313"/>
    <cellStyle name="Normal 4 5 5 4 3 6" xfId="34389"/>
    <cellStyle name="Normal 4 5 5 4 4" xfId="5055"/>
    <cellStyle name="Normal 4 5 5 4 4 2" xfId="16252"/>
    <cellStyle name="Normal 4 5 5 4 4 2 2" xfId="40326"/>
    <cellStyle name="Normal 4 5 5 4 4 3" xfId="27887"/>
    <cellStyle name="Normal 4 5 5 4 4 3 2" xfId="51918"/>
    <cellStyle name="Normal 4 5 5 4 4 4" xfId="11276"/>
    <cellStyle name="Normal 4 5 5 4 4 5" xfId="35352"/>
    <cellStyle name="Normal 4 5 5 4 5" xfId="2051"/>
    <cellStyle name="Normal 4 5 5 4 5 2" xfId="24860"/>
    <cellStyle name="Normal 4 5 5 4 5 2 2" xfId="48903"/>
    <cellStyle name="Normal 4 5 5 4 5 3" xfId="12372"/>
    <cellStyle name="Normal 4 5 5 4 5 4" xfId="36448"/>
    <cellStyle name="Normal 4 5 5 4 6" xfId="23873"/>
    <cellStyle name="Normal 4 5 5 4 6 2" xfId="47925"/>
    <cellStyle name="Normal 4 5 5 4 7" xfId="8373"/>
    <cellStyle name="Normal 4 5 5 4 8" xfId="32449"/>
    <cellStyle name="Normal 4 5 5 5" xfId="1245"/>
    <cellStyle name="Normal 4 5 5 5 2" xfId="3263"/>
    <cellStyle name="Normal 4 5 5 5 2 2" xfId="6462"/>
    <cellStyle name="Normal 4 5 5 5 2 2 2" xfId="29293"/>
    <cellStyle name="Normal 4 5 5 5 2 2 2 2" xfId="53324"/>
    <cellStyle name="Normal 4 5 5 5 2 2 3" xfId="17629"/>
    <cellStyle name="Normal 4 5 5 5 2 2 4" xfId="41703"/>
    <cellStyle name="Normal 4 5 5 5 2 3" xfId="14444"/>
    <cellStyle name="Normal 4 5 5 5 2 3 2" xfId="38520"/>
    <cellStyle name="Normal 4 5 5 5 2 4" xfId="26071"/>
    <cellStyle name="Normal 4 5 5 5 2 4 2" xfId="50112"/>
    <cellStyle name="Normal 4 5 5 5 2 5" xfId="9575"/>
    <cellStyle name="Normal 4 5 5 5 2 6" xfId="33651"/>
    <cellStyle name="Normal 4 5 5 5 3" xfId="4258"/>
    <cellStyle name="Normal 4 5 5 5 3 2" xfId="7471"/>
    <cellStyle name="Normal 4 5 5 5 3 2 2" xfId="30302"/>
    <cellStyle name="Normal 4 5 5 5 3 2 2 2" xfId="54333"/>
    <cellStyle name="Normal 4 5 5 5 3 2 3" xfId="18638"/>
    <cellStyle name="Normal 4 5 5 5 3 2 4" xfId="42712"/>
    <cellStyle name="Normal 4 5 5 5 3 3" xfId="15455"/>
    <cellStyle name="Normal 4 5 5 5 3 3 2" xfId="39529"/>
    <cellStyle name="Normal 4 5 5 5 3 4" xfId="27090"/>
    <cellStyle name="Normal 4 5 5 5 3 4 2" xfId="51121"/>
    <cellStyle name="Normal 4 5 5 5 3 5" xfId="10553"/>
    <cellStyle name="Normal 4 5 5 5 3 6" xfId="34629"/>
    <cellStyle name="Normal 4 5 5 5 4" xfId="5296"/>
    <cellStyle name="Normal 4 5 5 5 4 2" xfId="16493"/>
    <cellStyle name="Normal 4 5 5 5 4 2 2" xfId="40567"/>
    <cellStyle name="Normal 4 5 5 5 4 3" xfId="28128"/>
    <cellStyle name="Normal 4 5 5 5 4 3 2" xfId="52159"/>
    <cellStyle name="Normal 4 5 5 5 4 4" xfId="11516"/>
    <cellStyle name="Normal 4 5 5 5 4 5" xfId="35592"/>
    <cellStyle name="Normal 4 5 5 5 5" xfId="2293"/>
    <cellStyle name="Normal 4 5 5 5 5 2" xfId="25104"/>
    <cellStyle name="Normal 4 5 5 5 5 2 2" xfId="49145"/>
    <cellStyle name="Normal 4 5 5 5 5 3" xfId="12622"/>
    <cellStyle name="Normal 4 5 5 5 5 4" xfId="36698"/>
    <cellStyle name="Normal 4 5 5 5 6" xfId="24118"/>
    <cellStyle name="Normal 4 5 5 5 6 2" xfId="48165"/>
    <cellStyle name="Normal 4 5 5 5 7" xfId="8613"/>
    <cellStyle name="Normal 4 5 5 5 8" xfId="32689"/>
    <cellStyle name="Normal 4 5 5 6" xfId="2542"/>
    <cellStyle name="Normal 4 5 5 6 2" xfId="5742"/>
    <cellStyle name="Normal 4 5 5 6 2 2" xfId="28573"/>
    <cellStyle name="Normal 4 5 5 6 2 2 2" xfId="52604"/>
    <cellStyle name="Normal 4 5 5 6 2 3" xfId="16909"/>
    <cellStyle name="Normal 4 5 5 6 2 4" xfId="40983"/>
    <cellStyle name="Normal 4 5 5 6 3" xfId="13724"/>
    <cellStyle name="Normal 4 5 5 6 3 2" xfId="37800"/>
    <cellStyle name="Normal 4 5 5 6 4" xfId="25351"/>
    <cellStyle name="Normal 4 5 5 6 4 2" xfId="49392"/>
    <cellStyle name="Normal 4 5 5 6 5" xfId="8855"/>
    <cellStyle name="Normal 4 5 5 6 6" xfId="32931"/>
    <cellStyle name="Normal 4 5 5 7" xfId="3517"/>
    <cellStyle name="Normal 4 5 5 7 2" xfId="6730"/>
    <cellStyle name="Normal 4 5 5 7 2 2" xfId="29561"/>
    <cellStyle name="Normal 4 5 5 7 2 2 2" xfId="53592"/>
    <cellStyle name="Normal 4 5 5 7 2 3" xfId="17897"/>
    <cellStyle name="Normal 4 5 5 7 2 4" xfId="41971"/>
    <cellStyle name="Normal 4 5 5 7 3" xfId="14714"/>
    <cellStyle name="Normal 4 5 5 7 3 2" xfId="38788"/>
    <cellStyle name="Normal 4 5 5 7 4" xfId="26349"/>
    <cellStyle name="Normal 4 5 5 7 4 2" xfId="50380"/>
    <cellStyle name="Normal 4 5 5 7 5" xfId="9833"/>
    <cellStyle name="Normal 4 5 5 7 6" xfId="33909"/>
    <cellStyle name="Normal 4 5 5 8" xfId="4575"/>
    <cellStyle name="Normal 4 5 5 8 2" xfId="15772"/>
    <cellStyle name="Normal 4 5 5 8 2 2" xfId="39846"/>
    <cellStyle name="Normal 4 5 5 8 3" xfId="27407"/>
    <cellStyle name="Normal 4 5 5 8 3 2" xfId="51438"/>
    <cellStyle name="Normal 4 5 5 8 4" xfId="10796"/>
    <cellStyle name="Normal 4 5 5 8 5" xfId="34872"/>
    <cellStyle name="Normal 4 5 5 9" xfId="1571"/>
    <cellStyle name="Normal 4 5 5 9 2" xfId="24380"/>
    <cellStyle name="Normal 4 5 5 9 2 2" xfId="48423"/>
    <cellStyle name="Normal 4 5 5 9 3" xfId="11824"/>
    <cellStyle name="Normal 4 5 5 9 4" xfId="35900"/>
    <cellStyle name="Normal 4 5 6" xfId="338"/>
    <cellStyle name="Normal 4 5 6 10" xfId="7895"/>
    <cellStyle name="Normal 4 5 6 11" xfId="31971"/>
    <cellStyle name="Normal 4 5 6 2" xfId="737"/>
    <cellStyle name="Normal 4 5 6 2 2" xfId="2785"/>
    <cellStyle name="Normal 4 5 6 2 2 2" xfId="5984"/>
    <cellStyle name="Normal 4 5 6 2 2 2 2" xfId="28815"/>
    <cellStyle name="Normal 4 5 6 2 2 2 2 2" xfId="52846"/>
    <cellStyle name="Normal 4 5 6 2 2 2 3" xfId="17151"/>
    <cellStyle name="Normal 4 5 6 2 2 2 4" xfId="41225"/>
    <cellStyle name="Normal 4 5 6 2 2 3" xfId="13966"/>
    <cellStyle name="Normal 4 5 6 2 2 3 2" xfId="38042"/>
    <cellStyle name="Normal 4 5 6 2 2 4" xfId="25593"/>
    <cellStyle name="Normal 4 5 6 2 2 4 2" xfId="49634"/>
    <cellStyle name="Normal 4 5 6 2 2 5" xfId="9097"/>
    <cellStyle name="Normal 4 5 6 2 2 6" xfId="33173"/>
    <cellStyle name="Normal 4 5 6 2 3" xfId="3764"/>
    <cellStyle name="Normal 4 5 6 2 3 2" xfId="6977"/>
    <cellStyle name="Normal 4 5 6 2 3 2 2" xfId="29808"/>
    <cellStyle name="Normal 4 5 6 2 3 2 2 2" xfId="53839"/>
    <cellStyle name="Normal 4 5 6 2 3 2 3" xfId="18144"/>
    <cellStyle name="Normal 4 5 6 2 3 2 4" xfId="42218"/>
    <cellStyle name="Normal 4 5 6 2 3 3" xfId="14961"/>
    <cellStyle name="Normal 4 5 6 2 3 3 2" xfId="39035"/>
    <cellStyle name="Normal 4 5 6 2 3 4" xfId="26596"/>
    <cellStyle name="Normal 4 5 6 2 3 4 2" xfId="50627"/>
    <cellStyle name="Normal 4 5 6 2 3 5" xfId="10075"/>
    <cellStyle name="Normal 4 5 6 2 3 6" xfId="34151"/>
    <cellStyle name="Normal 4 5 6 2 4" xfId="4817"/>
    <cellStyle name="Normal 4 5 6 2 4 2" xfId="16014"/>
    <cellStyle name="Normal 4 5 6 2 4 2 2" xfId="40088"/>
    <cellStyle name="Normal 4 5 6 2 4 3" xfId="27649"/>
    <cellStyle name="Normal 4 5 6 2 4 3 2" xfId="51680"/>
    <cellStyle name="Normal 4 5 6 2 4 4" xfId="11038"/>
    <cellStyle name="Normal 4 5 6 2 4 5" xfId="35114"/>
    <cellStyle name="Normal 4 5 6 2 5" xfId="1813"/>
    <cellStyle name="Normal 4 5 6 2 5 2" xfId="24622"/>
    <cellStyle name="Normal 4 5 6 2 5 2 2" xfId="48665"/>
    <cellStyle name="Normal 4 5 6 2 5 3" xfId="12124"/>
    <cellStyle name="Normal 4 5 6 2 5 4" xfId="36200"/>
    <cellStyle name="Normal 4 5 6 2 6" xfId="23633"/>
    <cellStyle name="Normal 4 5 6 2 6 2" xfId="47687"/>
    <cellStyle name="Normal 4 5 6 2 7" xfId="8135"/>
    <cellStyle name="Normal 4 5 6 2 8" xfId="32211"/>
    <cellStyle name="Normal 4 5 6 3" xfId="1007"/>
    <cellStyle name="Normal 4 5 6 3 2" xfId="3025"/>
    <cellStyle name="Normal 4 5 6 3 2 2" xfId="6224"/>
    <cellStyle name="Normal 4 5 6 3 2 2 2" xfId="29055"/>
    <cellStyle name="Normal 4 5 6 3 2 2 2 2" xfId="53086"/>
    <cellStyle name="Normal 4 5 6 3 2 2 3" xfId="17391"/>
    <cellStyle name="Normal 4 5 6 3 2 2 4" xfId="41465"/>
    <cellStyle name="Normal 4 5 6 3 2 3" xfId="14206"/>
    <cellStyle name="Normal 4 5 6 3 2 3 2" xfId="38282"/>
    <cellStyle name="Normal 4 5 6 3 2 4" xfId="25833"/>
    <cellStyle name="Normal 4 5 6 3 2 4 2" xfId="49874"/>
    <cellStyle name="Normal 4 5 6 3 2 5" xfId="9337"/>
    <cellStyle name="Normal 4 5 6 3 2 6" xfId="33413"/>
    <cellStyle name="Normal 4 5 6 3 3" xfId="4008"/>
    <cellStyle name="Normal 4 5 6 3 3 2" xfId="7221"/>
    <cellStyle name="Normal 4 5 6 3 3 2 2" xfId="30052"/>
    <cellStyle name="Normal 4 5 6 3 3 2 2 2" xfId="54083"/>
    <cellStyle name="Normal 4 5 6 3 3 2 3" xfId="18388"/>
    <cellStyle name="Normal 4 5 6 3 3 2 4" xfId="42462"/>
    <cellStyle name="Normal 4 5 6 3 3 3" xfId="15205"/>
    <cellStyle name="Normal 4 5 6 3 3 3 2" xfId="39279"/>
    <cellStyle name="Normal 4 5 6 3 3 4" xfId="26840"/>
    <cellStyle name="Normal 4 5 6 3 3 4 2" xfId="50871"/>
    <cellStyle name="Normal 4 5 6 3 3 5" xfId="10315"/>
    <cellStyle name="Normal 4 5 6 3 3 6" xfId="34391"/>
    <cellStyle name="Normal 4 5 6 3 4" xfId="5057"/>
    <cellStyle name="Normal 4 5 6 3 4 2" xfId="16254"/>
    <cellStyle name="Normal 4 5 6 3 4 2 2" xfId="40328"/>
    <cellStyle name="Normal 4 5 6 3 4 3" xfId="27889"/>
    <cellStyle name="Normal 4 5 6 3 4 3 2" xfId="51920"/>
    <cellStyle name="Normal 4 5 6 3 4 4" xfId="11278"/>
    <cellStyle name="Normal 4 5 6 3 4 5" xfId="35354"/>
    <cellStyle name="Normal 4 5 6 3 5" xfId="2053"/>
    <cellStyle name="Normal 4 5 6 3 5 2" xfId="24862"/>
    <cellStyle name="Normal 4 5 6 3 5 2 2" xfId="48905"/>
    <cellStyle name="Normal 4 5 6 3 5 3" xfId="12374"/>
    <cellStyle name="Normal 4 5 6 3 5 4" xfId="36450"/>
    <cellStyle name="Normal 4 5 6 3 6" xfId="23875"/>
    <cellStyle name="Normal 4 5 6 3 6 2" xfId="47927"/>
    <cellStyle name="Normal 4 5 6 3 7" xfId="8375"/>
    <cellStyle name="Normal 4 5 6 3 8" xfId="32451"/>
    <cellStyle name="Normal 4 5 6 4" xfId="1247"/>
    <cellStyle name="Normal 4 5 6 4 2" xfId="3265"/>
    <cellStyle name="Normal 4 5 6 4 2 2" xfId="6464"/>
    <cellStyle name="Normal 4 5 6 4 2 2 2" xfId="29295"/>
    <cellStyle name="Normal 4 5 6 4 2 2 2 2" xfId="53326"/>
    <cellStyle name="Normal 4 5 6 4 2 2 3" xfId="17631"/>
    <cellStyle name="Normal 4 5 6 4 2 2 4" xfId="41705"/>
    <cellStyle name="Normal 4 5 6 4 2 3" xfId="14446"/>
    <cellStyle name="Normal 4 5 6 4 2 3 2" xfId="38522"/>
    <cellStyle name="Normal 4 5 6 4 2 4" xfId="26073"/>
    <cellStyle name="Normal 4 5 6 4 2 4 2" xfId="50114"/>
    <cellStyle name="Normal 4 5 6 4 2 5" xfId="9577"/>
    <cellStyle name="Normal 4 5 6 4 2 6" xfId="33653"/>
    <cellStyle name="Normal 4 5 6 4 3" xfId="4260"/>
    <cellStyle name="Normal 4 5 6 4 3 2" xfId="7473"/>
    <cellStyle name="Normal 4 5 6 4 3 2 2" xfId="30304"/>
    <cellStyle name="Normal 4 5 6 4 3 2 2 2" xfId="54335"/>
    <cellStyle name="Normal 4 5 6 4 3 2 3" xfId="18640"/>
    <cellStyle name="Normal 4 5 6 4 3 2 4" xfId="42714"/>
    <cellStyle name="Normal 4 5 6 4 3 3" xfId="15457"/>
    <cellStyle name="Normal 4 5 6 4 3 3 2" xfId="39531"/>
    <cellStyle name="Normal 4 5 6 4 3 4" xfId="27092"/>
    <cellStyle name="Normal 4 5 6 4 3 4 2" xfId="51123"/>
    <cellStyle name="Normal 4 5 6 4 3 5" xfId="10555"/>
    <cellStyle name="Normal 4 5 6 4 3 6" xfId="34631"/>
    <cellStyle name="Normal 4 5 6 4 4" xfId="5298"/>
    <cellStyle name="Normal 4 5 6 4 4 2" xfId="16495"/>
    <cellStyle name="Normal 4 5 6 4 4 2 2" xfId="40569"/>
    <cellStyle name="Normal 4 5 6 4 4 3" xfId="28130"/>
    <cellStyle name="Normal 4 5 6 4 4 3 2" xfId="52161"/>
    <cellStyle name="Normal 4 5 6 4 4 4" xfId="11518"/>
    <cellStyle name="Normal 4 5 6 4 4 5" xfId="35594"/>
    <cellStyle name="Normal 4 5 6 4 5" xfId="2295"/>
    <cellStyle name="Normal 4 5 6 4 5 2" xfId="25106"/>
    <cellStyle name="Normal 4 5 6 4 5 2 2" xfId="49147"/>
    <cellStyle name="Normal 4 5 6 4 5 3" xfId="12624"/>
    <cellStyle name="Normal 4 5 6 4 5 4" xfId="36700"/>
    <cellStyle name="Normal 4 5 6 4 6" xfId="24120"/>
    <cellStyle name="Normal 4 5 6 4 6 2" xfId="48167"/>
    <cellStyle name="Normal 4 5 6 4 7" xfId="8615"/>
    <cellStyle name="Normal 4 5 6 4 8" xfId="32691"/>
    <cellStyle name="Normal 4 5 6 5" xfId="2544"/>
    <cellStyle name="Normal 4 5 6 5 2" xfId="5744"/>
    <cellStyle name="Normal 4 5 6 5 2 2" xfId="28575"/>
    <cellStyle name="Normal 4 5 6 5 2 2 2" xfId="52606"/>
    <cellStyle name="Normal 4 5 6 5 2 3" xfId="16911"/>
    <cellStyle name="Normal 4 5 6 5 2 4" xfId="40985"/>
    <cellStyle name="Normal 4 5 6 5 3" xfId="13726"/>
    <cellStyle name="Normal 4 5 6 5 3 2" xfId="37802"/>
    <cellStyle name="Normal 4 5 6 5 4" xfId="25353"/>
    <cellStyle name="Normal 4 5 6 5 4 2" xfId="49394"/>
    <cellStyle name="Normal 4 5 6 5 5" xfId="8857"/>
    <cellStyle name="Normal 4 5 6 5 6" xfId="32933"/>
    <cellStyle name="Normal 4 5 6 6" xfId="3519"/>
    <cellStyle name="Normal 4 5 6 6 2" xfId="6732"/>
    <cellStyle name="Normal 4 5 6 6 2 2" xfId="29563"/>
    <cellStyle name="Normal 4 5 6 6 2 2 2" xfId="53594"/>
    <cellStyle name="Normal 4 5 6 6 2 3" xfId="17899"/>
    <cellStyle name="Normal 4 5 6 6 2 4" xfId="41973"/>
    <cellStyle name="Normal 4 5 6 6 3" xfId="14716"/>
    <cellStyle name="Normal 4 5 6 6 3 2" xfId="38790"/>
    <cellStyle name="Normal 4 5 6 6 4" xfId="26351"/>
    <cellStyle name="Normal 4 5 6 6 4 2" xfId="50382"/>
    <cellStyle name="Normal 4 5 6 6 5" xfId="9835"/>
    <cellStyle name="Normal 4 5 6 6 6" xfId="33911"/>
    <cellStyle name="Normal 4 5 6 7" xfId="4577"/>
    <cellStyle name="Normal 4 5 6 7 2" xfId="15774"/>
    <cellStyle name="Normal 4 5 6 7 2 2" xfId="39848"/>
    <cellStyle name="Normal 4 5 6 7 3" xfId="27409"/>
    <cellStyle name="Normal 4 5 6 7 3 2" xfId="51440"/>
    <cellStyle name="Normal 4 5 6 7 4" xfId="10798"/>
    <cellStyle name="Normal 4 5 6 7 5" xfId="34874"/>
    <cellStyle name="Normal 4 5 6 8" xfId="1573"/>
    <cellStyle name="Normal 4 5 6 8 2" xfId="24382"/>
    <cellStyle name="Normal 4 5 6 8 2 2" xfId="48425"/>
    <cellStyle name="Normal 4 5 6 8 3" xfId="11826"/>
    <cellStyle name="Normal 4 5 6 8 4" xfId="35902"/>
    <cellStyle name="Normal 4 5 6 9" xfId="23385"/>
    <cellStyle name="Normal 4 5 6 9 2" xfId="47447"/>
    <cellStyle name="Normal 4 5 7" xfId="723"/>
    <cellStyle name="Normal 4 5 7 2" xfId="2771"/>
    <cellStyle name="Normal 4 5 7 2 2" xfId="5970"/>
    <cellStyle name="Normal 4 5 7 2 2 2" xfId="28801"/>
    <cellStyle name="Normal 4 5 7 2 2 2 2" xfId="52832"/>
    <cellStyle name="Normal 4 5 7 2 2 3" xfId="17137"/>
    <cellStyle name="Normal 4 5 7 2 2 4" xfId="41211"/>
    <cellStyle name="Normal 4 5 7 2 3" xfId="13952"/>
    <cellStyle name="Normal 4 5 7 2 3 2" xfId="38028"/>
    <cellStyle name="Normal 4 5 7 2 4" xfId="25579"/>
    <cellStyle name="Normal 4 5 7 2 4 2" xfId="49620"/>
    <cellStyle name="Normal 4 5 7 2 5" xfId="9083"/>
    <cellStyle name="Normal 4 5 7 2 6" xfId="33159"/>
    <cellStyle name="Normal 4 5 7 3" xfId="3750"/>
    <cellStyle name="Normal 4 5 7 3 2" xfId="6963"/>
    <cellStyle name="Normal 4 5 7 3 2 2" xfId="29794"/>
    <cellStyle name="Normal 4 5 7 3 2 2 2" xfId="53825"/>
    <cellStyle name="Normal 4 5 7 3 2 3" xfId="18130"/>
    <cellStyle name="Normal 4 5 7 3 2 4" xfId="42204"/>
    <cellStyle name="Normal 4 5 7 3 3" xfId="14947"/>
    <cellStyle name="Normal 4 5 7 3 3 2" xfId="39021"/>
    <cellStyle name="Normal 4 5 7 3 4" xfId="26582"/>
    <cellStyle name="Normal 4 5 7 3 4 2" xfId="50613"/>
    <cellStyle name="Normal 4 5 7 3 5" xfId="10061"/>
    <cellStyle name="Normal 4 5 7 3 6" xfId="34137"/>
    <cellStyle name="Normal 4 5 7 4" xfId="4803"/>
    <cellStyle name="Normal 4 5 7 4 2" xfId="16000"/>
    <cellStyle name="Normal 4 5 7 4 2 2" xfId="40074"/>
    <cellStyle name="Normal 4 5 7 4 3" xfId="27635"/>
    <cellStyle name="Normal 4 5 7 4 3 2" xfId="51666"/>
    <cellStyle name="Normal 4 5 7 4 4" xfId="11024"/>
    <cellStyle name="Normal 4 5 7 4 5" xfId="35100"/>
    <cellStyle name="Normal 4 5 7 5" xfId="1799"/>
    <cellStyle name="Normal 4 5 7 5 2" xfId="24608"/>
    <cellStyle name="Normal 4 5 7 5 2 2" xfId="48651"/>
    <cellStyle name="Normal 4 5 7 5 3" xfId="12110"/>
    <cellStyle name="Normal 4 5 7 5 4" xfId="36186"/>
    <cellStyle name="Normal 4 5 7 6" xfId="23619"/>
    <cellStyle name="Normal 4 5 7 6 2" xfId="47673"/>
    <cellStyle name="Normal 4 5 7 7" xfId="8121"/>
    <cellStyle name="Normal 4 5 7 8" xfId="32197"/>
    <cellStyle name="Normal 4 5 8" xfId="993"/>
    <cellStyle name="Normal 4 5 8 2" xfId="3011"/>
    <cellStyle name="Normal 4 5 8 2 2" xfId="6210"/>
    <cellStyle name="Normal 4 5 8 2 2 2" xfId="29041"/>
    <cellStyle name="Normal 4 5 8 2 2 2 2" xfId="53072"/>
    <cellStyle name="Normal 4 5 8 2 2 3" xfId="17377"/>
    <cellStyle name="Normal 4 5 8 2 2 4" xfId="41451"/>
    <cellStyle name="Normal 4 5 8 2 3" xfId="14192"/>
    <cellStyle name="Normal 4 5 8 2 3 2" xfId="38268"/>
    <cellStyle name="Normal 4 5 8 2 4" xfId="25819"/>
    <cellStyle name="Normal 4 5 8 2 4 2" xfId="49860"/>
    <cellStyle name="Normal 4 5 8 2 5" xfId="9323"/>
    <cellStyle name="Normal 4 5 8 2 6" xfId="33399"/>
    <cellStyle name="Normal 4 5 8 3" xfId="3994"/>
    <cellStyle name="Normal 4 5 8 3 2" xfId="7207"/>
    <cellStyle name="Normal 4 5 8 3 2 2" xfId="30038"/>
    <cellStyle name="Normal 4 5 8 3 2 2 2" xfId="54069"/>
    <cellStyle name="Normal 4 5 8 3 2 3" xfId="18374"/>
    <cellStyle name="Normal 4 5 8 3 2 4" xfId="42448"/>
    <cellStyle name="Normal 4 5 8 3 3" xfId="15191"/>
    <cellStyle name="Normal 4 5 8 3 3 2" xfId="39265"/>
    <cellStyle name="Normal 4 5 8 3 4" xfId="26826"/>
    <cellStyle name="Normal 4 5 8 3 4 2" xfId="50857"/>
    <cellStyle name="Normal 4 5 8 3 5" xfId="10301"/>
    <cellStyle name="Normal 4 5 8 3 6" xfId="34377"/>
    <cellStyle name="Normal 4 5 8 4" xfId="5043"/>
    <cellStyle name="Normal 4 5 8 4 2" xfId="16240"/>
    <cellStyle name="Normal 4 5 8 4 2 2" xfId="40314"/>
    <cellStyle name="Normal 4 5 8 4 3" xfId="27875"/>
    <cellStyle name="Normal 4 5 8 4 3 2" xfId="51906"/>
    <cellStyle name="Normal 4 5 8 4 4" xfId="11264"/>
    <cellStyle name="Normal 4 5 8 4 5" xfId="35340"/>
    <cellStyle name="Normal 4 5 8 5" xfId="2039"/>
    <cellStyle name="Normal 4 5 8 5 2" xfId="24848"/>
    <cellStyle name="Normal 4 5 8 5 2 2" xfId="48891"/>
    <cellStyle name="Normal 4 5 8 5 3" xfId="12360"/>
    <cellStyle name="Normal 4 5 8 5 4" xfId="36436"/>
    <cellStyle name="Normal 4 5 8 6" xfId="23861"/>
    <cellStyle name="Normal 4 5 8 6 2" xfId="47913"/>
    <cellStyle name="Normal 4 5 8 7" xfId="8361"/>
    <cellStyle name="Normal 4 5 8 8" xfId="32437"/>
    <cellStyle name="Normal 4 5 9" xfId="1233"/>
    <cellStyle name="Normal 4 5 9 2" xfId="3251"/>
    <cellStyle name="Normal 4 5 9 2 2" xfId="6450"/>
    <cellStyle name="Normal 4 5 9 2 2 2" xfId="29281"/>
    <cellStyle name="Normal 4 5 9 2 2 2 2" xfId="53312"/>
    <cellStyle name="Normal 4 5 9 2 2 3" xfId="17617"/>
    <cellStyle name="Normal 4 5 9 2 2 4" xfId="41691"/>
    <cellStyle name="Normal 4 5 9 2 3" xfId="14432"/>
    <cellStyle name="Normal 4 5 9 2 3 2" xfId="38508"/>
    <cellStyle name="Normal 4 5 9 2 4" xfId="26059"/>
    <cellStyle name="Normal 4 5 9 2 4 2" xfId="50100"/>
    <cellStyle name="Normal 4 5 9 2 5" xfId="9563"/>
    <cellStyle name="Normal 4 5 9 2 6" xfId="33639"/>
    <cellStyle name="Normal 4 5 9 3" xfId="4246"/>
    <cellStyle name="Normal 4 5 9 3 2" xfId="7459"/>
    <cellStyle name="Normal 4 5 9 3 2 2" xfId="30290"/>
    <cellStyle name="Normal 4 5 9 3 2 2 2" xfId="54321"/>
    <cellStyle name="Normal 4 5 9 3 2 3" xfId="18626"/>
    <cellStyle name="Normal 4 5 9 3 2 4" xfId="42700"/>
    <cellStyle name="Normal 4 5 9 3 3" xfId="15443"/>
    <cellStyle name="Normal 4 5 9 3 3 2" xfId="39517"/>
    <cellStyle name="Normal 4 5 9 3 4" xfId="27078"/>
    <cellStyle name="Normal 4 5 9 3 4 2" xfId="51109"/>
    <cellStyle name="Normal 4 5 9 3 5" xfId="10541"/>
    <cellStyle name="Normal 4 5 9 3 6" xfId="34617"/>
    <cellStyle name="Normal 4 5 9 4" xfId="5284"/>
    <cellStyle name="Normal 4 5 9 4 2" xfId="16481"/>
    <cellStyle name="Normal 4 5 9 4 2 2" xfId="40555"/>
    <cellStyle name="Normal 4 5 9 4 3" xfId="28116"/>
    <cellStyle name="Normal 4 5 9 4 3 2" xfId="52147"/>
    <cellStyle name="Normal 4 5 9 4 4" xfId="11504"/>
    <cellStyle name="Normal 4 5 9 4 5" xfId="35580"/>
    <cellStyle name="Normal 4 5 9 5" xfId="2281"/>
    <cellStyle name="Normal 4 5 9 5 2" xfId="25092"/>
    <cellStyle name="Normal 4 5 9 5 2 2" xfId="49133"/>
    <cellStyle name="Normal 4 5 9 5 3" xfId="12610"/>
    <cellStyle name="Normal 4 5 9 5 4" xfId="36686"/>
    <cellStyle name="Normal 4 5 9 6" xfId="24106"/>
    <cellStyle name="Normal 4 5 9 6 2" xfId="48153"/>
    <cellStyle name="Normal 4 5 9 7" xfId="8601"/>
    <cellStyle name="Normal 4 5 9 8" xfId="32677"/>
    <cellStyle name="Normal 4 6" xfId="339"/>
    <cellStyle name="Normal 4 6 10" xfId="2545"/>
    <cellStyle name="Normal 4 6 10 2" xfId="5745"/>
    <cellStyle name="Normal 4 6 10 2 2" xfId="28576"/>
    <cellStyle name="Normal 4 6 10 2 2 2" xfId="52607"/>
    <cellStyle name="Normal 4 6 10 2 3" xfId="16912"/>
    <cellStyle name="Normal 4 6 10 2 4" xfId="40986"/>
    <cellStyle name="Normal 4 6 10 3" xfId="13727"/>
    <cellStyle name="Normal 4 6 10 3 2" xfId="37803"/>
    <cellStyle name="Normal 4 6 10 4" xfId="25354"/>
    <cellStyle name="Normal 4 6 10 4 2" xfId="49395"/>
    <cellStyle name="Normal 4 6 10 5" xfId="8858"/>
    <cellStyle name="Normal 4 6 10 6" xfId="32934"/>
    <cellStyle name="Normal 4 6 11" xfId="3520"/>
    <cellStyle name="Normal 4 6 11 2" xfId="6733"/>
    <cellStyle name="Normal 4 6 11 2 2" xfId="29564"/>
    <cellStyle name="Normal 4 6 11 2 2 2" xfId="53595"/>
    <cellStyle name="Normal 4 6 11 2 3" xfId="17900"/>
    <cellStyle name="Normal 4 6 11 2 4" xfId="41974"/>
    <cellStyle name="Normal 4 6 11 3" xfId="14717"/>
    <cellStyle name="Normal 4 6 11 3 2" xfId="38791"/>
    <cellStyle name="Normal 4 6 11 4" xfId="26352"/>
    <cellStyle name="Normal 4 6 11 4 2" xfId="50383"/>
    <cellStyle name="Normal 4 6 11 5" xfId="9836"/>
    <cellStyle name="Normal 4 6 11 6" xfId="33912"/>
    <cellStyle name="Normal 4 6 12" xfId="4578"/>
    <cellStyle name="Normal 4 6 12 2" xfId="15775"/>
    <cellStyle name="Normal 4 6 12 2 2" xfId="39849"/>
    <cellStyle name="Normal 4 6 12 3" xfId="27410"/>
    <cellStyle name="Normal 4 6 12 3 2" xfId="51441"/>
    <cellStyle name="Normal 4 6 12 4" xfId="10799"/>
    <cellStyle name="Normal 4 6 12 5" xfId="34875"/>
    <cellStyle name="Normal 4 6 13" xfId="1574"/>
    <cellStyle name="Normal 4 6 13 2" xfId="24383"/>
    <cellStyle name="Normal 4 6 13 2 2" xfId="48426"/>
    <cellStyle name="Normal 4 6 13 3" xfId="11827"/>
    <cellStyle name="Normal 4 6 13 4" xfId="35903"/>
    <cellStyle name="Normal 4 6 14" xfId="23386"/>
    <cellStyle name="Normal 4 6 14 2" xfId="47448"/>
    <cellStyle name="Normal 4 6 15" xfId="7896"/>
    <cellStyle name="Normal 4 6 16" xfId="31972"/>
    <cellStyle name="Normal 4 6 2" xfId="340"/>
    <cellStyle name="Normal 4 6 2 10" xfId="4579"/>
    <cellStyle name="Normal 4 6 2 10 2" xfId="15776"/>
    <cellStyle name="Normal 4 6 2 10 2 2" xfId="39850"/>
    <cellStyle name="Normal 4 6 2 10 3" xfId="27411"/>
    <cellStyle name="Normal 4 6 2 10 3 2" xfId="51442"/>
    <cellStyle name="Normal 4 6 2 10 4" xfId="10800"/>
    <cellStyle name="Normal 4 6 2 10 5" xfId="34876"/>
    <cellStyle name="Normal 4 6 2 11" xfId="1575"/>
    <cellStyle name="Normal 4 6 2 11 2" xfId="24384"/>
    <cellStyle name="Normal 4 6 2 11 2 2" xfId="48427"/>
    <cellStyle name="Normal 4 6 2 11 3" xfId="11828"/>
    <cellStyle name="Normal 4 6 2 11 4" xfId="35904"/>
    <cellStyle name="Normal 4 6 2 12" xfId="23387"/>
    <cellStyle name="Normal 4 6 2 12 2" xfId="47449"/>
    <cellStyle name="Normal 4 6 2 13" xfId="7897"/>
    <cellStyle name="Normal 4 6 2 14" xfId="31973"/>
    <cellStyle name="Normal 4 6 2 2" xfId="341"/>
    <cellStyle name="Normal 4 6 2 2 10" xfId="23388"/>
    <cellStyle name="Normal 4 6 2 2 10 2" xfId="47450"/>
    <cellStyle name="Normal 4 6 2 2 11" xfId="7898"/>
    <cellStyle name="Normal 4 6 2 2 12" xfId="31974"/>
    <cellStyle name="Normal 4 6 2 2 2" xfId="342"/>
    <cellStyle name="Normal 4 6 2 2 2 10" xfId="7899"/>
    <cellStyle name="Normal 4 6 2 2 2 11" xfId="31975"/>
    <cellStyle name="Normal 4 6 2 2 2 2" xfId="741"/>
    <cellStyle name="Normal 4 6 2 2 2 2 2" xfId="2789"/>
    <cellStyle name="Normal 4 6 2 2 2 2 2 2" xfId="5988"/>
    <cellStyle name="Normal 4 6 2 2 2 2 2 2 2" xfId="28819"/>
    <cellStyle name="Normal 4 6 2 2 2 2 2 2 2 2" xfId="52850"/>
    <cellStyle name="Normal 4 6 2 2 2 2 2 2 3" xfId="17155"/>
    <cellStyle name="Normal 4 6 2 2 2 2 2 2 4" xfId="41229"/>
    <cellStyle name="Normal 4 6 2 2 2 2 2 3" xfId="13970"/>
    <cellStyle name="Normal 4 6 2 2 2 2 2 3 2" xfId="38046"/>
    <cellStyle name="Normal 4 6 2 2 2 2 2 4" xfId="25597"/>
    <cellStyle name="Normal 4 6 2 2 2 2 2 4 2" xfId="49638"/>
    <cellStyle name="Normal 4 6 2 2 2 2 2 5" xfId="9101"/>
    <cellStyle name="Normal 4 6 2 2 2 2 2 6" xfId="33177"/>
    <cellStyle name="Normal 4 6 2 2 2 2 3" xfId="3768"/>
    <cellStyle name="Normal 4 6 2 2 2 2 3 2" xfId="6981"/>
    <cellStyle name="Normal 4 6 2 2 2 2 3 2 2" xfId="29812"/>
    <cellStyle name="Normal 4 6 2 2 2 2 3 2 2 2" xfId="53843"/>
    <cellStyle name="Normal 4 6 2 2 2 2 3 2 3" xfId="18148"/>
    <cellStyle name="Normal 4 6 2 2 2 2 3 2 4" xfId="42222"/>
    <cellStyle name="Normal 4 6 2 2 2 2 3 3" xfId="14965"/>
    <cellStyle name="Normal 4 6 2 2 2 2 3 3 2" xfId="39039"/>
    <cellStyle name="Normal 4 6 2 2 2 2 3 4" xfId="26600"/>
    <cellStyle name="Normal 4 6 2 2 2 2 3 4 2" xfId="50631"/>
    <cellStyle name="Normal 4 6 2 2 2 2 3 5" xfId="10079"/>
    <cellStyle name="Normal 4 6 2 2 2 2 3 6" xfId="34155"/>
    <cellStyle name="Normal 4 6 2 2 2 2 4" xfId="4821"/>
    <cellStyle name="Normal 4 6 2 2 2 2 4 2" xfId="16018"/>
    <cellStyle name="Normal 4 6 2 2 2 2 4 2 2" xfId="40092"/>
    <cellStyle name="Normal 4 6 2 2 2 2 4 3" xfId="27653"/>
    <cellStyle name="Normal 4 6 2 2 2 2 4 3 2" xfId="51684"/>
    <cellStyle name="Normal 4 6 2 2 2 2 4 4" xfId="11042"/>
    <cellStyle name="Normal 4 6 2 2 2 2 4 5" xfId="35118"/>
    <cellStyle name="Normal 4 6 2 2 2 2 5" xfId="1817"/>
    <cellStyle name="Normal 4 6 2 2 2 2 5 2" xfId="24626"/>
    <cellStyle name="Normal 4 6 2 2 2 2 5 2 2" xfId="48669"/>
    <cellStyle name="Normal 4 6 2 2 2 2 5 3" xfId="12128"/>
    <cellStyle name="Normal 4 6 2 2 2 2 5 4" xfId="36204"/>
    <cellStyle name="Normal 4 6 2 2 2 2 6" xfId="23637"/>
    <cellStyle name="Normal 4 6 2 2 2 2 6 2" xfId="47691"/>
    <cellStyle name="Normal 4 6 2 2 2 2 7" xfId="8139"/>
    <cellStyle name="Normal 4 6 2 2 2 2 8" xfId="32215"/>
    <cellStyle name="Normal 4 6 2 2 2 3" xfId="1011"/>
    <cellStyle name="Normal 4 6 2 2 2 3 2" xfId="3029"/>
    <cellStyle name="Normal 4 6 2 2 2 3 2 2" xfId="6228"/>
    <cellStyle name="Normal 4 6 2 2 2 3 2 2 2" xfId="29059"/>
    <cellStyle name="Normal 4 6 2 2 2 3 2 2 2 2" xfId="53090"/>
    <cellStyle name="Normal 4 6 2 2 2 3 2 2 3" xfId="17395"/>
    <cellStyle name="Normal 4 6 2 2 2 3 2 2 4" xfId="41469"/>
    <cellStyle name="Normal 4 6 2 2 2 3 2 3" xfId="14210"/>
    <cellStyle name="Normal 4 6 2 2 2 3 2 3 2" xfId="38286"/>
    <cellStyle name="Normal 4 6 2 2 2 3 2 4" xfId="25837"/>
    <cellStyle name="Normal 4 6 2 2 2 3 2 4 2" xfId="49878"/>
    <cellStyle name="Normal 4 6 2 2 2 3 2 5" xfId="9341"/>
    <cellStyle name="Normal 4 6 2 2 2 3 2 6" xfId="33417"/>
    <cellStyle name="Normal 4 6 2 2 2 3 3" xfId="4012"/>
    <cellStyle name="Normal 4 6 2 2 2 3 3 2" xfId="7225"/>
    <cellStyle name="Normal 4 6 2 2 2 3 3 2 2" xfId="30056"/>
    <cellStyle name="Normal 4 6 2 2 2 3 3 2 2 2" xfId="54087"/>
    <cellStyle name="Normal 4 6 2 2 2 3 3 2 3" xfId="18392"/>
    <cellStyle name="Normal 4 6 2 2 2 3 3 2 4" xfId="42466"/>
    <cellStyle name="Normal 4 6 2 2 2 3 3 3" xfId="15209"/>
    <cellStyle name="Normal 4 6 2 2 2 3 3 3 2" xfId="39283"/>
    <cellStyle name="Normal 4 6 2 2 2 3 3 4" xfId="26844"/>
    <cellStyle name="Normal 4 6 2 2 2 3 3 4 2" xfId="50875"/>
    <cellStyle name="Normal 4 6 2 2 2 3 3 5" xfId="10319"/>
    <cellStyle name="Normal 4 6 2 2 2 3 3 6" xfId="34395"/>
    <cellStyle name="Normal 4 6 2 2 2 3 4" xfId="5061"/>
    <cellStyle name="Normal 4 6 2 2 2 3 4 2" xfId="16258"/>
    <cellStyle name="Normal 4 6 2 2 2 3 4 2 2" xfId="40332"/>
    <cellStyle name="Normal 4 6 2 2 2 3 4 3" xfId="27893"/>
    <cellStyle name="Normal 4 6 2 2 2 3 4 3 2" xfId="51924"/>
    <cellStyle name="Normal 4 6 2 2 2 3 4 4" xfId="11282"/>
    <cellStyle name="Normal 4 6 2 2 2 3 4 5" xfId="35358"/>
    <cellStyle name="Normal 4 6 2 2 2 3 5" xfId="2057"/>
    <cellStyle name="Normal 4 6 2 2 2 3 5 2" xfId="24866"/>
    <cellStyle name="Normal 4 6 2 2 2 3 5 2 2" xfId="48909"/>
    <cellStyle name="Normal 4 6 2 2 2 3 5 3" xfId="12378"/>
    <cellStyle name="Normal 4 6 2 2 2 3 5 4" xfId="36454"/>
    <cellStyle name="Normal 4 6 2 2 2 3 6" xfId="23879"/>
    <cellStyle name="Normal 4 6 2 2 2 3 6 2" xfId="47931"/>
    <cellStyle name="Normal 4 6 2 2 2 3 7" xfId="8379"/>
    <cellStyle name="Normal 4 6 2 2 2 3 8" xfId="32455"/>
    <cellStyle name="Normal 4 6 2 2 2 4" xfId="1251"/>
    <cellStyle name="Normal 4 6 2 2 2 4 2" xfId="3269"/>
    <cellStyle name="Normal 4 6 2 2 2 4 2 2" xfId="6468"/>
    <cellStyle name="Normal 4 6 2 2 2 4 2 2 2" xfId="29299"/>
    <cellStyle name="Normal 4 6 2 2 2 4 2 2 2 2" xfId="53330"/>
    <cellStyle name="Normal 4 6 2 2 2 4 2 2 3" xfId="17635"/>
    <cellStyle name="Normal 4 6 2 2 2 4 2 2 4" xfId="41709"/>
    <cellStyle name="Normal 4 6 2 2 2 4 2 3" xfId="14450"/>
    <cellStyle name="Normal 4 6 2 2 2 4 2 3 2" xfId="38526"/>
    <cellStyle name="Normal 4 6 2 2 2 4 2 4" xfId="26077"/>
    <cellStyle name="Normal 4 6 2 2 2 4 2 4 2" xfId="50118"/>
    <cellStyle name="Normal 4 6 2 2 2 4 2 5" xfId="9581"/>
    <cellStyle name="Normal 4 6 2 2 2 4 2 6" xfId="33657"/>
    <cellStyle name="Normal 4 6 2 2 2 4 3" xfId="4264"/>
    <cellStyle name="Normal 4 6 2 2 2 4 3 2" xfId="7477"/>
    <cellStyle name="Normal 4 6 2 2 2 4 3 2 2" xfId="30308"/>
    <cellStyle name="Normal 4 6 2 2 2 4 3 2 2 2" xfId="54339"/>
    <cellStyle name="Normal 4 6 2 2 2 4 3 2 3" xfId="18644"/>
    <cellStyle name="Normal 4 6 2 2 2 4 3 2 4" xfId="42718"/>
    <cellStyle name="Normal 4 6 2 2 2 4 3 3" xfId="15461"/>
    <cellStyle name="Normal 4 6 2 2 2 4 3 3 2" xfId="39535"/>
    <cellStyle name="Normal 4 6 2 2 2 4 3 4" xfId="27096"/>
    <cellStyle name="Normal 4 6 2 2 2 4 3 4 2" xfId="51127"/>
    <cellStyle name="Normal 4 6 2 2 2 4 3 5" xfId="10559"/>
    <cellStyle name="Normal 4 6 2 2 2 4 3 6" xfId="34635"/>
    <cellStyle name="Normal 4 6 2 2 2 4 4" xfId="5302"/>
    <cellStyle name="Normal 4 6 2 2 2 4 4 2" xfId="16499"/>
    <cellStyle name="Normal 4 6 2 2 2 4 4 2 2" xfId="40573"/>
    <cellStyle name="Normal 4 6 2 2 2 4 4 3" xfId="28134"/>
    <cellStyle name="Normal 4 6 2 2 2 4 4 3 2" xfId="52165"/>
    <cellStyle name="Normal 4 6 2 2 2 4 4 4" xfId="11522"/>
    <cellStyle name="Normal 4 6 2 2 2 4 4 5" xfId="35598"/>
    <cellStyle name="Normal 4 6 2 2 2 4 5" xfId="2299"/>
    <cellStyle name="Normal 4 6 2 2 2 4 5 2" xfId="25110"/>
    <cellStyle name="Normal 4 6 2 2 2 4 5 2 2" xfId="49151"/>
    <cellStyle name="Normal 4 6 2 2 2 4 5 3" xfId="12628"/>
    <cellStyle name="Normal 4 6 2 2 2 4 5 4" xfId="36704"/>
    <cellStyle name="Normal 4 6 2 2 2 4 6" xfId="24124"/>
    <cellStyle name="Normal 4 6 2 2 2 4 6 2" xfId="48171"/>
    <cellStyle name="Normal 4 6 2 2 2 4 7" xfId="8619"/>
    <cellStyle name="Normal 4 6 2 2 2 4 8" xfId="32695"/>
    <cellStyle name="Normal 4 6 2 2 2 5" xfId="2548"/>
    <cellStyle name="Normal 4 6 2 2 2 5 2" xfId="5748"/>
    <cellStyle name="Normal 4 6 2 2 2 5 2 2" xfId="28579"/>
    <cellStyle name="Normal 4 6 2 2 2 5 2 2 2" xfId="52610"/>
    <cellStyle name="Normal 4 6 2 2 2 5 2 3" xfId="16915"/>
    <cellStyle name="Normal 4 6 2 2 2 5 2 4" xfId="40989"/>
    <cellStyle name="Normal 4 6 2 2 2 5 3" xfId="13730"/>
    <cellStyle name="Normal 4 6 2 2 2 5 3 2" xfId="37806"/>
    <cellStyle name="Normal 4 6 2 2 2 5 4" xfId="25357"/>
    <cellStyle name="Normal 4 6 2 2 2 5 4 2" xfId="49398"/>
    <cellStyle name="Normal 4 6 2 2 2 5 5" xfId="8861"/>
    <cellStyle name="Normal 4 6 2 2 2 5 6" xfId="32937"/>
    <cellStyle name="Normal 4 6 2 2 2 6" xfId="3523"/>
    <cellStyle name="Normal 4 6 2 2 2 6 2" xfId="6736"/>
    <cellStyle name="Normal 4 6 2 2 2 6 2 2" xfId="29567"/>
    <cellStyle name="Normal 4 6 2 2 2 6 2 2 2" xfId="53598"/>
    <cellStyle name="Normal 4 6 2 2 2 6 2 3" xfId="17903"/>
    <cellStyle name="Normal 4 6 2 2 2 6 2 4" xfId="41977"/>
    <cellStyle name="Normal 4 6 2 2 2 6 3" xfId="14720"/>
    <cellStyle name="Normal 4 6 2 2 2 6 3 2" xfId="38794"/>
    <cellStyle name="Normal 4 6 2 2 2 6 4" xfId="26355"/>
    <cellStyle name="Normal 4 6 2 2 2 6 4 2" xfId="50386"/>
    <cellStyle name="Normal 4 6 2 2 2 6 5" xfId="9839"/>
    <cellStyle name="Normal 4 6 2 2 2 6 6" xfId="33915"/>
    <cellStyle name="Normal 4 6 2 2 2 7" xfId="4581"/>
    <cellStyle name="Normal 4 6 2 2 2 7 2" xfId="15778"/>
    <cellStyle name="Normal 4 6 2 2 2 7 2 2" xfId="39852"/>
    <cellStyle name="Normal 4 6 2 2 2 7 3" xfId="27413"/>
    <cellStyle name="Normal 4 6 2 2 2 7 3 2" xfId="51444"/>
    <cellStyle name="Normal 4 6 2 2 2 7 4" xfId="10802"/>
    <cellStyle name="Normal 4 6 2 2 2 7 5" xfId="34878"/>
    <cellStyle name="Normal 4 6 2 2 2 8" xfId="1577"/>
    <cellStyle name="Normal 4 6 2 2 2 8 2" xfId="24386"/>
    <cellStyle name="Normal 4 6 2 2 2 8 2 2" xfId="48429"/>
    <cellStyle name="Normal 4 6 2 2 2 8 3" xfId="11830"/>
    <cellStyle name="Normal 4 6 2 2 2 8 4" xfId="35906"/>
    <cellStyle name="Normal 4 6 2 2 2 9" xfId="23389"/>
    <cellStyle name="Normal 4 6 2 2 2 9 2" xfId="47451"/>
    <cellStyle name="Normal 4 6 2 2 3" xfId="740"/>
    <cellStyle name="Normal 4 6 2 2 3 2" xfId="2788"/>
    <cellStyle name="Normal 4 6 2 2 3 2 2" xfId="5987"/>
    <cellStyle name="Normal 4 6 2 2 3 2 2 2" xfId="28818"/>
    <cellStyle name="Normal 4 6 2 2 3 2 2 2 2" xfId="52849"/>
    <cellStyle name="Normal 4 6 2 2 3 2 2 3" xfId="17154"/>
    <cellStyle name="Normal 4 6 2 2 3 2 2 4" xfId="41228"/>
    <cellStyle name="Normal 4 6 2 2 3 2 3" xfId="13969"/>
    <cellStyle name="Normal 4 6 2 2 3 2 3 2" xfId="38045"/>
    <cellStyle name="Normal 4 6 2 2 3 2 4" xfId="25596"/>
    <cellStyle name="Normal 4 6 2 2 3 2 4 2" xfId="49637"/>
    <cellStyle name="Normal 4 6 2 2 3 2 5" xfId="9100"/>
    <cellStyle name="Normal 4 6 2 2 3 2 6" xfId="33176"/>
    <cellStyle name="Normal 4 6 2 2 3 3" xfId="3767"/>
    <cellStyle name="Normal 4 6 2 2 3 3 2" xfId="6980"/>
    <cellStyle name="Normal 4 6 2 2 3 3 2 2" xfId="29811"/>
    <cellStyle name="Normal 4 6 2 2 3 3 2 2 2" xfId="53842"/>
    <cellStyle name="Normal 4 6 2 2 3 3 2 3" xfId="18147"/>
    <cellStyle name="Normal 4 6 2 2 3 3 2 4" xfId="42221"/>
    <cellStyle name="Normal 4 6 2 2 3 3 3" xfId="14964"/>
    <cellStyle name="Normal 4 6 2 2 3 3 3 2" xfId="39038"/>
    <cellStyle name="Normal 4 6 2 2 3 3 4" xfId="26599"/>
    <cellStyle name="Normal 4 6 2 2 3 3 4 2" xfId="50630"/>
    <cellStyle name="Normal 4 6 2 2 3 3 5" xfId="10078"/>
    <cellStyle name="Normal 4 6 2 2 3 3 6" xfId="34154"/>
    <cellStyle name="Normal 4 6 2 2 3 4" xfId="4820"/>
    <cellStyle name="Normal 4 6 2 2 3 4 2" xfId="16017"/>
    <cellStyle name="Normal 4 6 2 2 3 4 2 2" xfId="40091"/>
    <cellStyle name="Normal 4 6 2 2 3 4 3" xfId="27652"/>
    <cellStyle name="Normal 4 6 2 2 3 4 3 2" xfId="51683"/>
    <cellStyle name="Normal 4 6 2 2 3 4 4" xfId="11041"/>
    <cellStyle name="Normal 4 6 2 2 3 4 5" xfId="35117"/>
    <cellStyle name="Normal 4 6 2 2 3 5" xfId="1816"/>
    <cellStyle name="Normal 4 6 2 2 3 5 2" xfId="24625"/>
    <cellStyle name="Normal 4 6 2 2 3 5 2 2" xfId="48668"/>
    <cellStyle name="Normal 4 6 2 2 3 5 3" xfId="12127"/>
    <cellStyle name="Normal 4 6 2 2 3 5 4" xfId="36203"/>
    <cellStyle name="Normal 4 6 2 2 3 6" xfId="23636"/>
    <cellStyle name="Normal 4 6 2 2 3 6 2" xfId="47690"/>
    <cellStyle name="Normal 4 6 2 2 3 7" xfId="8138"/>
    <cellStyle name="Normal 4 6 2 2 3 8" xfId="32214"/>
    <cellStyle name="Normal 4 6 2 2 4" xfId="1010"/>
    <cellStyle name="Normal 4 6 2 2 4 2" xfId="3028"/>
    <cellStyle name="Normal 4 6 2 2 4 2 2" xfId="6227"/>
    <cellStyle name="Normal 4 6 2 2 4 2 2 2" xfId="29058"/>
    <cellStyle name="Normal 4 6 2 2 4 2 2 2 2" xfId="53089"/>
    <cellStyle name="Normal 4 6 2 2 4 2 2 3" xfId="17394"/>
    <cellStyle name="Normal 4 6 2 2 4 2 2 4" xfId="41468"/>
    <cellStyle name="Normal 4 6 2 2 4 2 3" xfId="14209"/>
    <cellStyle name="Normal 4 6 2 2 4 2 3 2" xfId="38285"/>
    <cellStyle name="Normal 4 6 2 2 4 2 4" xfId="25836"/>
    <cellStyle name="Normal 4 6 2 2 4 2 4 2" xfId="49877"/>
    <cellStyle name="Normal 4 6 2 2 4 2 5" xfId="9340"/>
    <cellStyle name="Normal 4 6 2 2 4 2 6" xfId="33416"/>
    <cellStyle name="Normal 4 6 2 2 4 3" xfId="4011"/>
    <cellStyle name="Normal 4 6 2 2 4 3 2" xfId="7224"/>
    <cellStyle name="Normal 4 6 2 2 4 3 2 2" xfId="30055"/>
    <cellStyle name="Normal 4 6 2 2 4 3 2 2 2" xfId="54086"/>
    <cellStyle name="Normal 4 6 2 2 4 3 2 3" xfId="18391"/>
    <cellStyle name="Normal 4 6 2 2 4 3 2 4" xfId="42465"/>
    <cellStyle name="Normal 4 6 2 2 4 3 3" xfId="15208"/>
    <cellStyle name="Normal 4 6 2 2 4 3 3 2" xfId="39282"/>
    <cellStyle name="Normal 4 6 2 2 4 3 4" xfId="26843"/>
    <cellStyle name="Normal 4 6 2 2 4 3 4 2" xfId="50874"/>
    <cellStyle name="Normal 4 6 2 2 4 3 5" xfId="10318"/>
    <cellStyle name="Normal 4 6 2 2 4 3 6" xfId="34394"/>
    <cellStyle name="Normal 4 6 2 2 4 4" xfId="5060"/>
    <cellStyle name="Normal 4 6 2 2 4 4 2" xfId="16257"/>
    <cellStyle name="Normal 4 6 2 2 4 4 2 2" xfId="40331"/>
    <cellStyle name="Normal 4 6 2 2 4 4 3" xfId="27892"/>
    <cellStyle name="Normal 4 6 2 2 4 4 3 2" xfId="51923"/>
    <cellStyle name="Normal 4 6 2 2 4 4 4" xfId="11281"/>
    <cellStyle name="Normal 4 6 2 2 4 4 5" xfId="35357"/>
    <cellStyle name="Normal 4 6 2 2 4 5" xfId="2056"/>
    <cellStyle name="Normal 4 6 2 2 4 5 2" xfId="24865"/>
    <cellStyle name="Normal 4 6 2 2 4 5 2 2" xfId="48908"/>
    <cellStyle name="Normal 4 6 2 2 4 5 3" xfId="12377"/>
    <cellStyle name="Normal 4 6 2 2 4 5 4" xfId="36453"/>
    <cellStyle name="Normal 4 6 2 2 4 6" xfId="23878"/>
    <cellStyle name="Normal 4 6 2 2 4 6 2" xfId="47930"/>
    <cellStyle name="Normal 4 6 2 2 4 7" xfId="8378"/>
    <cellStyle name="Normal 4 6 2 2 4 8" xfId="32454"/>
    <cellStyle name="Normal 4 6 2 2 5" xfId="1250"/>
    <cellStyle name="Normal 4 6 2 2 5 2" xfId="3268"/>
    <cellStyle name="Normal 4 6 2 2 5 2 2" xfId="6467"/>
    <cellStyle name="Normal 4 6 2 2 5 2 2 2" xfId="29298"/>
    <cellStyle name="Normal 4 6 2 2 5 2 2 2 2" xfId="53329"/>
    <cellStyle name="Normal 4 6 2 2 5 2 2 3" xfId="17634"/>
    <cellStyle name="Normal 4 6 2 2 5 2 2 4" xfId="41708"/>
    <cellStyle name="Normal 4 6 2 2 5 2 3" xfId="14449"/>
    <cellStyle name="Normal 4 6 2 2 5 2 3 2" xfId="38525"/>
    <cellStyle name="Normal 4 6 2 2 5 2 4" xfId="26076"/>
    <cellStyle name="Normal 4 6 2 2 5 2 4 2" xfId="50117"/>
    <cellStyle name="Normal 4 6 2 2 5 2 5" xfId="9580"/>
    <cellStyle name="Normal 4 6 2 2 5 2 6" xfId="33656"/>
    <cellStyle name="Normal 4 6 2 2 5 3" xfId="4263"/>
    <cellStyle name="Normal 4 6 2 2 5 3 2" xfId="7476"/>
    <cellStyle name="Normal 4 6 2 2 5 3 2 2" xfId="30307"/>
    <cellStyle name="Normal 4 6 2 2 5 3 2 2 2" xfId="54338"/>
    <cellStyle name="Normal 4 6 2 2 5 3 2 3" xfId="18643"/>
    <cellStyle name="Normal 4 6 2 2 5 3 2 4" xfId="42717"/>
    <cellStyle name="Normal 4 6 2 2 5 3 3" xfId="15460"/>
    <cellStyle name="Normal 4 6 2 2 5 3 3 2" xfId="39534"/>
    <cellStyle name="Normal 4 6 2 2 5 3 4" xfId="27095"/>
    <cellStyle name="Normal 4 6 2 2 5 3 4 2" xfId="51126"/>
    <cellStyle name="Normal 4 6 2 2 5 3 5" xfId="10558"/>
    <cellStyle name="Normal 4 6 2 2 5 3 6" xfId="34634"/>
    <cellStyle name="Normal 4 6 2 2 5 4" xfId="5301"/>
    <cellStyle name="Normal 4 6 2 2 5 4 2" xfId="16498"/>
    <cellStyle name="Normal 4 6 2 2 5 4 2 2" xfId="40572"/>
    <cellStyle name="Normal 4 6 2 2 5 4 3" xfId="28133"/>
    <cellStyle name="Normal 4 6 2 2 5 4 3 2" xfId="52164"/>
    <cellStyle name="Normal 4 6 2 2 5 4 4" xfId="11521"/>
    <cellStyle name="Normal 4 6 2 2 5 4 5" xfId="35597"/>
    <cellStyle name="Normal 4 6 2 2 5 5" xfId="2298"/>
    <cellStyle name="Normal 4 6 2 2 5 5 2" xfId="25109"/>
    <cellStyle name="Normal 4 6 2 2 5 5 2 2" xfId="49150"/>
    <cellStyle name="Normal 4 6 2 2 5 5 3" xfId="12627"/>
    <cellStyle name="Normal 4 6 2 2 5 5 4" xfId="36703"/>
    <cellStyle name="Normal 4 6 2 2 5 6" xfId="24123"/>
    <cellStyle name="Normal 4 6 2 2 5 6 2" xfId="48170"/>
    <cellStyle name="Normal 4 6 2 2 5 7" xfId="8618"/>
    <cellStyle name="Normal 4 6 2 2 5 8" xfId="32694"/>
    <cellStyle name="Normal 4 6 2 2 6" xfId="2547"/>
    <cellStyle name="Normal 4 6 2 2 6 2" xfId="5747"/>
    <cellStyle name="Normal 4 6 2 2 6 2 2" xfId="28578"/>
    <cellStyle name="Normal 4 6 2 2 6 2 2 2" xfId="52609"/>
    <cellStyle name="Normal 4 6 2 2 6 2 3" xfId="16914"/>
    <cellStyle name="Normal 4 6 2 2 6 2 4" xfId="40988"/>
    <cellStyle name="Normal 4 6 2 2 6 3" xfId="13729"/>
    <cellStyle name="Normal 4 6 2 2 6 3 2" xfId="37805"/>
    <cellStyle name="Normal 4 6 2 2 6 4" xfId="25356"/>
    <cellStyle name="Normal 4 6 2 2 6 4 2" xfId="49397"/>
    <cellStyle name="Normal 4 6 2 2 6 5" xfId="8860"/>
    <cellStyle name="Normal 4 6 2 2 6 6" xfId="32936"/>
    <cellStyle name="Normal 4 6 2 2 7" xfId="3522"/>
    <cellStyle name="Normal 4 6 2 2 7 2" xfId="6735"/>
    <cellStyle name="Normal 4 6 2 2 7 2 2" xfId="29566"/>
    <cellStyle name="Normal 4 6 2 2 7 2 2 2" xfId="53597"/>
    <cellStyle name="Normal 4 6 2 2 7 2 3" xfId="17902"/>
    <cellStyle name="Normal 4 6 2 2 7 2 4" xfId="41976"/>
    <cellStyle name="Normal 4 6 2 2 7 3" xfId="14719"/>
    <cellStyle name="Normal 4 6 2 2 7 3 2" xfId="38793"/>
    <cellStyle name="Normal 4 6 2 2 7 4" xfId="26354"/>
    <cellStyle name="Normal 4 6 2 2 7 4 2" xfId="50385"/>
    <cellStyle name="Normal 4 6 2 2 7 5" xfId="9838"/>
    <cellStyle name="Normal 4 6 2 2 7 6" xfId="33914"/>
    <cellStyle name="Normal 4 6 2 2 8" xfId="4580"/>
    <cellStyle name="Normal 4 6 2 2 8 2" xfId="15777"/>
    <cellStyle name="Normal 4 6 2 2 8 2 2" xfId="39851"/>
    <cellStyle name="Normal 4 6 2 2 8 3" xfId="27412"/>
    <cellStyle name="Normal 4 6 2 2 8 3 2" xfId="51443"/>
    <cellStyle name="Normal 4 6 2 2 8 4" xfId="10801"/>
    <cellStyle name="Normal 4 6 2 2 8 5" xfId="34877"/>
    <cellStyle name="Normal 4 6 2 2 9" xfId="1576"/>
    <cellStyle name="Normal 4 6 2 2 9 2" xfId="24385"/>
    <cellStyle name="Normal 4 6 2 2 9 2 2" xfId="48428"/>
    <cellStyle name="Normal 4 6 2 2 9 3" xfId="11829"/>
    <cellStyle name="Normal 4 6 2 2 9 4" xfId="35905"/>
    <cellStyle name="Normal 4 6 2 3" xfId="343"/>
    <cellStyle name="Normal 4 6 2 3 10" xfId="23390"/>
    <cellStyle name="Normal 4 6 2 3 10 2" xfId="47452"/>
    <cellStyle name="Normal 4 6 2 3 11" xfId="7900"/>
    <cellStyle name="Normal 4 6 2 3 12" xfId="31976"/>
    <cellStyle name="Normal 4 6 2 3 2" xfId="344"/>
    <cellStyle name="Normal 4 6 2 3 2 10" xfId="7901"/>
    <cellStyle name="Normal 4 6 2 3 2 11" xfId="31977"/>
    <cellStyle name="Normal 4 6 2 3 2 2" xfId="743"/>
    <cellStyle name="Normal 4 6 2 3 2 2 2" xfId="2791"/>
    <cellStyle name="Normal 4 6 2 3 2 2 2 2" xfId="5990"/>
    <cellStyle name="Normal 4 6 2 3 2 2 2 2 2" xfId="28821"/>
    <cellStyle name="Normal 4 6 2 3 2 2 2 2 2 2" xfId="52852"/>
    <cellStyle name="Normal 4 6 2 3 2 2 2 2 3" xfId="17157"/>
    <cellStyle name="Normal 4 6 2 3 2 2 2 2 4" xfId="41231"/>
    <cellStyle name="Normal 4 6 2 3 2 2 2 3" xfId="13972"/>
    <cellStyle name="Normal 4 6 2 3 2 2 2 3 2" xfId="38048"/>
    <cellStyle name="Normal 4 6 2 3 2 2 2 4" xfId="25599"/>
    <cellStyle name="Normal 4 6 2 3 2 2 2 4 2" xfId="49640"/>
    <cellStyle name="Normal 4 6 2 3 2 2 2 5" xfId="9103"/>
    <cellStyle name="Normal 4 6 2 3 2 2 2 6" xfId="33179"/>
    <cellStyle name="Normal 4 6 2 3 2 2 3" xfId="3770"/>
    <cellStyle name="Normal 4 6 2 3 2 2 3 2" xfId="6983"/>
    <cellStyle name="Normal 4 6 2 3 2 2 3 2 2" xfId="29814"/>
    <cellStyle name="Normal 4 6 2 3 2 2 3 2 2 2" xfId="53845"/>
    <cellStyle name="Normal 4 6 2 3 2 2 3 2 3" xfId="18150"/>
    <cellStyle name="Normal 4 6 2 3 2 2 3 2 4" xfId="42224"/>
    <cellStyle name="Normal 4 6 2 3 2 2 3 3" xfId="14967"/>
    <cellStyle name="Normal 4 6 2 3 2 2 3 3 2" xfId="39041"/>
    <cellStyle name="Normal 4 6 2 3 2 2 3 4" xfId="26602"/>
    <cellStyle name="Normal 4 6 2 3 2 2 3 4 2" xfId="50633"/>
    <cellStyle name="Normal 4 6 2 3 2 2 3 5" xfId="10081"/>
    <cellStyle name="Normal 4 6 2 3 2 2 3 6" xfId="34157"/>
    <cellStyle name="Normal 4 6 2 3 2 2 4" xfId="4823"/>
    <cellStyle name="Normal 4 6 2 3 2 2 4 2" xfId="16020"/>
    <cellStyle name="Normal 4 6 2 3 2 2 4 2 2" xfId="40094"/>
    <cellStyle name="Normal 4 6 2 3 2 2 4 3" xfId="27655"/>
    <cellStyle name="Normal 4 6 2 3 2 2 4 3 2" xfId="51686"/>
    <cellStyle name="Normal 4 6 2 3 2 2 4 4" xfId="11044"/>
    <cellStyle name="Normal 4 6 2 3 2 2 4 5" xfId="35120"/>
    <cellStyle name="Normal 4 6 2 3 2 2 5" xfId="1819"/>
    <cellStyle name="Normal 4 6 2 3 2 2 5 2" xfId="24628"/>
    <cellStyle name="Normal 4 6 2 3 2 2 5 2 2" xfId="48671"/>
    <cellStyle name="Normal 4 6 2 3 2 2 5 3" xfId="12130"/>
    <cellStyle name="Normal 4 6 2 3 2 2 5 4" xfId="36206"/>
    <cellStyle name="Normal 4 6 2 3 2 2 6" xfId="23639"/>
    <cellStyle name="Normal 4 6 2 3 2 2 6 2" xfId="47693"/>
    <cellStyle name="Normal 4 6 2 3 2 2 7" xfId="8141"/>
    <cellStyle name="Normal 4 6 2 3 2 2 8" xfId="32217"/>
    <cellStyle name="Normal 4 6 2 3 2 3" xfId="1013"/>
    <cellStyle name="Normal 4 6 2 3 2 3 2" xfId="3031"/>
    <cellStyle name="Normal 4 6 2 3 2 3 2 2" xfId="6230"/>
    <cellStyle name="Normal 4 6 2 3 2 3 2 2 2" xfId="29061"/>
    <cellStyle name="Normal 4 6 2 3 2 3 2 2 2 2" xfId="53092"/>
    <cellStyle name="Normal 4 6 2 3 2 3 2 2 3" xfId="17397"/>
    <cellStyle name="Normal 4 6 2 3 2 3 2 2 4" xfId="41471"/>
    <cellStyle name="Normal 4 6 2 3 2 3 2 3" xfId="14212"/>
    <cellStyle name="Normal 4 6 2 3 2 3 2 3 2" xfId="38288"/>
    <cellStyle name="Normal 4 6 2 3 2 3 2 4" xfId="25839"/>
    <cellStyle name="Normal 4 6 2 3 2 3 2 4 2" xfId="49880"/>
    <cellStyle name="Normal 4 6 2 3 2 3 2 5" xfId="9343"/>
    <cellStyle name="Normal 4 6 2 3 2 3 2 6" xfId="33419"/>
    <cellStyle name="Normal 4 6 2 3 2 3 3" xfId="4014"/>
    <cellStyle name="Normal 4 6 2 3 2 3 3 2" xfId="7227"/>
    <cellStyle name="Normal 4 6 2 3 2 3 3 2 2" xfId="30058"/>
    <cellStyle name="Normal 4 6 2 3 2 3 3 2 2 2" xfId="54089"/>
    <cellStyle name="Normal 4 6 2 3 2 3 3 2 3" xfId="18394"/>
    <cellStyle name="Normal 4 6 2 3 2 3 3 2 4" xfId="42468"/>
    <cellStyle name="Normal 4 6 2 3 2 3 3 3" xfId="15211"/>
    <cellStyle name="Normal 4 6 2 3 2 3 3 3 2" xfId="39285"/>
    <cellStyle name="Normal 4 6 2 3 2 3 3 4" xfId="26846"/>
    <cellStyle name="Normal 4 6 2 3 2 3 3 4 2" xfId="50877"/>
    <cellStyle name="Normal 4 6 2 3 2 3 3 5" xfId="10321"/>
    <cellStyle name="Normal 4 6 2 3 2 3 3 6" xfId="34397"/>
    <cellStyle name="Normal 4 6 2 3 2 3 4" xfId="5063"/>
    <cellStyle name="Normal 4 6 2 3 2 3 4 2" xfId="16260"/>
    <cellStyle name="Normal 4 6 2 3 2 3 4 2 2" xfId="40334"/>
    <cellStyle name="Normal 4 6 2 3 2 3 4 3" xfId="27895"/>
    <cellStyle name="Normal 4 6 2 3 2 3 4 3 2" xfId="51926"/>
    <cellStyle name="Normal 4 6 2 3 2 3 4 4" xfId="11284"/>
    <cellStyle name="Normal 4 6 2 3 2 3 4 5" xfId="35360"/>
    <cellStyle name="Normal 4 6 2 3 2 3 5" xfId="2059"/>
    <cellStyle name="Normal 4 6 2 3 2 3 5 2" xfId="24868"/>
    <cellStyle name="Normal 4 6 2 3 2 3 5 2 2" xfId="48911"/>
    <cellStyle name="Normal 4 6 2 3 2 3 5 3" xfId="12380"/>
    <cellStyle name="Normal 4 6 2 3 2 3 5 4" xfId="36456"/>
    <cellStyle name="Normal 4 6 2 3 2 3 6" xfId="23881"/>
    <cellStyle name="Normal 4 6 2 3 2 3 6 2" xfId="47933"/>
    <cellStyle name="Normal 4 6 2 3 2 3 7" xfId="8381"/>
    <cellStyle name="Normal 4 6 2 3 2 3 8" xfId="32457"/>
    <cellStyle name="Normal 4 6 2 3 2 4" xfId="1253"/>
    <cellStyle name="Normal 4 6 2 3 2 4 2" xfId="3271"/>
    <cellStyle name="Normal 4 6 2 3 2 4 2 2" xfId="6470"/>
    <cellStyle name="Normal 4 6 2 3 2 4 2 2 2" xfId="29301"/>
    <cellStyle name="Normal 4 6 2 3 2 4 2 2 2 2" xfId="53332"/>
    <cellStyle name="Normal 4 6 2 3 2 4 2 2 3" xfId="17637"/>
    <cellStyle name="Normal 4 6 2 3 2 4 2 2 4" xfId="41711"/>
    <cellStyle name="Normal 4 6 2 3 2 4 2 3" xfId="14452"/>
    <cellStyle name="Normal 4 6 2 3 2 4 2 3 2" xfId="38528"/>
    <cellStyle name="Normal 4 6 2 3 2 4 2 4" xfId="26079"/>
    <cellStyle name="Normal 4 6 2 3 2 4 2 4 2" xfId="50120"/>
    <cellStyle name="Normal 4 6 2 3 2 4 2 5" xfId="9583"/>
    <cellStyle name="Normal 4 6 2 3 2 4 2 6" xfId="33659"/>
    <cellStyle name="Normal 4 6 2 3 2 4 3" xfId="4266"/>
    <cellStyle name="Normal 4 6 2 3 2 4 3 2" xfId="7479"/>
    <cellStyle name="Normal 4 6 2 3 2 4 3 2 2" xfId="30310"/>
    <cellStyle name="Normal 4 6 2 3 2 4 3 2 2 2" xfId="54341"/>
    <cellStyle name="Normal 4 6 2 3 2 4 3 2 3" xfId="18646"/>
    <cellStyle name="Normal 4 6 2 3 2 4 3 2 4" xfId="42720"/>
    <cellStyle name="Normal 4 6 2 3 2 4 3 3" xfId="15463"/>
    <cellStyle name="Normal 4 6 2 3 2 4 3 3 2" xfId="39537"/>
    <cellStyle name="Normal 4 6 2 3 2 4 3 4" xfId="27098"/>
    <cellStyle name="Normal 4 6 2 3 2 4 3 4 2" xfId="51129"/>
    <cellStyle name="Normal 4 6 2 3 2 4 3 5" xfId="10561"/>
    <cellStyle name="Normal 4 6 2 3 2 4 3 6" xfId="34637"/>
    <cellStyle name="Normal 4 6 2 3 2 4 4" xfId="5304"/>
    <cellStyle name="Normal 4 6 2 3 2 4 4 2" xfId="16501"/>
    <cellStyle name="Normal 4 6 2 3 2 4 4 2 2" xfId="40575"/>
    <cellStyle name="Normal 4 6 2 3 2 4 4 3" xfId="28136"/>
    <cellStyle name="Normal 4 6 2 3 2 4 4 3 2" xfId="52167"/>
    <cellStyle name="Normal 4 6 2 3 2 4 4 4" xfId="11524"/>
    <cellStyle name="Normal 4 6 2 3 2 4 4 5" xfId="35600"/>
    <cellStyle name="Normal 4 6 2 3 2 4 5" xfId="2301"/>
    <cellStyle name="Normal 4 6 2 3 2 4 5 2" xfId="25112"/>
    <cellStyle name="Normal 4 6 2 3 2 4 5 2 2" xfId="49153"/>
    <cellStyle name="Normal 4 6 2 3 2 4 5 3" xfId="12630"/>
    <cellStyle name="Normal 4 6 2 3 2 4 5 4" xfId="36706"/>
    <cellStyle name="Normal 4 6 2 3 2 4 6" xfId="24126"/>
    <cellStyle name="Normal 4 6 2 3 2 4 6 2" xfId="48173"/>
    <cellStyle name="Normal 4 6 2 3 2 4 7" xfId="8621"/>
    <cellStyle name="Normal 4 6 2 3 2 4 8" xfId="32697"/>
    <cellStyle name="Normal 4 6 2 3 2 5" xfId="2550"/>
    <cellStyle name="Normal 4 6 2 3 2 5 2" xfId="5750"/>
    <cellStyle name="Normal 4 6 2 3 2 5 2 2" xfId="28581"/>
    <cellStyle name="Normal 4 6 2 3 2 5 2 2 2" xfId="52612"/>
    <cellStyle name="Normal 4 6 2 3 2 5 2 3" xfId="16917"/>
    <cellStyle name="Normal 4 6 2 3 2 5 2 4" xfId="40991"/>
    <cellStyle name="Normal 4 6 2 3 2 5 3" xfId="13732"/>
    <cellStyle name="Normal 4 6 2 3 2 5 3 2" xfId="37808"/>
    <cellStyle name="Normal 4 6 2 3 2 5 4" xfId="25359"/>
    <cellStyle name="Normal 4 6 2 3 2 5 4 2" xfId="49400"/>
    <cellStyle name="Normal 4 6 2 3 2 5 5" xfId="8863"/>
    <cellStyle name="Normal 4 6 2 3 2 5 6" xfId="32939"/>
    <cellStyle name="Normal 4 6 2 3 2 6" xfId="3525"/>
    <cellStyle name="Normal 4 6 2 3 2 6 2" xfId="6738"/>
    <cellStyle name="Normal 4 6 2 3 2 6 2 2" xfId="29569"/>
    <cellStyle name="Normal 4 6 2 3 2 6 2 2 2" xfId="53600"/>
    <cellStyle name="Normal 4 6 2 3 2 6 2 3" xfId="17905"/>
    <cellStyle name="Normal 4 6 2 3 2 6 2 4" xfId="41979"/>
    <cellStyle name="Normal 4 6 2 3 2 6 3" xfId="14722"/>
    <cellStyle name="Normal 4 6 2 3 2 6 3 2" xfId="38796"/>
    <cellStyle name="Normal 4 6 2 3 2 6 4" xfId="26357"/>
    <cellStyle name="Normal 4 6 2 3 2 6 4 2" xfId="50388"/>
    <cellStyle name="Normal 4 6 2 3 2 6 5" xfId="9841"/>
    <cellStyle name="Normal 4 6 2 3 2 6 6" xfId="33917"/>
    <cellStyle name="Normal 4 6 2 3 2 7" xfId="4583"/>
    <cellStyle name="Normal 4 6 2 3 2 7 2" xfId="15780"/>
    <cellStyle name="Normal 4 6 2 3 2 7 2 2" xfId="39854"/>
    <cellStyle name="Normal 4 6 2 3 2 7 3" xfId="27415"/>
    <cellStyle name="Normal 4 6 2 3 2 7 3 2" xfId="51446"/>
    <cellStyle name="Normal 4 6 2 3 2 7 4" xfId="10804"/>
    <cellStyle name="Normal 4 6 2 3 2 7 5" xfId="34880"/>
    <cellStyle name="Normal 4 6 2 3 2 8" xfId="1579"/>
    <cellStyle name="Normal 4 6 2 3 2 8 2" xfId="24388"/>
    <cellStyle name="Normal 4 6 2 3 2 8 2 2" xfId="48431"/>
    <cellStyle name="Normal 4 6 2 3 2 8 3" xfId="11832"/>
    <cellStyle name="Normal 4 6 2 3 2 8 4" xfId="35908"/>
    <cellStyle name="Normal 4 6 2 3 2 9" xfId="23391"/>
    <cellStyle name="Normal 4 6 2 3 2 9 2" xfId="47453"/>
    <cellStyle name="Normal 4 6 2 3 3" xfId="742"/>
    <cellStyle name="Normal 4 6 2 3 3 2" xfId="2790"/>
    <cellStyle name="Normal 4 6 2 3 3 2 2" xfId="5989"/>
    <cellStyle name="Normal 4 6 2 3 3 2 2 2" xfId="28820"/>
    <cellStyle name="Normal 4 6 2 3 3 2 2 2 2" xfId="52851"/>
    <cellStyle name="Normal 4 6 2 3 3 2 2 3" xfId="17156"/>
    <cellStyle name="Normal 4 6 2 3 3 2 2 4" xfId="41230"/>
    <cellStyle name="Normal 4 6 2 3 3 2 3" xfId="13971"/>
    <cellStyle name="Normal 4 6 2 3 3 2 3 2" xfId="38047"/>
    <cellStyle name="Normal 4 6 2 3 3 2 4" xfId="25598"/>
    <cellStyle name="Normal 4 6 2 3 3 2 4 2" xfId="49639"/>
    <cellStyle name="Normal 4 6 2 3 3 2 5" xfId="9102"/>
    <cellStyle name="Normal 4 6 2 3 3 2 6" xfId="33178"/>
    <cellStyle name="Normal 4 6 2 3 3 3" xfId="3769"/>
    <cellStyle name="Normal 4 6 2 3 3 3 2" xfId="6982"/>
    <cellStyle name="Normal 4 6 2 3 3 3 2 2" xfId="29813"/>
    <cellStyle name="Normal 4 6 2 3 3 3 2 2 2" xfId="53844"/>
    <cellStyle name="Normal 4 6 2 3 3 3 2 3" xfId="18149"/>
    <cellStyle name="Normal 4 6 2 3 3 3 2 4" xfId="42223"/>
    <cellStyle name="Normal 4 6 2 3 3 3 3" xfId="14966"/>
    <cellStyle name="Normal 4 6 2 3 3 3 3 2" xfId="39040"/>
    <cellStyle name="Normal 4 6 2 3 3 3 4" xfId="26601"/>
    <cellStyle name="Normal 4 6 2 3 3 3 4 2" xfId="50632"/>
    <cellStyle name="Normal 4 6 2 3 3 3 5" xfId="10080"/>
    <cellStyle name="Normal 4 6 2 3 3 3 6" xfId="34156"/>
    <cellStyle name="Normal 4 6 2 3 3 4" xfId="4822"/>
    <cellStyle name="Normal 4 6 2 3 3 4 2" xfId="16019"/>
    <cellStyle name="Normal 4 6 2 3 3 4 2 2" xfId="40093"/>
    <cellStyle name="Normal 4 6 2 3 3 4 3" xfId="27654"/>
    <cellStyle name="Normal 4 6 2 3 3 4 3 2" xfId="51685"/>
    <cellStyle name="Normal 4 6 2 3 3 4 4" xfId="11043"/>
    <cellStyle name="Normal 4 6 2 3 3 4 5" xfId="35119"/>
    <cellStyle name="Normal 4 6 2 3 3 5" xfId="1818"/>
    <cellStyle name="Normal 4 6 2 3 3 5 2" xfId="24627"/>
    <cellStyle name="Normal 4 6 2 3 3 5 2 2" xfId="48670"/>
    <cellStyle name="Normal 4 6 2 3 3 5 3" xfId="12129"/>
    <cellStyle name="Normal 4 6 2 3 3 5 4" xfId="36205"/>
    <cellStyle name="Normal 4 6 2 3 3 6" xfId="23638"/>
    <cellStyle name="Normal 4 6 2 3 3 6 2" xfId="47692"/>
    <cellStyle name="Normal 4 6 2 3 3 7" xfId="8140"/>
    <cellStyle name="Normal 4 6 2 3 3 8" xfId="32216"/>
    <cellStyle name="Normal 4 6 2 3 4" xfId="1012"/>
    <cellStyle name="Normal 4 6 2 3 4 2" xfId="3030"/>
    <cellStyle name="Normal 4 6 2 3 4 2 2" xfId="6229"/>
    <cellStyle name="Normal 4 6 2 3 4 2 2 2" xfId="29060"/>
    <cellStyle name="Normal 4 6 2 3 4 2 2 2 2" xfId="53091"/>
    <cellStyle name="Normal 4 6 2 3 4 2 2 3" xfId="17396"/>
    <cellStyle name="Normal 4 6 2 3 4 2 2 4" xfId="41470"/>
    <cellStyle name="Normal 4 6 2 3 4 2 3" xfId="14211"/>
    <cellStyle name="Normal 4 6 2 3 4 2 3 2" xfId="38287"/>
    <cellStyle name="Normal 4 6 2 3 4 2 4" xfId="25838"/>
    <cellStyle name="Normal 4 6 2 3 4 2 4 2" xfId="49879"/>
    <cellStyle name="Normal 4 6 2 3 4 2 5" xfId="9342"/>
    <cellStyle name="Normal 4 6 2 3 4 2 6" xfId="33418"/>
    <cellStyle name="Normal 4 6 2 3 4 3" xfId="4013"/>
    <cellStyle name="Normal 4 6 2 3 4 3 2" xfId="7226"/>
    <cellStyle name="Normal 4 6 2 3 4 3 2 2" xfId="30057"/>
    <cellStyle name="Normal 4 6 2 3 4 3 2 2 2" xfId="54088"/>
    <cellStyle name="Normal 4 6 2 3 4 3 2 3" xfId="18393"/>
    <cellStyle name="Normal 4 6 2 3 4 3 2 4" xfId="42467"/>
    <cellStyle name="Normal 4 6 2 3 4 3 3" xfId="15210"/>
    <cellStyle name="Normal 4 6 2 3 4 3 3 2" xfId="39284"/>
    <cellStyle name="Normal 4 6 2 3 4 3 4" xfId="26845"/>
    <cellStyle name="Normal 4 6 2 3 4 3 4 2" xfId="50876"/>
    <cellStyle name="Normal 4 6 2 3 4 3 5" xfId="10320"/>
    <cellStyle name="Normal 4 6 2 3 4 3 6" xfId="34396"/>
    <cellStyle name="Normal 4 6 2 3 4 4" xfId="5062"/>
    <cellStyle name="Normal 4 6 2 3 4 4 2" xfId="16259"/>
    <cellStyle name="Normal 4 6 2 3 4 4 2 2" xfId="40333"/>
    <cellStyle name="Normal 4 6 2 3 4 4 3" xfId="27894"/>
    <cellStyle name="Normal 4 6 2 3 4 4 3 2" xfId="51925"/>
    <cellStyle name="Normal 4 6 2 3 4 4 4" xfId="11283"/>
    <cellStyle name="Normal 4 6 2 3 4 4 5" xfId="35359"/>
    <cellStyle name="Normal 4 6 2 3 4 5" xfId="2058"/>
    <cellStyle name="Normal 4 6 2 3 4 5 2" xfId="24867"/>
    <cellStyle name="Normal 4 6 2 3 4 5 2 2" xfId="48910"/>
    <cellStyle name="Normal 4 6 2 3 4 5 3" xfId="12379"/>
    <cellStyle name="Normal 4 6 2 3 4 5 4" xfId="36455"/>
    <cellStyle name="Normal 4 6 2 3 4 6" xfId="23880"/>
    <cellStyle name="Normal 4 6 2 3 4 6 2" xfId="47932"/>
    <cellStyle name="Normal 4 6 2 3 4 7" xfId="8380"/>
    <cellStyle name="Normal 4 6 2 3 4 8" xfId="32456"/>
    <cellStyle name="Normal 4 6 2 3 5" xfId="1252"/>
    <cellStyle name="Normal 4 6 2 3 5 2" xfId="3270"/>
    <cellStyle name="Normal 4 6 2 3 5 2 2" xfId="6469"/>
    <cellStyle name="Normal 4 6 2 3 5 2 2 2" xfId="29300"/>
    <cellStyle name="Normal 4 6 2 3 5 2 2 2 2" xfId="53331"/>
    <cellStyle name="Normal 4 6 2 3 5 2 2 3" xfId="17636"/>
    <cellStyle name="Normal 4 6 2 3 5 2 2 4" xfId="41710"/>
    <cellStyle name="Normal 4 6 2 3 5 2 3" xfId="14451"/>
    <cellStyle name="Normal 4 6 2 3 5 2 3 2" xfId="38527"/>
    <cellStyle name="Normal 4 6 2 3 5 2 4" xfId="26078"/>
    <cellStyle name="Normal 4 6 2 3 5 2 4 2" xfId="50119"/>
    <cellStyle name="Normal 4 6 2 3 5 2 5" xfId="9582"/>
    <cellStyle name="Normal 4 6 2 3 5 2 6" xfId="33658"/>
    <cellStyle name="Normal 4 6 2 3 5 3" xfId="4265"/>
    <cellStyle name="Normal 4 6 2 3 5 3 2" xfId="7478"/>
    <cellStyle name="Normal 4 6 2 3 5 3 2 2" xfId="30309"/>
    <cellStyle name="Normal 4 6 2 3 5 3 2 2 2" xfId="54340"/>
    <cellStyle name="Normal 4 6 2 3 5 3 2 3" xfId="18645"/>
    <cellStyle name="Normal 4 6 2 3 5 3 2 4" xfId="42719"/>
    <cellStyle name="Normal 4 6 2 3 5 3 3" xfId="15462"/>
    <cellStyle name="Normal 4 6 2 3 5 3 3 2" xfId="39536"/>
    <cellStyle name="Normal 4 6 2 3 5 3 4" xfId="27097"/>
    <cellStyle name="Normal 4 6 2 3 5 3 4 2" xfId="51128"/>
    <cellStyle name="Normal 4 6 2 3 5 3 5" xfId="10560"/>
    <cellStyle name="Normal 4 6 2 3 5 3 6" xfId="34636"/>
    <cellStyle name="Normal 4 6 2 3 5 4" xfId="5303"/>
    <cellStyle name="Normal 4 6 2 3 5 4 2" xfId="16500"/>
    <cellStyle name="Normal 4 6 2 3 5 4 2 2" xfId="40574"/>
    <cellStyle name="Normal 4 6 2 3 5 4 3" xfId="28135"/>
    <cellStyle name="Normal 4 6 2 3 5 4 3 2" xfId="52166"/>
    <cellStyle name="Normal 4 6 2 3 5 4 4" xfId="11523"/>
    <cellStyle name="Normal 4 6 2 3 5 4 5" xfId="35599"/>
    <cellStyle name="Normal 4 6 2 3 5 5" xfId="2300"/>
    <cellStyle name="Normal 4 6 2 3 5 5 2" xfId="25111"/>
    <cellStyle name="Normal 4 6 2 3 5 5 2 2" xfId="49152"/>
    <cellStyle name="Normal 4 6 2 3 5 5 3" xfId="12629"/>
    <cellStyle name="Normal 4 6 2 3 5 5 4" xfId="36705"/>
    <cellStyle name="Normal 4 6 2 3 5 6" xfId="24125"/>
    <cellStyle name="Normal 4 6 2 3 5 6 2" xfId="48172"/>
    <cellStyle name="Normal 4 6 2 3 5 7" xfId="8620"/>
    <cellStyle name="Normal 4 6 2 3 5 8" xfId="32696"/>
    <cellStyle name="Normal 4 6 2 3 6" xfId="2549"/>
    <cellStyle name="Normal 4 6 2 3 6 2" xfId="5749"/>
    <cellStyle name="Normal 4 6 2 3 6 2 2" xfId="28580"/>
    <cellStyle name="Normal 4 6 2 3 6 2 2 2" xfId="52611"/>
    <cellStyle name="Normal 4 6 2 3 6 2 3" xfId="16916"/>
    <cellStyle name="Normal 4 6 2 3 6 2 4" xfId="40990"/>
    <cellStyle name="Normal 4 6 2 3 6 3" xfId="13731"/>
    <cellStyle name="Normal 4 6 2 3 6 3 2" xfId="37807"/>
    <cellStyle name="Normal 4 6 2 3 6 4" xfId="25358"/>
    <cellStyle name="Normal 4 6 2 3 6 4 2" xfId="49399"/>
    <cellStyle name="Normal 4 6 2 3 6 5" xfId="8862"/>
    <cellStyle name="Normal 4 6 2 3 6 6" xfId="32938"/>
    <cellStyle name="Normal 4 6 2 3 7" xfId="3524"/>
    <cellStyle name="Normal 4 6 2 3 7 2" xfId="6737"/>
    <cellStyle name="Normal 4 6 2 3 7 2 2" xfId="29568"/>
    <cellStyle name="Normal 4 6 2 3 7 2 2 2" xfId="53599"/>
    <cellStyle name="Normal 4 6 2 3 7 2 3" xfId="17904"/>
    <cellStyle name="Normal 4 6 2 3 7 2 4" xfId="41978"/>
    <cellStyle name="Normal 4 6 2 3 7 3" xfId="14721"/>
    <cellStyle name="Normal 4 6 2 3 7 3 2" xfId="38795"/>
    <cellStyle name="Normal 4 6 2 3 7 4" xfId="26356"/>
    <cellStyle name="Normal 4 6 2 3 7 4 2" xfId="50387"/>
    <cellStyle name="Normal 4 6 2 3 7 5" xfId="9840"/>
    <cellStyle name="Normal 4 6 2 3 7 6" xfId="33916"/>
    <cellStyle name="Normal 4 6 2 3 8" xfId="4582"/>
    <cellStyle name="Normal 4 6 2 3 8 2" xfId="15779"/>
    <cellStyle name="Normal 4 6 2 3 8 2 2" xfId="39853"/>
    <cellStyle name="Normal 4 6 2 3 8 3" xfId="27414"/>
    <cellStyle name="Normal 4 6 2 3 8 3 2" xfId="51445"/>
    <cellStyle name="Normal 4 6 2 3 8 4" xfId="10803"/>
    <cellStyle name="Normal 4 6 2 3 8 5" xfId="34879"/>
    <cellStyle name="Normal 4 6 2 3 9" xfId="1578"/>
    <cellStyle name="Normal 4 6 2 3 9 2" xfId="24387"/>
    <cellStyle name="Normal 4 6 2 3 9 2 2" xfId="48430"/>
    <cellStyle name="Normal 4 6 2 3 9 3" xfId="11831"/>
    <cellStyle name="Normal 4 6 2 3 9 4" xfId="35907"/>
    <cellStyle name="Normal 4 6 2 4" xfId="345"/>
    <cellStyle name="Normal 4 6 2 4 10" xfId="7902"/>
    <cellStyle name="Normal 4 6 2 4 11" xfId="31978"/>
    <cellStyle name="Normal 4 6 2 4 2" xfId="744"/>
    <cellStyle name="Normal 4 6 2 4 2 2" xfId="2792"/>
    <cellStyle name="Normal 4 6 2 4 2 2 2" xfId="5991"/>
    <cellStyle name="Normal 4 6 2 4 2 2 2 2" xfId="28822"/>
    <cellStyle name="Normal 4 6 2 4 2 2 2 2 2" xfId="52853"/>
    <cellStyle name="Normal 4 6 2 4 2 2 2 3" xfId="17158"/>
    <cellStyle name="Normal 4 6 2 4 2 2 2 4" xfId="41232"/>
    <cellStyle name="Normal 4 6 2 4 2 2 3" xfId="13973"/>
    <cellStyle name="Normal 4 6 2 4 2 2 3 2" xfId="38049"/>
    <cellStyle name="Normal 4 6 2 4 2 2 4" xfId="25600"/>
    <cellStyle name="Normal 4 6 2 4 2 2 4 2" xfId="49641"/>
    <cellStyle name="Normal 4 6 2 4 2 2 5" xfId="9104"/>
    <cellStyle name="Normal 4 6 2 4 2 2 6" xfId="33180"/>
    <cellStyle name="Normal 4 6 2 4 2 3" xfId="3771"/>
    <cellStyle name="Normal 4 6 2 4 2 3 2" xfId="6984"/>
    <cellStyle name="Normal 4 6 2 4 2 3 2 2" xfId="29815"/>
    <cellStyle name="Normal 4 6 2 4 2 3 2 2 2" xfId="53846"/>
    <cellStyle name="Normal 4 6 2 4 2 3 2 3" xfId="18151"/>
    <cellStyle name="Normal 4 6 2 4 2 3 2 4" xfId="42225"/>
    <cellStyle name="Normal 4 6 2 4 2 3 3" xfId="14968"/>
    <cellStyle name="Normal 4 6 2 4 2 3 3 2" xfId="39042"/>
    <cellStyle name="Normal 4 6 2 4 2 3 4" xfId="26603"/>
    <cellStyle name="Normal 4 6 2 4 2 3 4 2" xfId="50634"/>
    <cellStyle name="Normal 4 6 2 4 2 3 5" xfId="10082"/>
    <cellStyle name="Normal 4 6 2 4 2 3 6" xfId="34158"/>
    <cellStyle name="Normal 4 6 2 4 2 4" xfId="4824"/>
    <cellStyle name="Normal 4 6 2 4 2 4 2" xfId="16021"/>
    <cellStyle name="Normal 4 6 2 4 2 4 2 2" xfId="40095"/>
    <cellStyle name="Normal 4 6 2 4 2 4 3" xfId="27656"/>
    <cellStyle name="Normal 4 6 2 4 2 4 3 2" xfId="51687"/>
    <cellStyle name="Normal 4 6 2 4 2 4 4" xfId="11045"/>
    <cellStyle name="Normal 4 6 2 4 2 4 5" xfId="35121"/>
    <cellStyle name="Normal 4 6 2 4 2 5" xfId="1820"/>
    <cellStyle name="Normal 4 6 2 4 2 5 2" xfId="24629"/>
    <cellStyle name="Normal 4 6 2 4 2 5 2 2" xfId="48672"/>
    <cellStyle name="Normal 4 6 2 4 2 5 3" xfId="12131"/>
    <cellStyle name="Normal 4 6 2 4 2 5 4" xfId="36207"/>
    <cellStyle name="Normal 4 6 2 4 2 6" xfId="23640"/>
    <cellStyle name="Normal 4 6 2 4 2 6 2" xfId="47694"/>
    <cellStyle name="Normal 4 6 2 4 2 7" xfId="8142"/>
    <cellStyle name="Normal 4 6 2 4 2 8" xfId="32218"/>
    <cellStyle name="Normal 4 6 2 4 3" xfId="1014"/>
    <cellStyle name="Normal 4 6 2 4 3 2" xfId="3032"/>
    <cellStyle name="Normal 4 6 2 4 3 2 2" xfId="6231"/>
    <cellStyle name="Normal 4 6 2 4 3 2 2 2" xfId="29062"/>
    <cellStyle name="Normal 4 6 2 4 3 2 2 2 2" xfId="53093"/>
    <cellStyle name="Normal 4 6 2 4 3 2 2 3" xfId="17398"/>
    <cellStyle name="Normal 4 6 2 4 3 2 2 4" xfId="41472"/>
    <cellStyle name="Normal 4 6 2 4 3 2 3" xfId="14213"/>
    <cellStyle name="Normal 4 6 2 4 3 2 3 2" xfId="38289"/>
    <cellStyle name="Normal 4 6 2 4 3 2 4" xfId="25840"/>
    <cellStyle name="Normal 4 6 2 4 3 2 4 2" xfId="49881"/>
    <cellStyle name="Normal 4 6 2 4 3 2 5" xfId="9344"/>
    <cellStyle name="Normal 4 6 2 4 3 2 6" xfId="33420"/>
    <cellStyle name="Normal 4 6 2 4 3 3" xfId="4015"/>
    <cellStyle name="Normal 4 6 2 4 3 3 2" xfId="7228"/>
    <cellStyle name="Normal 4 6 2 4 3 3 2 2" xfId="30059"/>
    <cellStyle name="Normal 4 6 2 4 3 3 2 2 2" xfId="54090"/>
    <cellStyle name="Normal 4 6 2 4 3 3 2 3" xfId="18395"/>
    <cellStyle name="Normal 4 6 2 4 3 3 2 4" xfId="42469"/>
    <cellStyle name="Normal 4 6 2 4 3 3 3" xfId="15212"/>
    <cellStyle name="Normal 4 6 2 4 3 3 3 2" xfId="39286"/>
    <cellStyle name="Normal 4 6 2 4 3 3 4" xfId="26847"/>
    <cellStyle name="Normal 4 6 2 4 3 3 4 2" xfId="50878"/>
    <cellStyle name="Normal 4 6 2 4 3 3 5" xfId="10322"/>
    <cellStyle name="Normal 4 6 2 4 3 3 6" xfId="34398"/>
    <cellStyle name="Normal 4 6 2 4 3 4" xfId="5064"/>
    <cellStyle name="Normal 4 6 2 4 3 4 2" xfId="16261"/>
    <cellStyle name="Normal 4 6 2 4 3 4 2 2" xfId="40335"/>
    <cellStyle name="Normal 4 6 2 4 3 4 3" xfId="27896"/>
    <cellStyle name="Normal 4 6 2 4 3 4 3 2" xfId="51927"/>
    <cellStyle name="Normal 4 6 2 4 3 4 4" xfId="11285"/>
    <cellStyle name="Normal 4 6 2 4 3 4 5" xfId="35361"/>
    <cellStyle name="Normal 4 6 2 4 3 5" xfId="2060"/>
    <cellStyle name="Normal 4 6 2 4 3 5 2" xfId="24869"/>
    <cellStyle name="Normal 4 6 2 4 3 5 2 2" xfId="48912"/>
    <cellStyle name="Normal 4 6 2 4 3 5 3" xfId="12381"/>
    <cellStyle name="Normal 4 6 2 4 3 5 4" xfId="36457"/>
    <cellStyle name="Normal 4 6 2 4 3 6" xfId="23882"/>
    <cellStyle name="Normal 4 6 2 4 3 6 2" xfId="47934"/>
    <cellStyle name="Normal 4 6 2 4 3 7" xfId="8382"/>
    <cellStyle name="Normal 4 6 2 4 3 8" xfId="32458"/>
    <cellStyle name="Normal 4 6 2 4 4" xfId="1254"/>
    <cellStyle name="Normal 4 6 2 4 4 2" xfId="3272"/>
    <cellStyle name="Normal 4 6 2 4 4 2 2" xfId="6471"/>
    <cellStyle name="Normal 4 6 2 4 4 2 2 2" xfId="29302"/>
    <cellStyle name="Normal 4 6 2 4 4 2 2 2 2" xfId="53333"/>
    <cellStyle name="Normal 4 6 2 4 4 2 2 3" xfId="17638"/>
    <cellStyle name="Normal 4 6 2 4 4 2 2 4" xfId="41712"/>
    <cellStyle name="Normal 4 6 2 4 4 2 3" xfId="14453"/>
    <cellStyle name="Normal 4 6 2 4 4 2 3 2" xfId="38529"/>
    <cellStyle name="Normal 4 6 2 4 4 2 4" xfId="26080"/>
    <cellStyle name="Normal 4 6 2 4 4 2 4 2" xfId="50121"/>
    <cellStyle name="Normal 4 6 2 4 4 2 5" xfId="9584"/>
    <cellStyle name="Normal 4 6 2 4 4 2 6" xfId="33660"/>
    <cellStyle name="Normal 4 6 2 4 4 3" xfId="4267"/>
    <cellStyle name="Normal 4 6 2 4 4 3 2" xfId="7480"/>
    <cellStyle name="Normal 4 6 2 4 4 3 2 2" xfId="30311"/>
    <cellStyle name="Normal 4 6 2 4 4 3 2 2 2" xfId="54342"/>
    <cellStyle name="Normal 4 6 2 4 4 3 2 3" xfId="18647"/>
    <cellStyle name="Normal 4 6 2 4 4 3 2 4" xfId="42721"/>
    <cellStyle name="Normal 4 6 2 4 4 3 3" xfId="15464"/>
    <cellStyle name="Normal 4 6 2 4 4 3 3 2" xfId="39538"/>
    <cellStyle name="Normal 4 6 2 4 4 3 4" xfId="27099"/>
    <cellStyle name="Normal 4 6 2 4 4 3 4 2" xfId="51130"/>
    <cellStyle name="Normal 4 6 2 4 4 3 5" xfId="10562"/>
    <cellStyle name="Normal 4 6 2 4 4 3 6" xfId="34638"/>
    <cellStyle name="Normal 4 6 2 4 4 4" xfId="5305"/>
    <cellStyle name="Normal 4 6 2 4 4 4 2" xfId="16502"/>
    <cellStyle name="Normal 4 6 2 4 4 4 2 2" xfId="40576"/>
    <cellStyle name="Normal 4 6 2 4 4 4 3" xfId="28137"/>
    <cellStyle name="Normal 4 6 2 4 4 4 3 2" xfId="52168"/>
    <cellStyle name="Normal 4 6 2 4 4 4 4" xfId="11525"/>
    <cellStyle name="Normal 4 6 2 4 4 4 5" xfId="35601"/>
    <cellStyle name="Normal 4 6 2 4 4 5" xfId="2302"/>
    <cellStyle name="Normal 4 6 2 4 4 5 2" xfId="25113"/>
    <cellStyle name="Normal 4 6 2 4 4 5 2 2" xfId="49154"/>
    <cellStyle name="Normal 4 6 2 4 4 5 3" xfId="12631"/>
    <cellStyle name="Normal 4 6 2 4 4 5 4" xfId="36707"/>
    <cellStyle name="Normal 4 6 2 4 4 6" xfId="24127"/>
    <cellStyle name="Normal 4 6 2 4 4 6 2" xfId="48174"/>
    <cellStyle name="Normal 4 6 2 4 4 7" xfId="8622"/>
    <cellStyle name="Normal 4 6 2 4 4 8" xfId="32698"/>
    <cellStyle name="Normal 4 6 2 4 5" xfId="2551"/>
    <cellStyle name="Normal 4 6 2 4 5 2" xfId="5751"/>
    <cellStyle name="Normal 4 6 2 4 5 2 2" xfId="28582"/>
    <cellStyle name="Normal 4 6 2 4 5 2 2 2" xfId="52613"/>
    <cellStyle name="Normal 4 6 2 4 5 2 3" xfId="16918"/>
    <cellStyle name="Normal 4 6 2 4 5 2 4" xfId="40992"/>
    <cellStyle name="Normal 4 6 2 4 5 3" xfId="13733"/>
    <cellStyle name="Normal 4 6 2 4 5 3 2" xfId="37809"/>
    <cellStyle name="Normal 4 6 2 4 5 4" xfId="25360"/>
    <cellStyle name="Normal 4 6 2 4 5 4 2" xfId="49401"/>
    <cellStyle name="Normal 4 6 2 4 5 5" xfId="8864"/>
    <cellStyle name="Normal 4 6 2 4 5 6" xfId="32940"/>
    <cellStyle name="Normal 4 6 2 4 6" xfId="3526"/>
    <cellStyle name="Normal 4 6 2 4 6 2" xfId="6739"/>
    <cellStyle name="Normal 4 6 2 4 6 2 2" xfId="29570"/>
    <cellStyle name="Normal 4 6 2 4 6 2 2 2" xfId="53601"/>
    <cellStyle name="Normal 4 6 2 4 6 2 3" xfId="17906"/>
    <cellStyle name="Normal 4 6 2 4 6 2 4" xfId="41980"/>
    <cellStyle name="Normal 4 6 2 4 6 3" xfId="14723"/>
    <cellStyle name="Normal 4 6 2 4 6 3 2" xfId="38797"/>
    <cellStyle name="Normal 4 6 2 4 6 4" xfId="26358"/>
    <cellStyle name="Normal 4 6 2 4 6 4 2" xfId="50389"/>
    <cellStyle name="Normal 4 6 2 4 6 5" xfId="9842"/>
    <cellStyle name="Normal 4 6 2 4 6 6" xfId="33918"/>
    <cellStyle name="Normal 4 6 2 4 7" xfId="4584"/>
    <cellStyle name="Normal 4 6 2 4 7 2" xfId="15781"/>
    <cellStyle name="Normal 4 6 2 4 7 2 2" xfId="39855"/>
    <cellStyle name="Normal 4 6 2 4 7 3" xfId="27416"/>
    <cellStyle name="Normal 4 6 2 4 7 3 2" xfId="51447"/>
    <cellStyle name="Normal 4 6 2 4 7 4" xfId="10805"/>
    <cellStyle name="Normal 4 6 2 4 7 5" xfId="34881"/>
    <cellStyle name="Normal 4 6 2 4 8" xfId="1580"/>
    <cellStyle name="Normal 4 6 2 4 8 2" xfId="24389"/>
    <cellStyle name="Normal 4 6 2 4 8 2 2" xfId="48432"/>
    <cellStyle name="Normal 4 6 2 4 8 3" xfId="11833"/>
    <cellStyle name="Normal 4 6 2 4 8 4" xfId="35909"/>
    <cellStyle name="Normal 4 6 2 4 9" xfId="23392"/>
    <cellStyle name="Normal 4 6 2 4 9 2" xfId="47454"/>
    <cellStyle name="Normal 4 6 2 5" xfId="739"/>
    <cellStyle name="Normal 4 6 2 5 2" xfId="2787"/>
    <cellStyle name="Normal 4 6 2 5 2 2" xfId="5986"/>
    <cellStyle name="Normal 4 6 2 5 2 2 2" xfId="28817"/>
    <cellStyle name="Normal 4 6 2 5 2 2 2 2" xfId="52848"/>
    <cellStyle name="Normal 4 6 2 5 2 2 3" xfId="17153"/>
    <cellStyle name="Normal 4 6 2 5 2 2 4" xfId="41227"/>
    <cellStyle name="Normal 4 6 2 5 2 3" xfId="13968"/>
    <cellStyle name="Normal 4 6 2 5 2 3 2" xfId="38044"/>
    <cellStyle name="Normal 4 6 2 5 2 4" xfId="25595"/>
    <cellStyle name="Normal 4 6 2 5 2 4 2" xfId="49636"/>
    <cellStyle name="Normal 4 6 2 5 2 5" xfId="9099"/>
    <cellStyle name="Normal 4 6 2 5 2 6" xfId="33175"/>
    <cellStyle name="Normal 4 6 2 5 3" xfId="3766"/>
    <cellStyle name="Normal 4 6 2 5 3 2" xfId="6979"/>
    <cellStyle name="Normal 4 6 2 5 3 2 2" xfId="29810"/>
    <cellStyle name="Normal 4 6 2 5 3 2 2 2" xfId="53841"/>
    <cellStyle name="Normal 4 6 2 5 3 2 3" xfId="18146"/>
    <cellStyle name="Normal 4 6 2 5 3 2 4" xfId="42220"/>
    <cellStyle name="Normal 4 6 2 5 3 3" xfId="14963"/>
    <cellStyle name="Normal 4 6 2 5 3 3 2" xfId="39037"/>
    <cellStyle name="Normal 4 6 2 5 3 4" xfId="26598"/>
    <cellStyle name="Normal 4 6 2 5 3 4 2" xfId="50629"/>
    <cellStyle name="Normal 4 6 2 5 3 5" xfId="10077"/>
    <cellStyle name="Normal 4 6 2 5 3 6" xfId="34153"/>
    <cellStyle name="Normal 4 6 2 5 4" xfId="4819"/>
    <cellStyle name="Normal 4 6 2 5 4 2" xfId="16016"/>
    <cellStyle name="Normal 4 6 2 5 4 2 2" xfId="40090"/>
    <cellStyle name="Normal 4 6 2 5 4 3" xfId="27651"/>
    <cellStyle name="Normal 4 6 2 5 4 3 2" xfId="51682"/>
    <cellStyle name="Normal 4 6 2 5 4 4" xfId="11040"/>
    <cellStyle name="Normal 4 6 2 5 4 5" xfId="35116"/>
    <cellStyle name="Normal 4 6 2 5 5" xfId="1815"/>
    <cellStyle name="Normal 4 6 2 5 5 2" xfId="24624"/>
    <cellStyle name="Normal 4 6 2 5 5 2 2" xfId="48667"/>
    <cellStyle name="Normal 4 6 2 5 5 3" xfId="12126"/>
    <cellStyle name="Normal 4 6 2 5 5 4" xfId="36202"/>
    <cellStyle name="Normal 4 6 2 5 6" xfId="23635"/>
    <cellStyle name="Normal 4 6 2 5 6 2" xfId="47689"/>
    <cellStyle name="Normal 4 6 2 5 7" xfId="8137"/>
    <cellStyle name="Normal 4 6 2 5 8" xfId="32213"/>
    <cellStyle name="Normal 4 6 2 6" xfId="1009"/>
    <cellStyle name="Normal 4 6 2 6 2" xfId="3027"/>
    <cellStyle name="Normal 4 6 2 6 2 2" xfId="6226"/>
    <cellStyle name="Normal 4 6 2 6 2 2 2" xfId="29057"/>
    <cellStyle name="Normal 4 6 2 6 2 2 2 2" xfId="53088"/>
    <cellStyle name="Normal 4 6 2 6 2 2 3" xfId="17393"/>
    <cellStyle name="Normal 4 6 2 6 2 2 4" xfId="41467"/>
    <cellStyle name="Normal 4 6 2 6 2 3" xfId="14208"/>
    <cellStyle name="Normal 4 6 2 6 2 3 2" xfId="38284"/>
    <cellStyle name="Normal 4 6 2 6 2 4" xfId="25835"/>
    <cellStyle name="Normal 4 6 2 6 2 4 2" xfId="49876"/>
    <cellStyle name="Normal 4 6 2 6 2 5" xfId="9339"/>
    <cellStyle name="Normal 4 6 2 6 2 6" xfId="33415"/>
    <cellStyle name="Normal 4 6 2 6 3" xfId="4010"/>
    <cellStyle name="Normal 4 6 2 6 3 2" xfId="7223"/>
    <cellStyle name="Normal 4 6 2 6 3 2 2" xfId="30054"/>
    <cellStyle name="Normal 4 6 2 6 3 2 2 2" xfId="54085"/>
    <cellStyle name="Normal 4 6 2 6 3 2 3" xfId="18390"/>
    <cellStyle name="Normal 4 6 2 6 3 2 4" xfId="42464"/>
    <cellStyle name="Normal 4 6 2 6 3 3" xfId="15207"/>
    <cellStyle name="Normal 4 6 2 6 3 3 2" xfId="39281"/>
    <cellStyle name="Normal 4 6 2 6 3 4" xfId="26842"/>
    <cellStyle name="Normal 4 6 2 6 3 4 2" xfId="50873"/>
    <cellStyle name="Normal 4 6 2 6 3 5" xfId="10317"/>
    <cellStyle name="Normal 4 6 2 6 3 6" xfId="34393"/>
    <cellStyle name="Normal 4 6 2 6 4" xfId="5059"/>
    <cellStyle name="Normal 4 6 2 6 4 2" xfId="16256"/>
    <cellStyle name="Normal 4 6 2 6 4 2 2" xfId="40330"/>
    <cellStyle name="Normal 4 6 2 6 4 3" xfId="27891"/>
    <cellStyle name="Normal 4 6 2 6 4 3 2" xfId="51922"/>
    <cellStyle name="Normal 4 6 2 6 4 4" xfId="11280"/>
    <cellStyle name="Normal 4 6 2 6 4 5" xfId="35356"/>
    <cellStyle name="Normal 4 6 2 6 5" xfId="2055"/>
    <cellStyle name="Normal 4 6 2 6 5 2" xfId="24864"/>
    <cellStyle name="Normal 4 6 2 6 5 2 2" xfId="48907"/>
    <cellStyle name="Normal 4 6 2 6 5 3" xfId="12376"/>
    <cellStyle name="Normal 4 6 2 6 5 4" xfId="36452"/>
    <cellStyle name="Normal 4 6 2 6 6" xfId="23877"/>
    <cellStyle name="Normal 4 6 2 6 6 2" xfId="47929"/>
    <cellStyle name="Normal 4 6 2 6 7" xfId="8377"/>
    <cellStyle name="Normal 4 6 2 6 8" xfId="32453"/>
    <cellStyle name="Normal 4 6 2 7" xfId="1249"/>
    <cellStyle name="Normal 4 6 2 7 2" xfId="3267"/>
    <cellStyle name="Normal 4 6 2 7 2 2" xfId="6466"/>
    <cellStyle name="Normal 4 6 2 7 2 2 2" xfId="29297"/>
    <cellStyle name="Normal 4 6 2 7 2 2 2 2" xfId="53328"/>
    <cellStyle name="Normal 4 6 2 7 2 2 3" xfId="17633"/>
    <cellStyle name="Normal 4 6 2 7 2 2 4" xfId="41707"/>
    <cellStyle name="Normal 4 6 2 7 2 3" xfId="14448"/>
    <cellStyle name="Normal 4 6 2 7 2 3 2" xfId="38524"/>
    <cellStyle name="Normal 4 6 2 7 2 4" xfId="26075"/>
    <cellStyle name="Normal 4 6 2 7 2 4 2" xfId="50116"/>
    <cellStyle name="Normal 4 6 2 7 2 5" xfId="9579"/>
    <cellStyle name="Normal 4 6 2 7 2 6" xfId="33655"/>
    <cellStyle name="Normal 4 6 2 7 3" xfId="4262"/>
    <cellStyle name="Normal 4 6 2 7 3 2" xfId="7475"/>
    <cellStyle name="Normal 4 6 2 7 3 2 2" xfId="30306"/>
    <cellStyle name="Normal 4 6 2 7 3 2 2 2" xfId="54337"/>
    <cellStyle name="Normal 4 6 2 7 3 2 3" xfId="18642"/>
    <cellStyle name="Normal 4 6 2 7 3 2 4" xfId="42716"/>
    <cellStyle name="Normal 4 6 2 7 3 3" xfId="15459"/>
    <cellStyle name="Normal 4 6 2 7 3 3 2" xfId="39533"/>
    <cellStyle name="Normal 4 6 2 7 3 4" xfId="27094"/>
    <cellStyle name="Normal 4 6 2 7 3 4 2" xfId="51125"/>
    <cellStyle name="Normal 4 6 2 7 3 5" xfId="10557"/>
    <cellStyle name="Normal 4 6 2 7 3 6" xfId="34633"/>
    <cellStyle name="Normal 4 6 2 7 4" xfId="5300"/>
    <cellStyle name="Normal 4 6 2 7 4 2" xfId="16497"/>
    <cellStyle name="Normal 4 6 2 7 4 2 2" xfId="40571"/>
    <cellStyle name="Normal 4 6 2 7 4 3" xfId="28132"/>
    <cellStyle name="Normal 4 6 2 7 4 3 2" xfId="52163"/>
    <cellStyle name="Normal 4 6 2 7 4 4" xfId="11520"/>
    <cellStyle name="Normal 4 6 2 7 4 5" xfId="35596"/>
    <cellStyle name="Normal 4 6 2 7 5" xfId="2297"/>
    <cellStyle name="Normal 4 6 2 7 5 2" xfId="25108"/>
    <cellStyle name="Normal 4 6 2 7 5 2 2" xfId="49149"/>
    <cellStyle name="Normal 4 6 2 7 5 3" xfId="12626"/>
    <cellStyle name="Normal 4 6 2 7 5 4" xfId="36702"/>
    <cellStyle name="Normal 4 6 2 7 6" xfId="24122"/>
    <cellStyle name="Normal 4 6 2 7 6 2" xfId="48169"/>
    <cellStyle name="Normal 4 6 2 7 7" xfId="8617"/>
    <cellStyle name="Normal 4 6 2 7 8" xfId="32693"/>
    <cellStyle name="Normal 4 6 2 8" xfId="2546"/>
    <cellStyle name="Normal 4 6 2 8 2" xfId="5746"/>
    <cellStyle name="Normal 4 6 2 8 2 2" xfId="28577"/>
    <cellStyle name="Normal 4 6 2 8 2 2 2" xfId="52608"/>
    <cellStyle name="Normal 4 6 2 8 2 3" xfId="16913"/>
    <cellStyle name="Normal 4 6 2 8 2 4" xfId="40987"/>
    <cellStyle name="Normal 4 6 2 8 3" xfId="13728"/>
    <cellStyle name="Normal 4 6 2 8 3 2" xfId="37804"/>
    <cellStyle name="Normal 4 6 2 8 4" xfId="25355"/>
    <cellStyle name="Normal 4 6 2 8 4 2" xfId="49396"/>
    <cellStyle name="Normal 4 6 2 8 5" xfId="8859"/>
    <cellStyle name="Normal 4 6 2 8 6" xfId="32935"/>
    <cellStyle name="Normal 4 6 2 9" xfId="3521"/>
    <cellStyle name="Normal 4 6 2 9 2" xfId="6734"/>
    <cellStyle name="Normal 4 6 2 9 2 2" xfId="29565"/>
    <cellStyle name="Normal 4 6 2 9 2 2 2" xfId="53596"/>
    <cellStyle name="Normal 4 6 2 9 2 3" xfId="17901"/>
    <cellStyle name="Normal 4 6 2 9 2 4" xfId="41975"/>
    <cellStyle name="Normal 4 6 2 9 3" xfId="14718"/>
    <cellStyle name="Normal 4 6 2 9 3 2" xfId="38792"/>
    <cellStyle name="Normal 4 6 2 9 4" xfId="26353"/>
    <cellStyle name="Normal 4 6 2 9 4 2" xfId="50384"/>
    <cellStyle name="Normal 4 6 2 9 5" xfId="9837"/>
    <cellStyle name="Normal 4 6 2 9 6" xfId="33913"/>
    <cellStyle name="Normal 4 6 3" xfId="346"/>
    <cellStyle name="Normal 4 6 3 10" xfId="1581"/>
    <cellStyle name="Normal 4 6 3 10 2" xfId="24390"/>
    <cellStyle name="Normal 4 6 3 10 2 2" xfId="48433"/>
    <cellStyle name="Normal 4 6 3 10 3" xfId="11834"/>
    <cellStyle name="Normal 4 6 3 10 4" xfId="35910"/>
    <cellStyle name="Normal 4 6 3 11" xfId="23393"/>
    <cellStyle name="Normal 4 6 3 11 2" xfId="47455"/>
    <cellStyle name="Normal 4 6 3 12" xfId="7903"/>
    <cellStyle name="Normal 4 6 3 13" xfId="31979"/>
    <cellStyle name="Normal 4 6 3 2" xfId="347"/>
    <cellStyle name="Normal 4 6 3 2 10" xfId="7904"/>
    <cellStyle name="Normal 4 6 3 2 11" xfId="31980"/>
    <cellStyle name="Normal 4 6 3 2 2" xfId="746"/>
    <cellStyle name="Normal 4 6 3 2 2 2" xfId="2794"/>
    <cellStyle name="Normal 4 6 3 2 2 2 2" xfId="5993"/>
    <cellStyle name="Normal 4 6 3 2 2 2 2 2" xfId="28824"/>
    <cellStyle name="Normal 4 6 3 2 2 2 2 2 2" xfId="52855"/>
    <cellStyle name="Normal 4 6 3 2 2 2 2 3" xfId="17160"/>
    <cellStyle name="Normal 4 6 3 2 2 2 2 4" xfId="41234"/>
    <cellStyle name="Normal 4 6 3 2 2 2 3" xfId="13975"/>
    <cellStyle name="Normal 4 6 3 2 2 2 3 2" xfId="38051"/>
    <cellStyle name="Normal 4 6 3 2 2 2 4" xfId="25602"/>
    <cellStyle name="Normal 4 6 3 2 2 2 4 2" xfId="49643"/>
    <cellStyle name="Normal 4 6 3 2 2 2 5" xfId="9106"/>
    <cellStyle name="Normal 4 6 3 2 2 2 6" xfId="33182"/>
    <cellStyle name="Normal 4 6 3 2 2 3" xfId="3773"/>
    <cellStyle name="Normal 4 6 3 2 2 3 2" xfId="6986"/>
    <cellStyle name="Normal 4 6 3 2 2 3 2 2" xfId="29817"/>
    <cellStyle name="Normal 4 6 3 2 2 3 2 2 2" xfId="53848"/>
    <cellStyle name="Normal 4 6 3 2 2 3 2 3" xfId="18153"/>
    <cellStyle name="Normal 4 6 3 2 2 3 2 4" xfId="42227"/>
    <cellStyle name="Normal 4 6 3 2 2 3 3" xfId="14970"/>
    <cellStyle name="Normal 4 6 3 2 2 3 3 2" xfId="39044"/>
    <cellStyle name="Normal 4 6 3 2 2 3 4" xfId="26605"/>
    <cellStyle name="Normal 4 6 3 2 2 3 4 2" xfId="50636"/>
    <cellStyle name="Normal 4 6 3 2 2 3 5" xfId="10084"/>
    <cellStyle name="Normal 4 6 3 2 2 3 6" xfId="34160"/>
    <cellStyle name="Normal 4 6 3 2 2 4" xfId="4826"/>
    <cellStyle name="Normal 4 6 3 2 2 4 2" xfId="16023"/>
    <cellStyle name="Normal 4 6 3 2 2 4 2 2" xfId="40097"/>
    <cellStyle name="Normal 4 6 3 2 2 4 3" xfId="27658"/>
    <cellStyle name="Normal 4 6 3 2 2 4 3 2" xfId="51689"/>
    <cellStyle name="Normal 4 6 3 2 2 4 4" xfId="11047"/>
    <cellStyle name="Normal 4 6 3 2 2 4 5" xfId="35123"/>
    <cellStyle name="Normal 4 6 3 2 2 5" xfId="1822"/>
    <cellStyle name="Normal 4 6 3 2 2 5 2" xfId="24631"/>
    <cellStyle name="Normal 4 6 3 2 2 5 2 2" xfId="48674"/>
    <cellStyle name="Normal 4 6 3 2 2 5 3" xfId="12133"/>
    <cellStyle name="Normal 4 6 3 2 2 5 4" xfId="36209"/>
    <cellStyle name="Normal 4 6 3 2 2 6" xfId="23642"/>
    <cellStyle name="Normal 4 6 3 2 2 6 2" xfId="47696"/>
    <cellStyle name="Normal 4 6 3 2 2 7" xfId="8144"/>
    <cellStyle name="Normal 4 6 3 2 2 8" xfId="32220"/>
    <cellStyle name="Normal 4 6 3 2 3" xfId="1016"/>
    <cellStyle name="Normal 4 6 3 2 3 2" xfId="3034"/>
    <cellStyle name="Normal 4 6 3 2 3 2 2" xfId="6233"/>
    <cellStyle name="Normal 4 6 3 2 3 2 2 2" xfId="29064"/>
    <cellStyle name="Normal 4 6 3 2 3 2 2 2 2" xfId="53095"/>
    <cellStyle name="Normal 4 6 3 2 3 2 2 3" xfId="17400"/>
    <cellStyle name="Normal 4 6 3 2 3 2 2 4" xfId="41474"/>
    <cellStyle name="Normal 4 6 3 2 3 2 3" xfId="14215"/>
    <cellStyle name="Normal 4 6 3 2 3 2 3 2" xfId="38291"/>
    <cellStyle name="Normal 4 6 3 2 3 2 4" xfId="25842"/>
    <cellStyle name="Normal 4 6 3 2 3 2 4 2" xfId="49883"/>
    <cellStyle name="Normal 4 6 3 2 3 2 5" xfId="9346"/>
    <cellStyle name="Normal 4 6 3 2 3 2 6" xfId="33422"/>
    <cellStyle name="Normal 4 6 3 2 3 3" xfId="4017"/>
    <cellStyle name="Normal 4 6 3 2 3 3 2" xfId="7230"/>
    <cellStyle name="Normal 4 6 3 2 3 3 2 2" xfId="30061"/>
    <cellStyle name="Normal 4 6 3 2 3 3 2 2 2" xfId="54092"/>
    <cellStyle name="Normal 4 6 3 2 3 3 2 3" xfId="18397"/>
    <cellStyle name="Normal 4 6 3 2 3 3 2 4" xfId="42471"/>
    <cellStyle name="Normal 4 6 3 2 3 3 3" xfId="15214"/>
    <cellStyle name="Normal 4 6 3 2 3 3 3 2" xfId="39288"/>
    <cellStyle name="Normal 4 6 3 2 3 3 4" xfId="26849"/>
    <cellStyle name="Normal 4 6 3 2 3 3 4 2" xfId="50880"/>
    <cellStyle name="Normal 4 6 3 2 3 3 5" xfId="10324"/>
    <cellStyle name="Normal 4 6 3 2 3 3 6" xfId="34400"/>
    <cellStyle name="Normal 4 6 3 2 3 4" xfId="5066"/>
    <cellStyle name="Normal 4 6 3 2 3 4 2" xfId="16263"/>
    <cellStyle name="Normal 4 6 3 2 3 4 2 2" xfId="40337"/>
    <cellStyle name="Normal 4 6 3 2 3 4 3" xfId="27898"/>
    <cellStyle name="Normal 4 6 3 2 3 4 3 2" xfId="51929"/>
    <cellStyle name="Normal 4 6 3 2 3 4 4" xfId="11287"/>
    <cellStyle name="Normal 4 6 3 2 3 4 5" xfId="35363"/>
    <cellStyle name="Normal 4 6 3 2 3 5" xfId="2062"/>
    <cellStyle name="Normal 4 6 3 2 3 5 2" xfId="24871"/>
    <cellStyle name="Normal 4 6 3 2 3 5 2 2" xfId="48914"/>
    <cellStyle name="Normal 4 6 3 2 3 5 3" xfId="12383"/>
    <cellStyle name="Normal 4 6 3 2 3 5 4" xfId="36459"/>
    <cellStyle name="Normal 4 6 3 2 3 6" xfId="23884"/>
    <cellStyle name="Normal 4 6 3 2 3 6 2" xfId="47936"/>
    <cellStyle name="Normal 4 6 3 2 3 7" xfId="8384"/>
    <cellStyle name="Normal 4 6 3 2 3 8" xfId="32460"/>
    <cellStyle name="Normal 4 6 3 2 4" xfId="1256"/>
    <cellStyle name="Normal 4 6 3 2 4 2" xfId="3274"/>
    <cellStyle name="Normal 4 6 3 2 4 2 2" xfId="6473"/>
    <cellStyle name="Normal 4 6 3 2 4 2 2 2" xfId="29304"/>
    <cellStyle name="Normal 4 6 3 2 4 2 2 2 2" xfId="53335"/>
    <cellStyle name="Normal 4 6 3 2 4 2 2 3" xfId="17640"/>
    <cellStyle name="Normal 4 6 3 2 4 2 2 4" xfId="41714"/>
    <cellStyle name="Normal 4 6 3 2 4 2 3" xfId="14455"/>
    <cellStyle name="Normal 4 6 3 2 4 2 3 2" xfId="38531"/>
    <cellStyle name="Normal 4 6 3 2 4 2 4" xfId="26082"/>
    <cellStyle name="Normal 4 6 3 2 4 2 4 2" xfId="50123"/>
    <cellStyle name="Normal 4 6 3 2 4 2 5" xfId="9586"/>
    <cellStyle name="Normal 4 6 3 2 4 2 6" xfId="33662"/>
    <cellStyle name="Normal 4 6 3 2 4 3" xfId="4269"/>
    <cellStyle name="Normal 4 6 3 2 4 3 2" xfId="7482"/>
    <cellStyle name="Normal 4 6 3 2 4 3 2 2" xfId="30313"/>
    <cellStyle name="Normal 4 6 3 2 4 3 2 2 2" xfId="54344"/>
    <cellStyle name="Normal 4 6 3 2 4 3 2 3" xfId="18649"/>
    <cellStyle name="Normal 4 6 3 2 4 3 2 4" xfId="42723"/>
    <cellStyle name="Normal 4 6 3 2 4 3 3" xfId="15466"/>
    <cellStyle name="Normal 4 6 3 2 4 3 3 2" xfId="39540"/>
    <cellStyle name="Normal 4 6 3 2 4 3 4" xfId="27101"/>
    <cellStyle name="Normal 4 6 3 2 4 3 4 2" xfId="51132"/>
    <cellStyle name="Normal 4 6 3 2 4 3 5" xfId="10564"/>
    <cellStyle name="Normal 4 6 3 2 4 3 6" xfId="34640"/>
    <cellStyle name="Normal 4 6 3 2 4 4" xfId="5307"/>
    <cellStyle name="Normal 4 6 3 2 4 4 2" xfId="16504"/>
    <cellStyle name="Normal 4 6 3 2 4 4 2 2" xfId="40578"/>
    <cellStyle name="Normal 4 6 3 2 4 4 3" xfId="28139"/>
    <cellStyle name="Normal 4 6 3 2 4 4 3 2" xfId="52170"/>
    <cellStyle name="Normal 4 6 3 2 4 4 4" xfId="11527"/>
    <cellStyle name="Normal 4 6 3 2 4 4 5" xfId="35603"/>
    <cellStyle name="Normal 4 6 3 2 4 5" xfId="2304"/>
    <cellStyle name="Normal 4 6 3 2 4 5 2" xfId="25115"/>
    <cellStyle name="Normal 4 6 3 2 4 5 2 2" xfId="49156"/>
    <cellStyle name="Normal 4 6 3 2 4 5 3" xfId="12633"/>
    <cellStyle name="Normal 4 6 3 2 4 5 4" xfId="36709"/>
    <cellStyle name="Normal 4 6 3 2 4 6" xfId="24129"/>
    <cellStyle name="Normal 4 6 3 2 4 6 2" xfId="48176"/>
    <cellStyle name="Normal 4 6 3 2 4 7" xfId="8624"/>
    <cellStyle name="Normal 4 6 3 2 4 8" xfId="32700"/>
    <cellStyle name="Normal 4 6 3 2 5" xfId="2553"/>
    <cellStyle name="Normal 4 6 3 2 5 2" xfId="5753"/>
    <cellStyle name="Normal 4 6 3 2 5 2 2" xfId="28584"/>
    <cellStyle name="Normal 4 6 3 2 5 2 2 2" xfId="52615"/>
    <cellStyle name="Normal 4 6 3 2 5 2 3" xfId="16920"/>
    <cellStyle name="Normal 4 6 3 2 5 2 4" xfId="40994"/>
    <cellStyle name="Normal 4 6 3 2 5 3" xfId="13735"/>
    <cellStyle name="Normal 4 6 3 2 5 3 2" xfId="37811"/>
    <cellStyle name="Normal 4 6 3 2 5 4" xfId="25362"/>
    <cellStyle name="Normal 4 6 3 2 5 4 2" xfId="49403"/>
    <cellStyle name="Normal 4 6 3 2 5 5" xfId="8866"/>
    <cellStyle name="Normal 4 6 3 2 5 6" xfId="32942"/>
    <cellStyle name="Normal 4 6 3 2 6" xfId="3528"/>
    <cellStyle name="Normal 4 6 3 2 6 2" xfId="6741"/>
    <cellStyle name="Normal 4 6 3 2 6 2 2" xfId="29572"/>
    <cellStyle name="Normal 4 6 3 2 6 2 2 2" xfId="53603"/>
    <cellStyle name="Normal 4 6 3 2 6 2 3" xfId="17908"/>
    <cellStyle name="Normal 4 6 3 2 6 2 4" xfId="41982"/>
    <cellStyle name="Normal 4 6 3 2 6 3" xfId="14725"/>
    <cellStyle name="Normal 4 6 3 2 6 3 2" xfId="38799"/>
    <cellStyle name="Normal 4 6 3 2 6 4" xfId="26360"/>
    <cellStyle name="Normal 4 6 3 2 6 4 2" xfId="50391"/>
    <cellStyle name="Normal 4 6 3 2 6 5" xfId="9844"/>
    <cellStyle name="Normal 4 6 3 2 6 6" xfId="33920"/>
    <cellStyle name="Normal 4 6 3 2 7" xfId="4586"/>
    <cellStyle name="Normal 4 6 3 2 7 2" xfId="15783"/>
    <cellStyle name="Normal 4 6 3 2 7 2 2" xfId="39857"/>
    <cellStyle name="Normal 4 6 3 2 7 3" xfId="27418"/>
    <cellStyle name="Normal 4 6 3 2 7 3 2" xfId="51449"/>
    <cellStyle name="Normal 4 6 3 2 7 4" xfId="10807"/>
    <cellStyle name="Normal 4 6 3 2 7 5" xfId="34883"/>
    <cellStyle name="Normal 4 6 3 2 8" xfId="1582"/>
    <cellStyle name="Normal 4 6 3 2 8 2" xfId="24391"/>
    <cellStyle name="Normal 4 6 3 2 8 2 2" xfId="48434"/>
    <cellStyle name="Normal 4 6 3 2 8 3" xfId="11835"/>
    <cellStyle name="Normal 4 6 3 2 8 4" xfId="35911"/>
    <cellStyle name="Normal 4 6 3 2 9" xfId="23394"/>
    <cellStyle name="Normal 4 6 3 2 9 2" xfId="47456"/>
    <cellStyle name="Normal 4 6 3 3" xfId="348"/>
    <cellStyle name="Normal 4 6 3 3 10" xfId="7905"/>
    <cellStyle name="Normal 4 6 3 3 11" xfId="31981"/>
    <cellStyle name="Normal 4 6 3 3 2" xfId="747"/>
    <cellStyle name="Normal 4 6 3 3 2 2" xfId="2795"/>
    <cellStyle name="Normal 4 6 3 3 2 2 2" xfId="5994"/>
    <cellStyle name="Normal 4 6 3 3 2 2 2 2" xfId="28825"/>
    <cellStyle name="Normal 4 6 3 3 2 2 2 2 2" xfId="52856"/>
    <cellStyle name="Normal 4 6 3 3 2 2 2 3" xfId="17161"/>
    <cellStyle name="Normal 4 6 3 3 2 2 2 4" xfId="41235"/>
    <cellStyle name="Normal 4 6 3 3 2 2 3" xfId="13976"/>
    <cellStyle name="Normal 4 6 3 3 2 2 3 2" xfId="38052"/>
    <cellStyle name="Normal 4 6 3 3 2 2 4" xfId="25603"/>
    <cellStyle name="Normal 4 6 3 3 2 2 4 2" xfId="49644"/>
    <cellStyle name="Normal 4 6 3 3 2 2 5" xfId="9107"/>
    <cellStyle name="Normal 4 6 3 3 2 2 6" xfId="33183"/>
    <cellStyle name="Normal 4 6 3 3 2 3" xfId="3774"/>
    <cellStyle name="Normal 4 6 3 3 2 3 2" xfId="6987"/>
    <cellStyle name="Normal 4 6 3 3 2 3 2 2" xfId="29818"/>
    <cellStyle name="Normal 4 6 3 3 2 3 2 2 2" xfId="53849"/>
    <cellStyle name="Normal 4 6 3 3 2 3 2 3" xfId="18154"/>
    <cellStyle name="Normal 4 6 3 3 2 3 2 4" xfId="42228"/>
    <cellStyle name="Normal 4 6 3 3 2 3 3" xfId="14971"/>
    <cellStyle name="Normal 4 6 3 3 2 3 3 2" xfId="39045"/>
    <cellStyle name="Normal 4 6 3 3 2 3 4" xfId="26606"/>
    <cellStyle name="Normal 4 6 3 3 2 3 4 2" xfId="50637"/>
    <cellStyle name="Normal 4 6 3 3 2 3 5" xfId="10085"/>
    <cellStyle name="Normal 4 6 3 3 2 3 6" xfId="34161"/>
    <cellStyle name="Normal 4 6 3 3 2 4" xfId="4827"/>
    <cellStyle name="Normal 4 6 3 3 2 4 2" xfId="16024"/>
    <cellStyle name="Normal 4 6 3 3 2 4 2 2" xfId="40098"/>
    <cellStyle name="Normal 4 6 3 3 2 4 3" xfId="27659"/>
    <cellStyle name="Normal 4 6 3 3 2 4 3 2" xfId="51690"/>
    <cellStyle name="Normal 4 6 3 3 2 4 4" xfId="11048"/>
    <cellStyle name="Normal 4 6 3 3 2 4 5" xfId="35124"/>
    <cellStyle name="Normal 4 6 3 3 2 5" xfId="1823"/>
    <cellStyle name="Normal 4 6 3 3 2 5 2" xfId="24632"/>
    <cellStyle name="Normal 4 6 3 3 2 5 2 2" xfId="48675"/>
    <cellStyle name="Normal 4 6 3 3 2 5 3" xfId="12134"/>
    <cellStyle name="Normal 4 6 3 3 2 5 4" xfId="36210"/>
    <cellStyle name="Normal 4 6 3 3 2 6" xfId="23643"/>
    <cellStyle name="Normal 4 6 3 3 2 6 2" xfId="47697"/>
    <cellStyle name="Normal 4 6 3 3 2 7" xfId="8145"/>
    <cellStyle name="Normal 4 6 3 3 2 8" xfId="32221"/>
    <cellStyle name="Normal 4 6 3 3 3" xfId="1017"/>
    <cellStyle name="Normal 4 6 3 3 3 2" xfId="3035"/>
    <cellStyle name="Normal 4 6 3 3 3 2 2" xfId="6234"/>
    <cellStyle name="Normal 4 6 3 3 3 2 2 2" xfId="29065"/>
    <cellStyle name="Normal 4 6 3 3 3 2 2 2 2" xfId="53096"/>
    <cellStyle name="Normal 4 6 3 3 3 2 2 3" xfId="17401"/>
    <cellStyle name="Normal 4 6 3 3 3 2 2 4" xfId="41475"/>
    <cellStyle name="Normal 4 6 3 3 3 2 3" xfId="14216"/>
    <cellStyle name="Normal 4 6 3 3 3 2 3 2" xfId="38292"/>
    <cellStyle name="Normal 4 6 3 3 3 2 4" xfId="25843"/>
    <cellStyle name="Normal 4 6 3 3 3 2 4 2" xfId="49884"/>
    <cellStyle name="Normal 4 6 3 3 3 2 5" xfId="9347"/>
    <cellStyle name="Normal 4 6 3 3 3 2 6" xfId="33423"/>
    <cellStyle name="Normal 4 6 3 3 3 3" xfId="4018"/>
    <cellStyle name="Normal 4 6 3 3 3 3 2" xfId="7231"/>
    <cellStyle name="Normal 4 6 3 3 3 3 2 2" xfId="30062"/>
    <cellStyle name="Normal 4 6 3 3 3 3 2 2 2" xfId="54093"/>
    <cellStyle name="Normal 4 6 3 3 3 3 2 3" xfId="18398"/>
    <cellStyle name="Normal 4 6 3 3 3 3 2 4" xfId="42472"/>
    <cellStyle name="Normal 4 6 3 3 3 3 3" xfId="15215"/>
    <cellStyle name="Normal 4 6 3 3 3 3 3 2" xfId="39289"/>
    <cellStyle name="Normal 4 6 3 3 3 3 4" xfId="26850"/>
    <cellStyle name="Normal 4 6 3 3 3 3 4 2" xfId="50881"/>
    <cellStyle name="Normal 4 6 3 3 3 3 5" xfId="10325"/>
    <cellStyle name="Normal 4 6 3 3 3 3 6" xfId="34401"/>
    <cellStyle name="Normal 4 6 3 3 3 4" xfId="5067"/>
    <cellStyle name="Normal 4 6 3 3 3 4 2" xfId="16264"/>
    <cellStyle name="Normal 4 6 3 3 3 4 2 2" xfId="40338"/>
    <cellStyle name="Normal 4 6 3 3 3 4 3" xfId="27899"/>
    <cellStyle name="Normal 4 6 3 3 3 4 3 2" xfId="51930"/>
    <cellStyle name="Normal 4 6 3 3 3 4 4" xfId="11288"/>
    <cellStyle name="Normal 4 6 3 3 3 4 5" xfId="35364"/>
    <cellStyle name="Normal 4 6 3 3 3 5" xfId="2063"/>
    <cellStyle name="Normal 4 6 3 3 3 5 2" xfId="24872"/>
    <cellStyle name="Normal 4 6 3 3 3 5 2 2" xfId="48915"/>
    <cellStyle name="Normal 4 6 3 3 3 5 3" xfId="12384"/>
    <cellStyle name="Normal 4 6 3 3 3 5 4" xfId="36460"/>
    <cellStyle name="Normal 4 6 3 3 3 6" xfId="23885"/>
    <cellStyle name="Normal 4 6 3 3 3 6 2" xfId="47937"/>
    <cellStyle name="Normal 4 6 3 3 3 7" xfId="8385"/>
    <cellStyle name="Normal 4 6 3 3 3 8" xfId="32461"/>
    <cellStyle name="Normal 4 6 3 3 4" xfId="1257"/>
    <cellStyle name="Normal 4 6 3 3 4 2" xfId="3275"/>
    <cellStyle name="Normal 4 6 3 3 4 2 2" xfId="6474"/>
    <cellStyle name="Normal 4 6 3 3 4 2 2 2" xfId="29305"/>
    <cellStyle name="Normal 4 6 3 3 4 2 2 2 2" xfId="53336"/>
    <cellStyle name="Normal 4 6 3 3 4 2 2 3" xfId="17641"/>
    <cellStyle name="Normal 4 6 3 3 4 2 2 4" xfId="41715"/>
    <cellStyle name="Normal 4 6 3 3 4 2 3" xfId="14456"/>
    <cellStyle name="Normal 4 6 3 3 4 2 3 2" xfId="38532"/>
    <cellStyle name="Normal 4 6 3 3 4 2 4" xfId="26083"/>
    <cellStyle name="Normal 4 6 3 3 4 2 4 2" xfId="50124"/>
    <cellStyle name="Normal 4 6 3 3 4 2 5" xfId="9587"/>
    <cellStyle name="Normal 4 6 3 3 4 2 6" xfId="33663"/>
    <cellStyle name="Normal 4 6 3 3 4 3" xfId="4270"/>
    <cellStyle name="Normal 4 6 3 3 4 3 2" xfId="7483"/>
    <cellStyle name="Normal 4 6 3 3 4 3 2 2" xfId="30314"/>
    <cellStyle name="Normal 4 6 3 3 4 3 2 2 2" xfId="54345"/>
    <cellStyle name="Normal 4 6 3 3 4 3 2 3" xfId="18650"/>
    <cellStyle name="Normal 4 6 3 3 4 3 2 4" xfId="42724"/>
    <cellStyle name="Normal 4 6 3 3 4 3 3" xfId="15467"/>
    <cellStyle name="Normal 4 6 3 3 4 3 3 2" xfId="39541"/>
    <cellStyle name="Normal 4 6 3 3 4 3 4" xfId="27102"/>
    <cellStyle name="Normal 4 6 3 3 4 3 4 2" xfId="51133"/>
    <cellStyle name="Normal 4 6 3 3 4 3 5" xfId="10565"/>
    <cellStyle name="Normal 4 6 3 3 4 3 6" xfId="34641"/>
    <cellStyle name="Normal 4 6 3 3 4 4" xfId="5308"/>
    <cellStyle name="Normal 4 6 3 3 4 4 2" xfId="16505"/>
    <cellStyle name="Normal 4 6 3 3 4 4 2 2" xfId="40579"/>
    <cellStyle name="Normal 4 6 3 3 4 4 3" xfId="28140"/>
    <cellStyle name="Normal 4 6 3 3 4 4 3 2" xfId="52171"/>
    <cellStyle name="Normal 4 6 3 3 4 4 4" xfId="11528"/>
    <cellStyle name="Normal 4 6 3 3 4 4 5" xfId="35604"/>
    <cellStyle name="Normal 4 6 3 3 4 5" xfId="2305"/>
    <cellStyle name="Normal 4 6 3 3 4 5 2" xfId="25116"/>
    <cellStyle name="Normal 4 6 3 3 4 5 2 2" xfId="49157"/>
    <cellStyle name="Normal 4 6 3 3 4 5 3" xfId="12634"/>
    <cellStyle name="Normal 4 6 3 3 4 5 4" xfId="36710"/>
    <cellStyle name="Normal 4 6 3 3 4 6" xfId="24130"/>
    <cellStyle name="Normal 4 6 3 3 4 6 2" xfId="48177"/>
    <cellStyle name="Normal 4 6 3 3 4 7" xfId="8625"/>
    <cellStyle name="Normal 4 6 3 3 4 8" xfId="32701"/>
    <cellStyle name="Normal 4 6 3 3 5" xfId="2554"/>
    <cellStyle name="Normal 4 6 3 3 5 2" xfId="5754"/>
    <cellStyle name="Normal 4 6 3 3 5 2 2" xfId="28585"/>
    <cellStyle name="Normal 4 6 3 3 5 2 2 2" xfId="52616"/>
    <cellStyle name="Normal 4 6 3 3 5 2 3" xfId="16921"/>
    <cellStyle name="Normal 4 6 3 3 5 2 4" xfId="40995"/>
    <cellStyle name="Normal 4 6 3 3 5 3" xfId="13736"/>
    <cellStyle name="Normal 4 6 3 3 5 3 2" xfId="37812"/>
    <cellStyle name="Normal 4 6 3 3 5 4" xfId="25363"/>
    <cellStyle name="Normal 4 6 3 3 5 4 2" xfId="49404"/>
    <cellStyle name="Normal 4 6 3 3 5 5" xfId="8867"/>
    <cellStyle name="Normal 4 6 3 3 5 6" xfId="32943"/>
    <cellStyle name="Normal 4 6 3 3 6" xfId="3529"/>
    <cellStyle name="Normal 4 6 3 3 6 2" xfId="6742"/>
    <cellStyle name="Normal 4 6 3 3 6 2 2" xfId="29573"/>
    <cellStyle name="Normal 4 6 3 3 6 2 2 2" xfId="53604"/>
    <cellStyle name="Normal 4 6 3 3 6 2 3" xfId="17909"/>
    <cellStyle name="Normal 4 6 3 3 6 2 4" xfId="41983"/>
    <cellStyle name="Normal 4 6 3 3 6 3" xfId="14726"/>
    <cellStyle name="Normal 4 6 3 3 6 3 2" xfId="38800"/>
    <cellStyle name="Normal 4 6 3 3 6 4" xfId="26361"/>
    <cellStyle name="Normal 4 6 3 3 6 4 2" xfId="50392"/>
    <cellStyle name="Normal 4 6 3 3 6 5" xfId="9845"/>
    <cellStyle name="Normal 4 6 3 3 6 6" xfId="33921"/>
    <cellStyle name="Normal 4 6 3 3 7" xfId="4587"/>
    <cellStyle name="Normal 4 6 3 3 7 2" xfId="15784"/>
    <cellStyle name="Normal 4 6 3 3 7 2 2" xfId="39858"/>
    <cellStyle name="Normal 4 6 3 3 7 3" xfId="27419"/>
    <cellStyle name="Normal 4 6 3 3 7 3 2" xfId="51450"/>
    <cellStyle name="Normal 4 6 3 3 7 4" xfId="10808"/>
    <cellStyle name="Normal 4 6 3 3 7 5" xfId="34884"/>
    <cellStyle name="Normal 4 6 3 3 8" xfId="1583"/>
    <cellStyle name="Normal 4 6 3 3 8 2" xfId="24392"/>
    <cellStyle name="Normal 4 6 3 3 8 2 2" xfId="48435"/>
    <cellStyle name="Normal 4 6 3 3 8 3" xfId="11836"/>
    <cellStyle name="Normal 4 6 3 3 8 4" xfId="35912"/>
    <cellStyle name="Normal 4 6 3 3 9" xfId="23395"/>
    <cellStyle name="Normal 4 6 3 3 9 2" xfId="47457"/>
    <cellStyle name="Normal 4 6 3 4" xfId="745"/>
    <cellStyle name="Normal 4 6 3 4 2" xfId="2793"/>
    <cellStyle name="Normal 4 6 3 4 2 2" xfId="5992"/>
    <cellStyle name="Normal 4 6 3 4 2 2 2" xfId="28823"/>
    <cellStyle name="Normal 4 6 3 4 2 2 2 2" xfId="52854"/>
    <cellStyle name="Normal 4 6 3 4 2 2 3" xfId="17159"/>
    <cellStyle name="Normal 4 6 3 4 2 2 4" xfId="41233"/>
    <cellStyle name="Normal 4 6 3 4 2 3" xfId="13974"/>
    <cellStyle name="Normal 4 6 3 4 2 3 2" xfId="38050"/>
    <cellStyle name="Normal 4 6 3 4 2 4" xfId="25601"/>
    <cellStyle name="Normal 4 6 3 4 2 4 2" xfId="49642"/>
    <cellStyle name="Normal 4 6 3 4 2 5" xfId="9105"/>
    <cellStyle name="Normal 4 6 3 4 2 6" xfId="33181"/>
    <cellStyle name="Normal 4 6 3 4 3" xfId="3772"/>
    <cellStyle name="Normal 4 6 3 4 3 2" xfId="6985"/>
    <cellStyle name="Normal 4 6 3 4 3 2 2" xfId="29816"/>
    <cellStyle name="Normal 4 6 3 4 3 2 2 2" xfId="53847"/>
    <cellStyle name="Normal 4 6 3 4 3 2 3" xfId="18152"/>
    <cellStyle name="Normal 4 6 3 4 3 2 4" xfId="42226"/>
    <cellStyle name="Normal 4 6 3 4 3 3" xfId="14969"/>
    <cellStyle name="Normal 4 6 3 4 3 3 2" xfId="39043"/>
    <cellStyle name="Normal 4 6 3 4 3 4" xfId="26604"/>
    <cellStyle name="Normal 4 6 3 4 3 4 2" xfId="50635"/>
    <cellStyle name="Normal 4 6 3 4 3 5" xfId="10083"/>
    <cellStyle name="Normal 4 6 3 4 3 6" xfId="34159"/>
    <cellStyle name="Normal 4 6 3 4 4" xfId="4825"/>
    <cellStyle name="Normal 4 6 3 4 4 2" xfId="16022"/>
    <cellStyle name="Normal 4 6 3 4 4 2 2" xfId="40096"/>
    <cellStyle name="Normal 4 6 3 4 4 3" xfId="27657"/>
    <cellStyle name="Normal 4 6 3 4 4 3 2" xfId="51688"/>
    <cellStyle name="Normal 4 6 3 4 4 4" xfId="11046"/>
    <cellStyle name="Normal 4 6 3 4 4 5" xfId="35122"/>
    <cellStyle name="Normal 4 6 3 4 5" xfId="1821"/>
    <cellStyle name="Normal 4 6 3 4 5 2" xfId="24630"/>
    <cellStyle name="Normal 4 6 3 4 5 2 2" xfId="48673"/>
    <cellStyle name="Normal 4 6 3 4 5 3" xfId="12132"/>
    <cellStyle name="Normal 4 6 3 4 5 4" xfId="36208"/>
    <cellStyle name="Normal 4 6 3 4 6" xfId="23641"/>
    <cellStyle name="Normal 4 6 3 4 6 2" xfId="47695"/>
    <cellStyle name="Normal 4 6 3 4 7" xfId="8143"/>
    <cellStyle name="Normal 4 6 3 4 8" xfId="32219"/>
    <cellStyle name="Normal 4 6 3 5" xfId="1015"/>
    <cellStyle name="Normal 4 6 3 5 2" xfId="3033"/>
    <cellStyle name="Normal 4 6 3 5 2 2" xfId="6232"/>
    <cellStyle name="Normal 4 6 3 5 2 2 2" xfId="29063"/>
    <cellStyle name="Normal 4 6 3 5 2 2 2 2" xfId="53094"/>
    <cellStyle name="Normal 4 6 3 5 2 2 3" xfId="17399"/>
    <cellStyle name="Normal 4 6 3 5 2 2 4" xfId="41473"/>
    <cellStyle name="Normal 4 6 3 5 2 3" xfId="14214"/>
    <cellStyle name="Normal 4 6 3 5 2 3 2" xfId="38290"/>
    <cellStyle name="Normal 4 6 3 5 2 4" xfId="25841"/>
    <cellStyle name="Normal 4 6 3 5 2 4 2" xfId="49882"/>
    <cellStyle name="Normal 4 6 3 5 2 5" xfId="9345"/>
    <cellStyle name="Normal 4 6 3 5 2 6" xfId="33421"/>
    <cellStyle name="Normal 4 6 3 5 3" xfId="4016"/>
    <cellStyle name="Normal 4 6 3 5 3 2" xfId="7229"/>
    <cellStyle name="Normal 4 6 3 5 3 2 2" xfId="30060"/>
    <cellStyle name="Normal 4 6 3 5 3 2 2 2" xfId="54091"/>
    <cellStyle name="Normal 4 6 3 5 3 2 3" xfId="18396"/>
    <cellStyle name="Normal 4 6 3 5 3 2 4" xfId="42470"/>
    <cellStyle name="Normal 4 6 3 5 3 3" xfId="15213"/>
    <cellStyle name="Normal 4 6 3 5 3 3 2" xfId="39287"/>
    <cellStyle name="Normal 4 6 3 5 3 4" xfId="26848"/>
    <cellStyle name="Normal 4 6 3 5 3 4 2" xfId="50879"/>
    <cellStyle name="Normal 4 6 3 5 3 5" xfId="10323"/>
    <cellStyle name="Normal 4 6 3 5 3 6" xfId="34399"/>
    <cellStyle name="Normal 4 6 3 5 4" xfId="5065"/>
    <cellStyle name="Normal 4 6 3 5 4 2" xfId="16262"/>
    <cellStyle name="Normal 4 6 3 5 4 2 2" xfId="40336"/>
    <cellStyle name="Normal 4 6 3 5 4 3" xfId="27897"/>
    <cellStyle name="Normal 4 6 3 5 4 3 2" xfId="51928"/>
    <cellStyle name="Normal 4 6 3 5 4 4" xfId="11286"/>
    <cellStyle name="Normal 4 6 3 5 4 5" xfId="35362"/>
    <cellStyle name="Normal 4 6 3 5 5" xfId="2061"/>
    <cellStyle name="Normal 4 6 3 5 5 2" xfId="24870"/>
    <cellStyle name="Normal 4 6 3 5 5 2 2" xfId="48913"/>
    <cellStyle name="Normal 4 6 3 5 5 3" xfId="12382"/>
    <cellStyle name="Normal 4 6 3 5 5 4" xfId="36458"/>
    <cellStyle name="Normal 4 6 3 5 6" xfId="23883"/>
    <cellStyle name="Normal 4 6 3 5 6 2" xfId="47935"/>
    <cellStyle name="Normal 4 6 3 5 7" xfId="8383"/>
    <cellStyle name="Normal 4 6 3 5 8" xfId="32459"/>
    <cellStyle name="Normal 4 6 3 6" xfId="1255"/>
    <cellStyle name="Normal 4 6 3 6 2" xfId="3273"/>
    <cellStyle name="Normal 4 6 3 6 2 2" xfId="6472"/>
    <cellStyle name="Normal 4 6 3 6 2 2 2" xfId="29303"/>
    <cellStyle name="Normal 4 6 3 6 2 2 2 2" xfId="53334"/>
    <cellStyle name="Normal 4 6 3 6 2 2 3" xfId="17639"/>
    <cellStyle name="Normal 4 6 3 6 2 2 4" xfId="41713"/>
    <cellStyle name="Normal 4 6 3 6 2 3" xfId="14454"/>
    <cellStyle name="Normal 4 6 3 6 2 3 2" xfId="38530"/>
    <cellStyle name="Normal 4 6 3 6 2 4" xfId="26081"/>
    <cellStyle name="Normal 4 6 3 6 2 4 2" xfId="50122"/>
    <cellStyle name="Normal 4 6 3 6 2 5" xfId="9585"/>
    <cellStyle name="Normal 4 6 3 6 2 6" xfId="33661"/>
    <cellStyle name="Normal 4 6 3 6 3" xfId="4268"/>
    <cellStyle name="Normal 4 6 3 6 3 2" xfId="7481"/>
    <cellStyle name="Normal 4 6 3 6 3 2 2" xfId="30312"/>
    <cellStyle name="Normal 4 6 3 6 3 2 2 2" xfId="54343"/>
    <cellStyle name="Normal 4 6 3 6 3 2 3" xfId="18648"/>
    <cellStyle name="Normal 4 6 3 6 3 2 4" xfId="42722"/>
    <cellStyle name="Normal 4 6 3 6 3 3" xfId="15465"/>
    <cellStyle name="Normal 4 6 3 6 3 3 2" xfId="39539"/>
    <cellStyle name="Normal 4 6 3 6 3 4" xfId="27100"/>
    <cellStyle name="Normal 4 6 3 6 3 4 2" xfId="51131"/>
    <cellStyle name="Normal 4 6 3 6 3 5" xfId="10563"/>
    <cellStyle name="Normal 4 6 3 6 3 6" xfId="34639"/>
    <cellStyle name="Normal 4 6 3 6 4" xfId="5306"/>
    <cellStyle name="Normal 4 6 3 6 4 2" xfId="16503"/>
    <cellStyle name="Normal 4 6 3 6 4 2 2" xfId="40577"/>
    <cellStyle name="Normal 4 6 3 6 4 3" xfId="28138"/>
    <cellStyle name="Normal 4 6 3 6 4 3 2" xfId="52169"/>
    <cellStyle name="Normal 4 6 3 6 4 4" xfId="11526"/>
    <cellStyle name="Normal 4 6 3 6 4 5" xfId="35602"/>
    <cellStyle name="Normal 4 6 3 6 5" xfId="2303"/>
    <cellStyle name="Normal 4 6 3 6 5 2" xfId="25114"/>
    <cellStyle name="Normal 4 6 3 6 5 2 2" xfId="49155"/>
    <cellStyle name="Normal 4 6 3 6 5 3" xfId="12632"/>
    <cellStyle name="Normal 4 6 3 6 5 4" xfId="36708"/>
    <cellStyle name="Normal 4 6 3 6 6" xfId="24128"/>
    <cellStyle name="Normal 4 6 3 6 6 2" xfId="48175"/>
    <cellStyle name="Normal 4 6 3 6 7" xfId="8623"/>
    <cellStyle name="Normal 4 6 3 6 8" xfId="32699"/>
    <cellStyle name="Normal 4 6 3 7" xfId="2552"/>
    <cellStyle name="Normal 4 6 3 7 2" xfId="5752"/>
    <cellStyle name="Normal 4 6 3 7 2 2" xfId="28583"/>
    <cellStyle name="Normal 4 6 3 7 2 2 2" xfId="52614"/>
    <cellStyle name="Normal 4 6 3 7 2 3" xfId="16919"/>
    <cellStyle name="Normal 4 6 3 7 2 4" xfId="40993"/>
    <cellStyle name="Normal 4 6 3 7 3" xfId="13734"/>
    <cellStyle name="Normal 4 6 3 7 3 2" xfId="37810"/>
    <cellStyle name="Normal 4 6 3 7 4" xfId="25361"/>
    <cellStyle name="Normal 4 6 3 7 4 2" xfId="49402"/>
    <cellStyle name="Normal 4 6 3 7 5" xfId="8865"/>
    <cellStyle name="Normal 4 6 3 7 6" xfId="32941"/>
    <cellStyle name="Normal 4 6 3 8" xfId="3527"/>
    <cellStyle name="Normal 4 6 3 8 2" xfId="6740"/>
    <cellStyle name="Normal 4 6 3 8 2 2" xfId="29571"/>
    <cellStyle name="Normal 4 6 3 8 2 2 2" xfId="53602"/>
    <cellStyle name="Normal 4 6 3 8 2 3" xfId="17907"/>
    <cellStyle name="Normal 4 6 3 8 2 4" xfId="41981"/>
    <cellStyle name="Normal 4 6 3 8 3" xfId="14724"/>
    <cellStyle name="Normal 4 6 3 8 3 2" xfId="38798"/>
    <cellStyle name="Normal 4 6 3 8 4" xfId="26359"/>
    <cellStyle name="Normal 4 6 3 8 4 2" xfId="50390"/>
    <cellStyle name="Normal 4 6 3 8 5" xfId="9843"/>
    <cellStyle name="Normal 4 6 3 8 6" xfId="33919"/>
    <cellStyle name="Normal 4 6 3 9" xfId="4585"/>
    <cellStyle name="Normal 4 6 3 9 2" xfId="15782"/>
    <cellStyle name="Normal 4 6 3 9 2 2" xfId="39856"/>
    <cellStyle name="Normal 4 6 3 9 3" xfId="27417"/>
    <cellStyle name="Normal 4 6 3 9 3 2" xfId="51448"/>
    <cellStyle name="Normal 4 6 3 9 4" xfId="10806"/>
    <cellStyle name="Normal 4 6 3 9 5" xfId="34882"/>
    <cellStyle name="Normal 4 6 4" xfId="349"/>
    <cellStyle name="Normal 4 6 4 10" xfId="23396"/>
    <cellStyle name="Normal 4 6 4 10 2" xfId="47458"/>
    <cellStyle name="Normal 4 6 4 11" xfId="7906"/>
    <cellStyle name="Normal 4 6 4 12" xfId="31982"/>
    <cellStyle name="Normal 4 6 4 2" xfId="350"/>
    <cellStyle name="Normal 4 6 4 2 10" xfId="7907"/>
    <cellStyle name="Normal 4 6 4 2 11" xfId="31983"/>
    <cellStyle name="Normal 4 6 4 2 2" xfId="749"/>
    <cellStyle name="Normal 4 6 4 2 2 2" xfId="2797"/>
    <cellStyle name="Normal 4 6 4 2 2 2 2" xfId="5996"/>
    <cellStyle name="Normal 4 6 4 2 2 2 2 2" xfId="28827"/>
    <cellStyle name="Normal 4 6 4 2 2 2 2 2 2" xfId="52858"/>
    <cellStyle name="Normal 4 6 4 2 2 2 2 3" xfId="17163"/>
    <cellStyle name="Normal 4 6 4 2 2 2 2 4" xfId="41237"/>
    <cellStyle name="Normal 4 6 4 2 2 2 3" xfId="13978"/>
    <cellStyle name="Normal 4 6 4 2 2 2 3 2" xfId="38054"/>
    <cellStyle name="Normal 4 6 4 2 2 2 4" xfId="25605"/>
    <cellStyle name="Normal 4 6 4 2 2 2 4 2" xfId="49646"/>
    <cellStyle name="Normal 4 6 4 2 2 2 5" xfId="9109"/>
    <cellStyle name="Normal 4 6 4 2 2 2 6" xfId="33185"/>
    <cellStyle name="Normal 4 6 4 2 2 3" xfId="3776"/>
    <cellStyle name="Normal 4 6 4 2 2 3 2" xfId="6989"/>
    <cellStyle name="Normal 4 6 4 2 2 3 2 2" xfId="29820"/>
    <cellStyle name="Normal 4 6 4 2 2 3 2 2 2" xfId="53851"/>
    <cellStyle name="Normal 4 6 4 2 2 3 2 3" xfId="18156"/>
    <cellStyle name="Normal 4 6 4 2 2 3 2 4" xfId="42230"/>
    <cellStyle name="Normal 4 6 4 2 2 3 3" xfId="14973"/>
    <cellStyle name="Normal 4 6 4 2 2 3 3 2" xfId="39047"/>
    <cellStyle name="Normal 4 6 4 2 2 3 4" xfId="26608"/>
    <cellStyle name="Normal 4 6 4 2 2 3 4 2" xfId="50639"/>
    <cellStyle name="Normal 4 6 4 2 2 3 5" xfId="10087"/>
    <cellStyle name="Normal 4 6 4 2 2 3 6" xfId="34163"/>
    <cellStyle name="Normal 4 6 4 2 2 4" xfId="4829"/>
    <cellStyle name="Normal 4 6 4 2 2 4 2" xfId="16026"/>
    <cellStyle name="Normal 4 6 4 2 2 4 2 2" xfId="40100"/>
    <cellStyle name="Normal 4 6 4 2 2 4 3" xfId="27661"/>
    <cellStyle name="Normal 4 6 4 2 2 4 3 2" xfId="51692"/>
    <cellStyle name="Normal 4 6 4 2 2 4 4" xfId="11050"/>
    <cellStyle name="Normal 4 6 4 2 2 4 5" xfId="35126"/>
    <cellStyle name="Normal 4 6 4 2 2 5" xfId="1825"/>
    <cellStyle name="Normal 4 6 4 2 2 5 2" xfId="24634"/>
    <cellStyle name="Normal 4 6 4 2 2 5 2 2" xfId="48677"/>
    <cellStyle name="Normal 4 6 4 2 2 5 3" xfId="12136"/>
    <cellStyle name="Normal 4 6 4 2 2 5 4" xfId="36212"/>
    <cellStyle name="Normal 4 6 4 2 2 6" xfId="23645"/>
    <cellStyle name="Normal 4 6 4 2 2 6 2" xfId="47699"/>
    <cellStyle name="Normal 4 6 4 2 2 7" xfId="8147"/>
    <cellStyle name="Normal 4 6 4 2 2 8" xfId="32223"/>
    <cellStyle name="Normal 4 6 4 2 3" xfId="1019"/>
    <cellStyle name="Normal 4 6 4 2 3 2" xfId="3037"/>
    <cellStyle name="Normal 4 6 4 2 3 2 2" xfId="6236"/>
    <cellStyle name="Normal 4 6 4 2 3 2 2 2" xfId="29067"/>
    <cellStyle name="Normal 4 6 4 2 3 2 2 2 2" xfId="53098"/>
    <cellStyle name="Normal 4 6 4 2 3 2 2 3" xfId="17403"/>
    <cellStyle name="Normal 4 6 4 2 3 2 2 4" xfId="41477"/>
    <cellStyle name="Normal 4 6 4 2 3 2 3" xfId="14218"/>
    <cellStyle name="Normal 4 6 4 2 3 2 3 2" xfId="38294"/>
    <cellStyle name="Normal 4 6 4 2 3 2 4" xfId="25845"/>
    <cellStyle name="Normal 4 6 4 2 3 2 4 2" xfId="49886"/>
    <cellStyle name="Normal 4 6 4 2 3 2 5" xfId="9349"/>
    <cellStyle name="Normal 4 6 4 2 3 2 6" xfId="33425"/>
    <cellStyle name="Normal 4 6 4 2 3 3" xfId="4020"/>
    <cellStyle name="Normal 4 6 4 2 3 3 2" xfId="7233"/>
    <cellStyle name="Normal 4 6 4 2 3 3 2 2" xfId="30064"/>
    <cellStyle name="Normal 4 6 4 2 3 3 2 2 2" xfId="54095"/>
    <cellStyle name="Normal 4 6 4 2 3 3 2 3" xfId="18400"/>
    <cellStyle name="Normal 4 6 4 2 3 3 2 4" xfId="42474"/>
    <cellStyle name="Normal 4 6 4 2 3 3 3" xfId="15217"/>
    <cellStyle name="Normal 4 6 4 2 3 3 3 2" xfId="39291"/>
    <cellStyle name="Normal 4 6 4 2 3 3 4" xfId="26852"/>
    <cellStyle name="Normal 4 6 4 2 3 3 4 2" xfId="50883"/>
    <cellStyle name="Normal 4 6 4 2 3 3 5" xfId="10327"/>
    <cellStyle name="Normal 4 6 4 2 3 3 6" xfId="34403"/>
    <cellStyle name="Normal 4 6 4 2 3 4" xfId="5069"/>
    <cellStyle name="Normal 4 6 4 2 3 4 2" xfId="16266"/>
    <cellStyle name="Normal 4 6 4 2 3 4 2 2" xfId="40340"/>
    <cellStyle name="Normal 4 6 4 2 3 4 3" xfId="27901"/>
    <cellStyle name="Normal 4 6 4 2 3 4 3 2" xfId="51932"/>
    <cellStyle name="Normal 4 6 4 2 3 4 4" xfId="11290"/>
    <cellStyle name="Normal 4 6 4 2 3 4 5" xfId="35366"/>
    <cellStyle name="Normal 4 6 4 2 3 5" xfId="2065"/>
    <cellStyle name="Normal 4 6 4 2 3 5 2" xfId="24874"/>
    <cellStyle name="Normal 4 6 4 2 3 5 2 2" xfId="48917"/>
    <cellStyle name="Normal 4 6 4 2 3 5 3" xfId="12386"/>
    <cellStyle name="Normal 4 6 4 2 3 5 4" xfId="36462"/>
    <cellStyle name="Normal 4 6 4 2 3 6" xfId="23887"/>
    <cellStyle name="Normal 4 6 4 2 3 6 2" xfId="47939"/>
    <cellStyle name="Normal 4 6 4 2 3 7" xfId="8387"/>
    <cellStyle name="Normal 4 6 4 2 3 8" xfId="32463"/>
    <cellStyle name="Normal 4 6 4 2 4" xfId="1259"/>
    <cellStyle name="Normal 4 6 4 2 4 2" xfId="3277"/>
    <cellStyle name="Normal 4 6 4 2 4 2 2" xfId="6476"/>
    <cellStyle name="Normal 4 6 4 2 4 2 2 2" xfId="29307"/>
    <cellStyle name="Normal 4 6 4 2 4 2 2 2 2" xfId="53338"/>
    <cellStyle name="Normal 4 6 4 2 4 2 2 3" xfId="17643"/>
    <cellStyle name="Normal 4 6 4 2 4 2 2 4" xfId="41717"/>
    <cellStyle name="Normal 4 6 4 2 4 2 3" xfId="14458"/>
    <cellStyle name="Normal 4 6 4 2 4 2 3 2" xfId="38534"/>
    <cellStyle name="Normal 4 6 4 2 4 2 4" xfId="26085"/>
    <cellStyle name="Normal 4 6 4 2 4 2 4 2" xfId="50126"/>
    <cellStyle name="Normal 4 6 4 2 4 2 5" xfId="9589"/>
    <cellStyle name="Normal 4 6 4 2 4 2 6" xfId="33665"/>
    <cellStyle name="Normal 4 6 4 2 4 3" xfId="4272"/>
    <cellStyle name="Normal 4 6 4 2 4 3 2" xfId="7485"/>
    <cellStyle name="Normal 4 6 4 2 4 3 2 2" xfId="30316"/>
    <cellStyle name="Normal 4 6 4 2 4 3 2 2 2" xfId="54347"/>
    <cellStyle name="Normal 4 6 4 2 4 3 2 3" xfId="18652"/>
    <cellStyle name="Normal 4 6 4 2 4 3 2 4" xfId="42726"/>
    <cellStyle name="Normal 4 6 4 2 4 3 3" xfId="15469"/>
    <cellStyle name="Normal 4 6 4 2 4 3 3 2" xfId="39543"/>
    <cellStyle name="Normal 4 6 4 2 4 3 4" xfId="27104"/>
    <cellStyle name="Normal 4 6 4 2 4 3 4 2" xfId="51135"/>
    <cellStyle name="Normal 4 6 4 2 4 3 5" xfId="10567"/>
    <cellStyle name="Normal 4 6 4 2 4 3 6" xfId="34643"/>
    <cellStyle name="Normal 4 6 4 2 4 4" xfId="5310"/>
    <cellStyle name="Normal 4 6 4 2 4 4 2" xfId="16507"/>
    <cellStyle name="Normal 4 6 4 2 4 4 2 2" xfId="40581"/>
    <cellStyle name="Normal 4 6 4 2 4 4 3" xfId="28142"/>
    <cellStyle name="Normal 4 6 4 2 4 4 3 2" xfId="52173"/>
    <cellStyle name="Normal 4 6 4 2 4 4 4" xfId="11530"/>
    <cellStyle name="Normal 4 6 4 2 4 4 5" xfId="35606"/>
    <cellStyle name="Normal 4 6 4 2 4 5" xfId="2307"/>
    <cellStyle name="Normal 4 6 4 2 4 5 2" xfId="25118"/>
    <cellStyle name="Normal 4 6 4 2 4 5 2 2" xfId="49159"/>
    <cellStyle name="Normal 4 6 4 2 4 5 3" xfId="12636"/>
    <cellStyle name="Normal 4 6 4 2 4 5 4" xfId="36712"/>
    <cellStyle name="Normal 4 6 4 2 4 6" xfId="24132"/>
    <cellStyle name="Normal 4 6 4 2 4 6 2" xfId="48179"/>
    <cellStyle name="Normal 4 6 4 2 4 7" xfId="8627"/>
    <cellStyle name="Normal 4 6 4 2 4 8" xfId="32703"/>
    <cellStyle name="Normal 4 6 4 2 5" xfId="2556"/>
    <cellStyle name="Normal 4 6 4 2 5 2" xfId="5756"/>
    <cellStyle name="Normal 4 6 4 2 5 2 2" xfId="28587"/>
    <cellStyle name="Normal 4 6 4 2 5 2 2 2" xfId="52618"/>
    <cellStyle name="Normal 4 6 4 2 5 2 3" xfId="16923"/>
    <cellStyle name="Normal 4 6 4 2 5 2 4" xfId="40997"/>
    <cellStyle name="Normal 4 6 4 2 5 3" xfId="13738"/>
    <cellStyle name="Normal 4 6 4 2 5 3 2" xfId="37814"/>
    <cellStyle name="Normal 4 6 4 2 5 4" xfId="25365"/>
    <cellStyle name="Normal 4 6 4 2 5 4 2" xfId="49406"/>
    <cellStyle name="Normal 4 6 4 2 5 5" xfId="8869"/>
    <cellStyle name="Normal 4 6 4 2 5 6" xfId="32945"/>
    <cellStyle name="Normal 4 6 4 2 6" xfId="3531"/>
    <cellStyle name="Normal 4 6 4 2 6 2" xfId="6744"/>
    <cellStyle name="Normal 4 6 4 2 6 2 2" xfId="29575"/>
    <cellStyle name="Normal 4 6 4 2 6 2 2 2" xfId="53606"/>
    <cellStyle name="Normal 4 6 4 2 6 2 3" xfId="17911"/>
    <cellStyle name="Normal 4 6 4 2 6 2 4" xfId="41985"/>
    <cellStyle name="Normal 4 6 4 2 6 3" xfId="14728"/>
    <cellStyle name="Normal 4 6 4 2 6 3 2" xfId="38802"/>
    <cellStyle name="Normal 4 6 4 2 6 4" xfId="26363"/>
    <cellStyle name="Normal 4 6 4 2 6 4 2" xfId="50394"/>
    <cellStyle name="Normal 4 6 4 2 6 5" xfId="9847"/>
    <cellStyle name="Normal 4 6 4 2 6 6" xfId="33923"/>
    <cellStyle name="Normal 4 6 4 2 7" xfId="4589"/>
    <cellStyle name="Normal 4 6 4 2 7 2" xfId="15786"/>
    <cellStyle name="Normal 4 6 4 2 7 2 2" xfId="39860"/>
    <cellStyle name="Normal 4 6 4 2 7 3" xfId="27421"/>
    <cellStyle name="Normal 4 6 4 2 7 3 2" xfId="51452"/>
    <cellStyle name="Normal 4 6 4 2 7 4" xfId="10810"/>
    <cellStyle name="Normal 4 6 4 2 7 5" xfId="34886"/>
    <cellStyle name="Normal 4 6 4 2 8" xfId="1585"/>
    <cellStyle name="Normal 4 6 4 2 8 2" xfId="24394"/>
    <cellStyle name="Normal 4 6 4 2 8 2 2" xfId="48437"/>
    <cellStyle name="Normal 4 6 4 2 8 3" xfId="11838"/>
    <cellStyle name="Normal 4 6 4 2 8 4" xfId="35914"/>
    <cellStyle name="Normal 4 6 4 2 9" xfId="23397"/>
    <cellStyle name="Normal 4 6 4 2 9 2" xfId="47459"/>
    <cellStyle name="Normal 4 6 4 3" xfId="748"/>
    <cellStyle name="Normal 4 6 4 3 2" xfId="2796"/>
    <cellStyle name="Normal 4 6 4 3 2 2" xfId="5995"/>
    <cellStyle name="Normal 4 6 4 3 2 2 2" xfId="28826"/>
    <cellStyle name="Normal 4 6 4 3 2 2 2 2" xfId="52857"/>
    <cellStyle name="Normal 4 6 4 3 2 2 3" xfId="17162"/>
    <cellStyle name="Normal 4 6 4 3 2 2 4" xfId="41236"/>
    <cellStyle name="Normal 4 6 4 3 2 3" xfId="13977"/>
    <cellStyle name="Normal 4 6 4 3 2 3 2" xfId="38053"/>
    <cellStyle name="Normal 4 6 4 3 2 4" xfId="25604"/>
    <cellStyle name="Normal 4 6 4 3 2 4 2" xfId="49645"/>
    <cellStyle name="Normal 4 6 4 3 2 5" xfId="9108"/>
    <cellStyle name="Normal 4 6 4 3 2 6" xfId="33184"/>
    <cellStyle name="Normal 4 6 4 3 3" xfId="3775"/>
    <cellStyle name="Normal 4 6 4 3 3 2" xfId="6988"/>
    <cellStyle name="Normal 4 6 4 3 3 2 2" xfId="29819"/>
    <cellStyle name="Normal 4 6 4 3 3 2 2 2" xfId="53850"/>
    <cellStyle name="Normal 4 6 4 3 3 2 3" xfId="18155"/>
    <cellStyle name="Normal 4 6 4 3 3 2 4" xfId="42229"/>
    <cellStyle name="Normal 4 6 4 3 3 3" xfId="14972"/>
    <cellStyle name="Normal 4 6 4 3 3 3 2" xfId="39046"/>
    <cellStyle name="Normal 4 6 4 3 3 4" xfId="26607"/>
    <cellStyle name="Normal 4 6 4 3 3 4 2" xfId="50638"/>
    <cellStyle name="Normal 4 6 4 3 3 5" xfId="10086"/>
    <cellStyle name="Normal 4 6 4 3 3 6" xfId="34162"/>
    <cellStyle name="Normal 4 6 4 3 4" xfId="4828"/>
    <cellStyle name="Normal 4 6 4 3 4 2" xfId="16025"/>
    <cellStyle name="Normal 4 6 4 3 4 2 2" xfId="40099"/>
    <cellStyle name="Normal 4 6 4 3 4 3" xfId="27660"/>
    <cellStyle name="Normal 4 6 4 3 4 3 2" xfId="51691"/>
    <cellStyle name="Normal 4 6 4 3 4 4" xfId="11049"/>
    <cellStyle name="Normal 4 6 4 3 4 5" xfId="35125"/>
    <cellStyle name="Normal 4 6 4 3 5" xfId="1824"/>
    <cellStyle name="Normal 4 6 4 3 5 2" xfId="24633"/>
    <cellStyle name="Normal 4 6 4 3 5 2 2" xfId="48676"/>
    <cellStyle name="Normal 4 6 4 3 5 3" xfId="12135"/>
    <cellStyle name="Normal 4 6 4 3 5 4" xfId="36211"/>
    <cellStyle name="Normal 4 6 4 3 6" xfId="23644"/>
    <cellStyle name="Normal 4 6 4 3 6 2" xfId="47698"/>
    <cellStyle name="Normal 4 6 4 3 7" xfId="8146"/>
    <cellStyle name="Normal 4 6 4 3 8" xfId="32222"/>
    <cellStyle name="Normal 4 6 4 4" xfId="1018"/>
    <cellStyle name="Normal 4 6 4 4 2" xfId="3036"/>
    <cellStyle name="Normal 4 6 4 4 2 2" xfId="6235"/>
    <cellStyle name="Normal 4 6 4 4 2 2 2" xfId="29066"/>
    <cellStyle name="Normal 4 6 4 4 2 2 2 2" xfId="53097"/>
    <cellStyle name="Normal 4 6 4 4 2 2 3" xfId="17402"/>
    <cellStyle name="Normal 4 6 4 4 2 2 4" xfId="41476"/>
    <cellStyle name="Normal 4 6 4 4 2 3" xfId="14217"/>
    <cellStyle name="Normal 4 6 4 4 2 3 2" xfId="38293"/>
    <cellStyle name="Normal 4 6 4 4 2 4" xfId="25844"/>
    <cellStyle name="Normal 4 6 4 4 2 4 2" xfId="49885"/>
    <cellStyle name="Normal 4 6 4 4 2 5" xfId="9348"/>
    <cellStyle name="Normal 4 6 4 4 2 6" xfId="33424"/>
    <cellStyle name="Normal 4 6 4 4 3" xfId="4019"/>
    <cellStyle name="Normal 4 6 4 4 3 2" xfId="7232"/>
    <cellStyle name="Normal 4 6 4 4 3 2 2" xfId="30063"/>
    <cellStyle name="Normal 4 6 4 4 3 2 2 2" xfId="54094"/>
    <cellStyle name="Normal 4 6 4 4 3 2 3" xfId="18399"/>
    <cellStyle name="Normal 4 6 4 4 3 2 4" xfId="42473"/>
    <cellStyle name="Normal 4 6 4 4 3 3" xfId="15216"/>
    <cellStyle name="Normal 4 6 4 4 3 3 2" xfId="39290"/>
    <cellStyle name="Normal 4 6 4 4 3 4" xfId="26851"/>
    <cellStyle name="Normal 4 6 4 4 3 4 2" xfId="50882"/>
    <cellStyle name="Normal 4 6 4 4 3 5" xfId="10326"/>
    <cellStyle name="Normal 4 6 4 4 3 6" xfId="34402"/>
    <cellStyle name="Normal 4 6 4 4 4" xfId="5068"/>
    <cellStyle name="Normal 4 6 4 4 4 2" xfId="16265"/>
    <cellStyle name="Normal 4 6 4 4 4 2 2" xfId="40339"/>
    <cellStyle name="Normal 4 6 4 4 4 3" xfId="27900"/>
    <cellStyle name="Normal 4 6 4 4 4 3 2" xfId="51931"/>
    <cellStyle name="Normal 4 6 4 4 4 4" xfId="11289"/>
    <cellStyle name="Normal 4 6 4 4 4 5" xfId="35365"/>
    <cellStyle name="Normal 4 6 4 4 5" xfId="2064"/>
    <cellStyle name="Normal 4 6 4 4 5 2" xfId="24873"/>
    <cellStyle name="Normal 4 6 4 4 5 2 2" xfId="48916"/>
    <cellStyle name="Normal 4 6 4 4 5 3" xfId="12385"/>
    <cellStyle name="Normal 4 6 4 4 5 4" xfId="36461"/>
    <cellStyle name="Normal 4 6 4 4 6" xfId="23886"/>
    <cellStyle name="Normal 4 6 4 4 6 2" xfId="47938"/>
    <cellStyle name="Normal 4 6 4 4 7" xfId="8386"/>
    <cellStyle name="Normal 4 6 4 4 8" xfId="32462"/>
    <cellStyle name="Normal 4 6 4 5" xfId="1258"/>
    <cellStyle name="Normal 4 6 4 5 2" xfId="3276"/>
    <cellStyle name="Normal 4 6 4 5 2 2" xfId="6475"/>
    <cellStyle name="Normal 4 6 4 5 2 2 2" xfId="29306"/>
    <cellStyle name="Normal 4 6 4 5 2 2 2 2" xfId="53337"/>
    <cellStyle name="Normal 4 6 4 5 2 2 3" xfId="17642"/>
    <cellStyle name="Normal 4 6 4 5 2 2 4" xfId="41716"/>
    <cellStyle name="Normal 4 6 4 5 2 3" xfId="14457"/>
    <cellStyle name="Normal 4 6 4 5 2 3 2" xfId="38533"/>
    <cellStyle name="Normal 4 6 4 5 2 4" xfId="26084"/>
    <cellStyle name="Normal 4 6 4 5 2 4 2" xfId="50125"/>
    <cellStyle name="Normal 4 6 4 5 2 5" xfId="9588"/>
    <cellStyle name="Normal 4 6 4 5 2 6" xfId="33664"/>
    <cellStyle name="Normal 4 6 4 5 3" xfId="4271"/>
    <cellStyle name="Normal 4 6 4 5 3 2" xfId="7484"/>
    <cellStyle name="Normal 4 6 4 5 3 2 2" xfId="30315"/>
    <cellStyle name="Normal 4 6 4 5 3 2 2 2" xfId="54346"/>
    <cellStyle name="Normal 4 6 4 5 3 2 3" xfId="18651"/>
    <cellStyle name="Normal 4 6 4 5 3 2 4" xfId="42725"/>
    <cellStyle name="Normal 4 6 4 5 3 3" xfId="15468"/>
    <cellStyle name="Normal 4 6 4 5 3 3 2" xfId="39542"/>
    <cellStyle name="Normal 4 6 4 5 3 4" xfId="27103"/>
    <cellStyle name="Normal 4 6 4 5 3 4 2" xfId="51134"/>
    <cellStyle name="Normal 4 6 4 5 3 5" xfId="10566"/>
    <cellStyle name="Normal 4 6 4 5 3 6" xfId="34642"/>
    <cellStyle name="Normal 4 6 4 5 4" xfId="5309"/>
    <cellStyle name="Normal 4 6 4 5 4 2" xfId="16506"/>
    <cellStyle name="Normal 4 6 4 5 4 2 2" xfId="40580"/>
    <cellStyle name="Normal 4 6 4 5 4 3" xfId="28141"/>
    <cellStyle name="Normal 4 6 4 5 4 3 2" xfId="52172"/>
    <cellStyle name="Normal 4 6 4 5 4 4" xfId="11529"/>
    <cellStyle name="Normal 4 6 4 5 4 5" xfId="35605"/>
    <cellStyle name="Normal 4 6 4 5 5" xfId="2306"/>
    <cellStyle name="Normal 4 6 4 5 5 2" xfId="25117"/>
    <cellStyle name="Normal 4 6 4 5 5 2 2" xfId="49158"/>
    <cellStyle name="Normal 4 6 4 5 5 3" xfId="12635"/>
    <cellStyle name="Normal 4 6 4 5 5 4" xfId="36711"/>
    <cellStyle name="Normal 4 6 4 5 6" xfId="24131"/>
    <cellStyle name="Normal 4 6 4 5 6 2" xfId="48178"/>
    <cellStyle name="Normal 4 6 4 5 7" xfId="8626"/>
    <cellStyle name="Normal 4 6 4 5 8" xfId="32702"/>
    <cellStyle name="Normal 4 6 4 6" xfId="2555"/>
    <cellStyle name="Normal 4 6 4 6 2" xfId="5755"/>
    <cellStyle name="Normal 4 6 4 6 2 2" xfId="28586"/>
    <cellStyle name="Normal 4 6 4 6 2 2 2" xfId="52617"/>
    <cellStyle name="Normal 4 6 4 6 2 3" xfId="16922"/>
    <cellStyle name="Normal 4 6 4 6 2 4" xfId="40996"/>
    <cellStyle name="Normal 4 6 4 6 3" xfId="13737"/>
    <cellStyle name="Normal 4 6 4 6 3 2" xfId="37813"/>
    <cellStyle name="Normal 4 6 4 6 4" xfId="25364"/>
    <cellStyle name="Normal 4 6 4 6 4 2" xfId="49405"/>
    <cellStyle name="Normal 4 6 4 6 5" xfId="8868"/>
    <cellStyle name="Normal 4 6 4 6 6" xfId="32944"/>
    <cellStyle name="Normal 4 6 4 7" xfId="3530"/>
    <cellStyle name="Normal 4 6 4 7 2" xfId="6743"/>
    <cellStyle name="Normal 4 6 4 7 2 2" xfId="29574"/>
    <cellStyle name="Normal 4 6 4 7 2 2 2" xfId="53605"/>
    <cellStyle name="Normal 4 6 4 7 2 3" xfId="17910"/>
    <cellStyle name="Normal 4 6 4 7 2 4" xfId="41984"/>
    <cellStyle name="Normal 4 6 4 7 3" xfId="14727"/>
    <cellStyle name="Normal 4 6 4 7 3 2" xfId="38801"/>
    <cellStyle name="Normal 4 6 4 7 4" xfId="26362"/>
    <cellStyle name="Normal 4 6 4 7 4 2" xfId="50393"/>
    <cellStyle name="Normal 4 6 4 7 5" xfId="9846"/>
    <cellStyle name="Normal 4 6 4 7 6" xfId="33922"/>
    <cellStyle name="Normal 4 6 4 8" xfId="4588"/>
    <cellStyle name="Normal 4 6 4 8 2" xfId="15785"/>
    <cellStyle name="Normal 4 6 4 8 2 2" xfId="39859"/>
    <cellStyle name="Normal 4 6 4 8 3" xfId="27420"/>
    <cellStyle name="Normal 4 6 4 8 3 2" xfId="51451"/>
    <cellStyle name="Normal 4 6 4 8 4" xfId="10809"/>
    <cellStyle name="Normal 4 6 4 8 5" xfId="34885"/>
    <cellStyle name="Normal 4 6 4 9" xfId="1584"/>
    <cellStyle name="Normal 4 6 4 9 2" xfId="24393"/>
    <cellStyle name="Normal 4 6 4 9 2 2" xfId="48436"/>
    <cellStyle name="Normal 4 6 4 9 3" xfId="11837"/>
    <cellStyle name="Normal 4 6 4 9 4" xfId="35913"/>
    <cellStyle name="Normal 4 6 5" xfId="351"/>
    <cellStyle name="Normal 4 6 5 10" xfId="23398"/>
    <cellStyle name="Normal 4 6 5 10 2" xfId="47460"/>
    <cellStyle name="Normal 4 6 5 11" xfId="7908"/>
    <cellStyle name="Normal 4 6 5 12" xfId="31984"/>
    <cellStyle name="Normal 4 6 5 2" xfId="352"/>
    <cellStyle name="Normal 4 6 5 2 10" xfId="7909"/>
    <cellStyle name="Normal 4 6 5 2 11" xfId="31985"/>
    <cellStyle name="Normal 4 6 5 2 2" xfId="751"/>
    <cellStyle name="Normal 4 6 5 2 2 2" xfId="2799"/>
    <cellStyle name="Normal 4 6 5 2 2 2 2" xfId="5998"/>
    <cellStyle name="Normal 4 6 5 2 2 2 2 2" xfId="28829"/>
    <cellStyle name="Normal 4 6 5 2 2 2 2 2 2" xfId="52860"/>
    <cellStyle name="Normal 4 6 5 2 2 2 2 3" xfId="17165"/>
    <cellStyle name="Normal 4 6 5 2 2 2 2 4" xfId="41239"/>
    <cellStyle name="Normal 4 6 5 2 2 2 3" xfId="13980"/>
    <cellStyle name="Normal 4 6 5 2 2 2 3 2" xfId="38056"/>
    <cellStyle name="Normal 4 6 5 2 2 2 4" xfId="25607"/>
    <cellStyle name="Normal 4 6 5 2 2 2 4 2" xfId="49648"/>
    <cellStyle name="Normal 4 6 5 2 2 2 5" xfId="9111"/>
    <cellStyle name="Normal 4 6 5 2 2 2 6" xfId="33187"/>
    <cellStyle name="Normal 4 6 5 2 2 3" xfId="3778"/>
    <cellStyle name="Normal 4 6 5 2 2 3 2" xfId="6991"/>
    <cellStyle name="Normal 4 6 5 2 2 3 2 2" xfId="29822"/>
    <cellStyle name="Normal 4 6 5 2 2 3 2 2 2" xfId="53853"/>
    <cellStyle name="Normal 4 6 5 2 2 3 2 3" xfId="18158"/>
    <cellStyle name="Normal 4 6 5 2 2 3 2 4" xfId="42232"/>
    <cellStyle name="Normal 4 6 5 2 2 3 3" xfId="14975"/>
    <cellStyle name="Normal 4 6 5 2 2 3 3 2" xfId="39049"/>
    <cellStyle name="Normal 4 6 5 2 2 3 4" xfId="26610"/>
    <cellStyle name="Normal 4 6 5 2 2 3 4 2" xfId="50641"/>
    <cellStyle name="Normal 4 6 5 2 2 3 5" xfId="10089"/>
    <cellStyle name="Normal 4 6 5 2 2 3 6" xfId="34165"/>
    <cellStyle name="Normal 4 6 5 2 2 4" xfId="4831"/>
    <cellStyle name="Normal 4 6 5 2 2 4 2" xfId="16028"/>
    <cellStyle name="Normal 4 6 5 2 2 4 2 2" xfId="40102"/>
    <cellStyle name="Normal 4 6 5 2 2 4 3" xfId="27663"/>
    <cellStyle name="Normal 4 6 5 2 2 4 3 2" xfId="51694"/>
    <cellStyle name="Normal 4 6 5 2 2 4 4" xfId="11052"/>
    <cellStyle name="Normal 4 6 5 2 2 4 5" xfId="35128"/>
    <cellStyle name="Normal 4 6 5 2 2 5" xfId="1827"/>
    <cellStyle name="Normal 4 6 5 2 2 5 2" xfId="24636"/>
    <cellStyle name="Normal 4 6 5 2 2 5 2 2" xfId="48679"/>
    <cellStyle name="Normal 4 6 5 2 2 5 3" xfId="12138"/>
    <cellStyle name="Normal 4 6 5 2 2 5 4" xfId="36214"/>
    <cellStyle name="Normal 4 6 5 2 2 6" xfId="23647"/>
    <cellStyle name="Normal 4 6 5 2 2 6 2" xfId="47701"/>
    <cellStyle name="Normal 4 6 5 2 2 7" xfId="8149"/>
    <cellStyle name="Normal 4 6 5 2 2 8" xfId="32225"/>
    <cellStyle name="Normal 4 6 5 2 3" xfId="1021"/>
    <cellStyle name="Normal 4 6 5 2 3 2" xfId="3039"/>
    <cellStyle name="Normal 4 6 5 2 3 2 2" xfId="6238"/>
    <cellStyle name="Normal 4 6 5 2 3 2 2 2" xfId="29069"/>
    <cellStyle name="Normal 4 6 5 2 3 2 2 2 2" xfId="53100"/>
    <cellStyle name="Normal 4 6 5 2 3 2 2 3" xfId="17405"/>
    <cellStyle name="Normal 4 6 5 2 3 2 2 4" xfId="41479"/>
    <cellStyle name="Normal 4 6 5 2 3 2 3" xfId="14220"/>
    <cellStyle name="Normal 4 6 5 2 3 2 3 2" xfId="38296"/>
    <cellStyle name="Normal 4 6 5 2 3 2 4" xfId="25847"/>
    <cellStyle name="Normal 4 6 5 2 3 2 4 2" xfId="49888"/>
    <cellStyle name="Normal 4 6 5 2 3 2 5" xfId="9351"/>
    <cellStyle name="Normal 4 6 5 2 3 2 6" xfId="33427"/>
    <cellStyle name="Normal 4 6 5 2 3 3" xfId="4022"/>
    <cellStyle name="Normal 4 6 5 2 3 3 2" xfId="7235"/>
    <cellStyle name="Normal 4 6 5 2 3 3 2 2" xfId="30066"/>
    <cellStyle name="Normal 4 6 5 2 3 3 2 2 2" xfId="54097"/>
    <cellStyle name="Normal 4 6 5 2 3 3 2 3" xfId="18402"/>
    <cellStyle name="Normal 4 6 5 2 3 3 2 4" xfId="42476"/>
    <cellStyle name="Normal 4 6 5 2 3 3 3" xfId="15219"/>
    <cellStyle name="Normal 4 6 5 2 3 3 3 2" xfId="39293"/>
    <cellStyle name="Normal 4 6 5 2 3 3 4" xfId="26854"/>
    <cellStyle name="Normal 4 6 5 2 3 3 4 2" xfId="50885"/>
    <cellStyle name="Normal 4 6 5 2 3 3 5" xfId="10329"/>
    <cellStyle name="Normal 4 6 5 2 3 3 6" xfId="34405"/>
    <cellStyle name="Normal 4 6 5 2 3 4" xfId="5071"/>
    <cellStyle name="Normal 4 6 5 2 3 4 2" xfId="16268"/>
    <cellStyle name="Normal 4 6 5 2 3 4 2 2" xfId="40342"/>
    <cellStyle name="Normal 4 6 5 2 3 4 3" xfId="27903"/>
    <cellStyle name="Normal 4 6 5 2 3 4 3 2" xfId="51934"/>
    <cellStyle name="Normal 4 6 5 2 3 4 4" xfId="11292"/>
    <cellStyle name="Normal 4 6 5 2 3 4 5" xfId="35368"/>
    <cellStyle name="Normal 4 6 5 2 3 5" xfId="2067"/>
    <cellStyle name="Normal 4 6 5 2 3 5 2" xfId="24876"/>
    <cellStyle name="Normal 4 6 5 2 3 5 2 2" xfId="48919"/>
    <cellStyle name="Normal 4 6 5 2 3 5 3" xfId="12388"/>
    <cellStyle name="Normal 4 6 5 2 3 5 4" xfId="36464"/>
    <cellStyle name="Normal 4 6 5 2 3 6" xfId="23889"/>
    <cellStyle name="Normal 4 6 5 2 3 6 2" xfId="47941"/>
    <cellStyle name="Normal 4 6 5 2 3 7" xfId="8389"/>
    <cellStyle name="Normal 4 6 5 2 3 8" xfId="32465"/>
    <cellStyle name="Normal 4 6 5 2 4" xfId="1261"/>
    <cellStyle name="Normal 4 6 5 2 4 2" xfId="3279"/>
    <cellStyle name="Normal 4 6 5 2 4 2 2" xfId="6478"/>
    <cellStyle name="Normal 4 6 5 2 4 2 2 2" xfId="29309"/>
    <cellStyle name="Normal 4 6 5 2 4 2 2 2 2" xfId="53340"/>
    <cellStyle name="Normal 4 6 5 2 4 2 2 3" xfId="17645"/>
    <cellStyle name="Normal 4 6 5 2 4 2 2 4" xfId="41719"/>
    <cellStyle name="Normal 4 6 5 2 4 2 3" xfId="14460"/>
    <cellStyle name="Normal 4 6 5 2 4 2 3 2" xfId="38536"/>
    <cellStyle name="Normal 4 6 5 2 4 2 4" xfId="26087"/>
    <cellStyle name="Normal 4 6 5 2 4 2 4 2" xfId="50128"/>
    <cellStyle name="Normal 4 6 5 2 4 2 5" xfId="9591"/>
    <cellStyle name="Normal 4 6 5 2 4 2 6" xfId="33667"/>
    <cellStyle name="Normal 4 6 5 2 4 3" xfId="4274"/>
    <cellStyle name="Normal 4 6 5 2 4 3 2" xfId="7487"/>
    <cellStyle name="Normal 4 6 5 2 4 3 2 2" xfId="30318"/>
    <cellStyle name="Normal 4 6 5 2 4 3 2 2 2" xfId="54349"/>
    <cellStyle name="Normal 4 6 5 2 4 3 2 3" xfId="18654"/>
    <cellStyle name="Normal 4 6 5 2 4 3 2 4" xfId="42728"/>
    <cellStyle name="Normal 4 6 5 2 4 3 3" xfId="15471"/>
    <cellStyle name="Normal 4 6 5 2 4 3 3 2" xfId="39545"/>
    <cellStyle name="Normal 4 6 5 2 4 3 4" xfId="27106"/>
    <cellStyle name="Normal 4 6 5 2 4 3 4 2" xfId="51137"/>
    <cellStyle name="Normal 4 6 5 2 4 3 5" xfId="10569"/>
    <cellStyle name="Normal 4 6 5 2 4 3 6" xfId="34645"/>
    <cellStyle name="Normal 4 6 5 2 4 4" xfId="5312"/>
    <cellStyle name="Normal 4 6 5 2 4 4 2" xfId="16509"/>
    <cellStyle name="Normal 4 6 5 2 4 4 2 2" xfId="40583"/>
    <cellStyle name="Normal 4 6 5 2 4 4 3" xfId="28144"/>
    <cellStyle name="Normal 4 6 5 2 4 4 3 2" xfId="52175"/>
    <cellStyle name="Normal 4 6 5 2 4 4 4" xfId="11532"/>
    <cellStyle name="Normal 4 6 5 2 4 4 5" xfId="35608"/>
    <cellStyle name="Normal 4 6 5 2 4 5" xfId="2309"/>
    <cellStyle name="Normal 4 6 5 2 4 5 2" xfId="25120"/>
    <cellStyle name="Normal 4 6 5 2 4 5 2 2" xfId="49161"/>
    <cellStyle name="Normal 4 6 5 2 4 5 3" xfId="12638"/>
    <cellStyle name="Normal 4 6 5 2 4 5 4" xfId="36714"/>
    <cellStyle name="Normal 4 6 5 2 4 6" xfId="24134"/>
    <cellStyle name="Normal 4 6 5 2 4 6 2" xfId="48181"/>
    <cellStyle name="Normal 4 6 5 2 4 7" xfId="8629"/>
    <cellStyle name="Normal 4 6 5 2 4 8" xfId="32705"/>
    <cellStyle name="Normal 4 6 5 2 5" xfId="2558"/>
    <cellStyle name="Normal 4 6 5 2 5 2" xfId="5758"/>
    <cellStyle name="Normal 4 6 5 2 5 2 2" xfId="28589"/>
    <cellStyle name="Normal 4 6 5 2 5 2 2 2" xfId="52620"/>
    <cellStyle name="Normal 4 6 5 2 5 2 3" xfId="16925"/>
    <cellStyle name="Normal 4 6 5 2 5 2 4" xfId="40999"/>
    <cellStyle name="Normal 4 6 5 2 5 3" xfId="13740"/>
    <cellStyle name="Normal 4 6 5 2 5 3 2" xfId="37816"/>
    <cellStyle name="Normal 4 6 5 2 5 4" xfId="25367"/>
    <cellStyle name="Normal 4 6 5 2 5 4 2" xfId="49408"/>
    <cellStyle name="Normal 4 6 5 2 5 5" xfId="8871"/>
    <cellStyle name="Normal 4 6 5 2 5 6" xfId="32947"/>
    <cellStyle name="Normal 4 6 5 2 6" xfId="3533"/>
    <cellStyle name="Normal 4 6 5 2 6 2" xfId="6746"/>
    <cellStyle name="Normal 4 6 5 2 6 2 2" xfId="29577"/>
    <cellStyle name="Normal 4 6 5 2 6 2 2 2" xfId="53608"/>
    <cellStyle name="Normal 4 6 5 2 6 2 3" xfId="17913"/>
    <cellStyle name="Normal 4 6 5 2 6 2 4" xfId="41987"/>
    <cellStyle name="Normal 4 6 5 2 6 3" xfId="14730"/>
    <cellStyle name="Normal 4 6 5 2 6 3 2" xfId="38804"/>
    <cellStyle name="Normal 4 6 5 2 6 4" xfId="26365"/>
    <cellStyle name="Normal 4 6 5 2 6 4 2" xfId="50396"/>
    <cellStyle name="Normal 4 6 5 2 6 5" xfId="9849"/>
    <cellStyle name="Normal 4 6 5 2 6 6" xfId="33925"/>
    <cellStyle name="Normal 4 6 5 2 7" xfId="4591"/>
    <cellStyle name="Normal 4 6 5 2 7 2" xfId="15788"/>
    <cellStyle name="Normal 4 6 5 2 7 2 2" xfId="39862"/>
    <cellStyle name="Normal 4 6 5 2 7 3" xfId="27423"/>
    <cellStyle name="Normal 4 6 5 2 7 3 2" xfId="51454"/>
    <cellStyle name="Normal 4 6 5 2 7 4" xfId="10812"/>
    <cellStyle name="Normal 4 6 5 2 7 5" xfId="34888"/>
    <cellStyle name="Normal 4 6 5 2 8" xfId="1587"/>
    <cellStyle name="Normal 4 6 5 2 8 2" xfId="24396"/>
    <cellStyle name="Normal 4 6 5 2 8 2 2" xfId="48439"/>
    <cellStyle name="Normal 4 6 5 2 8 3" xfId="11840"/>
    <cellStyle name="Normal 4 6 5 2 8 4" xfId="35916"/>
    <cellStyle name="Normal 4 6 5 2 9" xfId="23399"/>
    <cellStyle name="Normal 4 6 5 2 9 2" xfId="47461"/>
    <cellStyle name="Normal 4 6 5 3" xfId="750"/>
    <cellStyle name="Normal 4 6 5 3 2" xfId="2798"/>
    <cellStyle name="Normal 4 6 5 3 2 2" xfId="5997"/>
    <cellStyle name="Normal 4 6 5 3 2 2 2" xfId="28828"/>
    <cellStyle name="Normal 4 6 5 3 2 2 2 2" xfId="52859"/>
    <cellStyle name="Normal 4 6 5 3 2 2 3" xfId="17164"/>
    <cellStyle name="Normal 4 6 5 3 2 2 4" xfId="41238"/>
    <cellStyle name="Normal 4 6 5 3 2 3" xfId="13979"/>
    <cellStyle name="Normal 4 6 5 3 2 3 2" xfId="38055"/>
    <cellStyle name="Normal 4 6 5 3 2 4" xfId="25606"/>
    <cellStyle name="Normal 4 6 5 3 2 4 2" xfId="49647"/>
    <cellStyle name="Normal 4 6 5 3 2 5" xfId="9110"/>
    <cellStyle name="Normal 4 6 5 3 2 6" xfId="33186"/>
    <cellStyle name="Normal 4 6 5 3 3" xfId="3777"/>
    <cellStyle name="Normal 4 6 5 3 3 2" xfId="6990"/>
    <cellStyle name="Normal 4 6 5 3 3 2 2" xfId="29821"/>
    <cellStyle name="Normal 4 6 5 3 3 2 2 2" xfId="53852"/>
    <cellStyle name="Normal 4 6 5 3 3 2 3" xfId="18157"/>
    <cellStyle name="Normal 4 6 5 3 3 2 4" xfId="42231"/>
    <cellStyle name="Normal 4 6 5 3 3 3" xfId="14974"/>
    <cellStyle name="Normal 4 6 5 3 3 3 2" xfId="39048"/>
    <cellStyle name="Normal 4 6 5 3 3 4" xfId="26609"/>
    <cellStyle name="Normal 4 6 5 3 3 4 2" xfId="50640"/>
    <cellStyle name="Normal 4 6 5 3 3 5" xfId="10088"/>
    <cellStyle name="Normal 4 6 5 3 3 6" xfId="34164"/>
    <cellStyle name="Normal 4 6 5 3 4" xfId="4830"/>
    <cellStyle name="Normal 4 6 5 3 4 2" xfId="16027"/>
    <cellStyle name="Normal 4 6 5 3 4 2 2" xfId="40101"/>
    <cellStyle name="Normal 4 6 5 3 4 3" xfId="27662"/>
    <cellStyle name="Normal 4 6 5 3 4 3 2" xfId="51693"/>
    <cellStyle name="Normal 4 6 5 3 4 4" xfId="11051"/>
    <cellStyle name="Normal 4 6 5 3 4 5" xfId="35127"/>
    <cellStyle name="Normal 4 6 5 3 5" xfId="1826"/>
    <cellStyle name="Normal 4 6 5 3 5 2" xfId="24635"/>
    <cellStyle name="Normal 4 6 5 3 5 2 2" xfId="48678"/>
    <cellStyle name="Normal 4 6 5 3 5 3" xfId="12137"/>
    <cellStyle name="Normal 4 6 5 3 5 4" xfId="36213"/>
    <cellStyle name="Normal 4 6 5 3 6" xfId="23646"/>
    <cellStyle name="Normal 4 6 5 3 6 2" xfId="47700"/>
    <cellStyle name="Normal 4 6 5 3 7" xfId="8148"/>
    <cellStyle name="Normal 4 6 5 3 8" xfId="32224"/>
    <cellStyle name="Normal 4 6 5 4" xfId="1020"/>
    <cellStyle name="Normal 4 6 5 4 2" xfId="3038"/>
    <cellStyle name="Normal 4 6 5 4 2 2" xfId="6237"/>
    <cellStyle name="Normal 4 6 5 4 2 2 2" xfId="29068"/>
    <cellStyle name="Normal 4 6 5 4 2 2 2 2" xfId="53099"/>
    <cellStyle name="Normal 4 6 5 4 2 2 3" xfId="17404"/>
    <cellStyle name="Normal 4 6 5 4 2 2 4" xfId="41478"/>
    <cellStyle name="Normal 4 6 5 4 2 3" xfId="14219"/>
    <cellStyle name="Normal 4 6 5 4 2 3 2" xfId="38295"/>
    <cellStyle name="Normal 4 6 5 4 2 4" xfId="25846"/>
    <cellStyle name="Normal 4 6 5 4 2 4 2" xfId="49887"/>
    <cellStyle name="Normal 4 6 5 4 2 5" xfId="9350"/>
    <cellStyle name="Normal 4 6 5 4 2 6" xfId="33426"/>
    <cellStyle name="Normal 4 6 5 4 3" xfId="4021"/>
    <cellStyle name="Normal 4 6 5 4 3 2" xfId="7234"/>
    <cellStyle name="Normal 4 6 5 4 3 2 2" xfId="30065"/>
    <cellStyle name="Normal 4 6 5 4 3 2 2 2" xfId="54096"/>
    <cellStyle name="Normal 4 6 5 4 3 2 3" xfId="18401"/>
    <cellStyle name="Normal 4 6 5 4 3 2 4" xfId="42475"/>
    <cellStyle name="Normal 4 6 5 4 3 3" xfId="15218"/>
    <cellStyle name="Normal 4 6 5 4 3 3 2" xfId="39292"/>
    <cellStyle name="Normal 4 6 5 4 3 4" xfId="26853"/>
    <cellStyle name="Normal 4 6 5 4 3 4 2" xfId="50884"/>
    <cellStyle name="Normal 4 6 5 4 3 5" xfId="10328"/>
    <cellStyle name="Normal 4 6 5 4 3 6" xfId="34404"/>
    <cellStyle name="Normal 4 6 5 4 4" xfId="5070"/>
    <cellStyle name="Normal 4 6 5 4 4 2" xfId="16267"/>
    <cellStyle name="Normal 4 6 5 4 4 2 2" xfId="40341"/>
    <cellStyle name="Normal 4 6 5 4 4 3" xfId="27902"/>
    <cellStyle name="Normal 4 6 5 4 4 3 2" xfId="51933"/>
    <cellStyle name="Normal 4 6 5 4 4 4" xfId="11291"/>
    <cellStyle name="Normal 4 6 5 4 4 5" xfId="35367"/>
    <cellStyle name="Normal 4 6 5 4 5" xfId="2066"/>
    <cellStyle name="Normal 4 6 5 4 5 2" xfId="24875"/>
    <cellStyle name="Normal 4 6 5 4 5 2 2" xfId="48918"/>
    <cellStyle name="Normal 4 6 5 4 5 3" xfId="12387"/>
    <cellStyle name="Normal 4 6 5 4 5 4" xfId="36463"/>
    <cellStyle name="Normal 4 6 5 4 6" xfId="23888"/>
    <cellStyle name="Normal 4 6 5 4 6 2" xfId="47940"/>
    <cellStyle name="Normal 4 6 5 4 7" xfId="8388"/>
    <cellStyle name="Normal 4 6 5 4 8" xfId="32464"/>
    <cellStyle name="Normal 4 6 5 5" xfId="1260"/>
    <cellStyle name="Normal 4 6 5 5 2" xfId="3278"/>
    <cellStyle name="Normal 4 6 5 5 2 2" xfId="6477"/>
    <cellStyle name="Normal 4 6 5 5 2 2 2" xfId="29308"/>
    <cellStyle name="Normal 4 6 5 5 2 2 2 2" xfId="53339"/>
    <cellStyle name="Normal 4 6 5 5 2 2 3" xfId="17644"/>
    <cellStyle name="Normal 4 6 5 5 2 2 4" xfId="41718"/>
    <cellStyle name="Normal 4 6 5 5 2 3" xfId="14459"/>
    <cellStyle name="Normal 4 6 5 5 2 3 2" xfId="38535"/>
    <cellStyle name="Normal 4 6 5 5 2 4" xfId="26086"/>
    <cellStyle name="Normal 4 6 5 5 2 4 2" xfId="50127"/>
    <cellStyle name="Normal 4 6 5 5 2 5" xfId="9590"/>
    <cellStyle name="Normal 4 6 5 5 2 6" xfId="33666"/>
    <cellStyle name="Normal 4 6 5 5 3" xfId="4273"/>
    <cellStyle name="Normal 4 6 5 5 3 2" xfId="7486"/>
    <cellStyle name="Normal 4 6 5 5 3 2 2" xfId="30317"/>
    <cellStyle name="Normal 4 6 5 5 3 2 2 2" xfId="54348"/>
    <cellStyle name="Normal 4 6 5 5 3 2 3" xfId="18653"/>
    <cellStyle name="Normal 4 6 5 5 3 2 4" xfId="42727"/>
    <cellStyle name="Normal 4 6 5 5 3 3" xfId="15470"/>
    <cellStyle name="Normal 4 6 5 5 3 3 2" xfId="39544"/>
    <cellStyle name="Normal 4 6 5 5 3 4" xfId="27105"/>
    <cellStyle name="Normal 4 6 5 5 3 4 2" xfId="51136"/>
    <cellStyle name="Normal 4 6 5 5 3 5" xfId="10568"/>
    <cellStyle name="Normal 4 6 5 5 3 6" xfId="34644"/>
    <cellStyle name="Normal 4 6 5 5 4" xfId="5311"/>
    <cellStyle name="Normal 4 6 5 5 4 2" xfId="16508"/>
    <cellStyle name="Normal 4 6 5 5 4 2 2" xfId="40582"/>
    <cellStyle name="Normal 4 6 5 5 4 3" xfId="28143"/>
    <cellStyle name="Normal 4 6 5 5 4 3 2" xfId="52174"/>
    <cellStyle name="Normal 4 6 5 5 4 4" xfId="11531"/>
    <cellStyle name="Normal 4 6 5 5 4 5" xfId="35607"/>
    <cellStyle name="Normal 4 6 5 5 5" xfId="2308"/>
    <cellStyle name="Normal 4 6 5 5 5 2" xfId="25119"/>
    <cellStyle name="Normal 4 6 5 5 5 2 2" xfId="49160"/>
    <cellStyle name="Normal 4 6 5 5 5 3" xfId="12637"/>
    <cellStyle name="Normal 4 6 5 5 5 4" xfId="36713"/>
    <cellStyle name="Normal 4 6 5 5 6" xfId="24133"/>
    <cellStyle name="Normal 4 6 5 5 6 2" xfId="48180"/>
    <cellStyle name="Normal 4 6 5 5 7" xfId="8628"/>
    <cellStyle name="Normal 4 6 5 5 8" xfId="32704"/>
    <cellStyle name="Normal 4 6 5 6" xfId="2557"/>
    <cellStyle name="Normal 4 6 5 6 2" xfId="5757"/>
    <cellStyle name="Normal 4 6 5 6 2 2" xfId="28588"/>
    <cellStyle name="Normal 4 6 5 6 2 2 2" xfId="52619"/>
    <cellStyle name="Normal 4 6 5 6 2 3" xfId="16924"/>
    <cellStyle name="Normal 4 6 5 6 2 4" xfId="40998"/>
    <cellStyle name="Normal 4 6 5 6 3" xfId="13739"/>
    <cellStyle name="Normal 4 6 5 6 3 2" xfId="37815"/>
    <cellStyle name="Normal 4 6 5 6 4" xfId="25366"/>
    <cellStyle name="Normal 4 6 5 6 4 2" xfId="49407"/>
    <cellStyle name="Normal 4 6 5 6 5" xfId="8870"/>
    <cellStyle name="Normal 4 6 5 6 6" xfId="32946"/>
    <cellStyle name="Normal 4 6 5 7" xfId="3532"/>
    <cellStyle name="Normal 4 6 5 7 2" xfId="6745"/>
    <cellStyle name="Normal 4 6 5 7 2 2" xfId="29576"/>
    <cellStyle name="Normal 4 6 5 7 2 2 2" xfId="53607"/>
    <cellStyle name="Normal 4 6 5 7 2 3" xfId="17912"/>
    <cellStyle name="Normal 4 6 5 7 2 4" xfId="41986"/>
    <cellStyle name="Normal 4 6 5 7 3" xfId="14729"/>
    <cellStyle name="Normal 4 6 5 7 3 2" xfId="38803"/>
    <cellStyle name="Normal 4 6 5 7 4" xfId="26364"/>
    <cellStyle name="Normal 4 6 5 7 4 2" xfId="50395"/>
    <cellStyle name="Normal 4 6 5 7 5" xfId="9848"/>
    <cellStyle name="Normal 4 6 5 7 6" xfId="33924"/>
    <cellStyle name="Normal 4 6 5 8" xfId="4590"/>
    <cellStyle name="Normal 4 6 5 8 2" xfId="15787"/>
    <cellStyle name="Normal 4 6 5 8 2 2" xfId="39861"/>
    <cellStyle name="Normal 4 6 5 8 3" xfId="27422"/>
    <cellStyle name="Normal 4 6 5 8 3 2" xfId="51453"/>
    <cellStyle name="Normal 4 6 5 8 4" xfId="10811"/>
    <cellStyle name="Normal 4 6 5 8 5" xfId="34887"/>
    <cellStyle name="Normal 4 6 5 9" xfId="1586"/>
    <cellStyle name="Normal 4 6 5 9 2" xfId="24395"/>
    <cellStyle name="Normal 4 6 5 9 2 2" xfId="48438"/>
    <cellStyle name="Normal 4 6 5 9 3" xfId="11839"/>
    <cellStyle name="Normal 4 6 5 9 4" xfId="35915"/>
    <cellStyle name="Normal 4 6 6" xfId="353"/>
    <cellStyle name="Normal 4 6 6 10" xfId="7910"/>
    <cellStyle name="Normal 4 6 6 11" xfId="31986"/>
    <cellStyle name="Normal 4 6 6 2" xfId="752"/>
    <cellStyle name="Normal 4 6 6 2 2" xfId="2800"/>
    <cellStyle name="Normal 4 6 6 2 2 2" xfId="5999"/>
    <cellStyle name="Normal 4 6 6 2 2 2 2" xfId="28830"/>
    <cellStyle name="Normal 4 6 6 2 2 2 2 2" xfId="52861"/>
    <cellStyle name="Normal 4 6 6 2 2 2 3" xfId="17166"/>
    <cellStyle name="Normal 4 6 6 2 2 2 4" xfId="41240"/>
    <cellStyle name="Normal 4 6 6 2 2 3" xfId="13981"/>
    <cellStyle name="Normal 4 6 6 2 2 3 2" xfId="38057"/>
    <cellStyle name="Normal 4 6 6 2 2 4" xfId="25608"/>
    <cellStyle name="Normal 4 6 6 2 2 4 2" xfId="49649"/>
    <cellStyle name="Normal 4 6 6 2 2 5" xfId="9112"/>
    <cellStyle name="Normal 4 6 6 2 2 6" xfId="33188"/>
    <cellStyle name="Normal 4 6 6 2 3" xfId="3779"/>
    <cellStyle name="Normal 4 6 6 2 3 2" xfId="6992"/>
    <cellStyle name="Normal 4 6 6 2 3 2 2" xfId="29823"/>
    <cellStyle name="Normal 4 6 6 2 3 2 2 2" xfId="53854"/>
    <cellStyle name="Normal 4 6 6 2 3 2 3" xfId="18159"/>
    <cellStyle name="Normal 4 6 6 2 3 2 4" xfId="42233"/>
    <cellStyle name="Normal 4 6 6 2 3 3" xfId="14976"/>
    <cellStyle name="Normal 4 6 6 2 3 3 2" xfId="39050"/>
    <cellStyle name="Normal 4 6 6 2 3 4" xfId="26611"/>
    <cellStyle name="Normal 4 6 6 2 3 4 2" xfId="50642"/>
    <cellStyle name="Normal 4 6 6 2 3 5" xfId="10090"/>
    <cellStyle name="Normal 4 6 6 2 3 6" xfId="34166"/>
    <cellStyle name="Normal 4 6 6 2 4" xfId="4832"/>
    <cellStyle name="Normal 4 6 6 2 4 2" xfId="16029"/>
    <cellStyle name="Normal 4 6 6 2 4 2 2" xfId="40103"/>
    <cellStyle name="Normal 4 6 6 2 4 3" xfId="27664"/>
    <cellStyle name="Normal 4 6 6 2 4 3 2" xfId="51695"/>
    <cellStyle name="Normal 4 6 6 2 4 4" xfId="11053"/>
    <cellStyle name="Normal 4 6 6 2 4 5" xfId="35129"/>
    <cellStyle name="Normal 4 6 6 2 5" xfId="1828"/>
    <cellStyle name="Normal 4 6 6 2 5 2" xfId="24637"/>
    <cellStyle name="Normal 4 6 6 2 5 2 2" xfId="48680"/>
    <cellStyle name="Normal 4 6 6 2 5 3" xfId="12139"/>
    <cellStyle name="Normal 4 6 6 2 5 4" xfId="36215"/>
    <cellStyle name="Normal 4 6 6 2 6" xfId="23648"/>
    <cellStyle name="Normal 4 6 6 2 6 2" xfId="47702"/>
    <cellStyle name="Normal 4 6 6 2 7" xfId="8150"/>
    <cellStyle name="Normal 4 6 6 2 8" xfId="32226"/>
    <cellStyle name="Normal 4 6 6 3" xfId="1022"/>
    <cellStyle name="Normal 4 6 6 3 2" xfId="3040"/>
    <cellStyle name="Normal 4 6 6 3 2 2" xfId="6239"/>
    <cellStyle name="Normal 4 6 6 3 2 2 2" xfId="29070"/>
    <cellStyle name="Normal 4 6 6 3 2 2 2 2" xfId="53101"/>
    <cellStyle name="Normal 4 6 6 3 2 2 3" xfId="17406"/>
    <cellStyle name="Normal 4 6 6 3 2 2 4" xfId="41480"/>
    <cellStyle name="Normal 4 6 6 3 2 3" xfId="14221"/>
    <cellStyle name="Normal 4 6 6 3 2 3 2" xfId="38297"/>
    <cellStyle name="Normal 4 6 6 3 2 4" xfId="25848"/>
    <cellStyle name="Normal 4 6 6 3 2 4 2" xfId="49889"/>
    <cellStyle name="Normal 4 6 6 3 2 5" xfId="9352"/>
    <cellStyle name="Normal 4 6 6 3 2 6" xfId="33428"/>
    <cellStyle name="Normal 4 6 6 3 3" xfId="4023"/>
    <cellStyle name="Normal 4 6 6 3 3 2" xfId="7236"/>
    <cellStyle name="Normal 4 6 6 3 3 2 2" xfId="30067"/>
    <cellStyle name="Normal 4 6 6 3 3 2 2 2" xfId="54098"/>
    <cellStyle name="Normal 4 6 6 3 3 2 3" xfId="18403"/>
    <cellStyle name="Normal 4 6 6 3 3 2 4" xfId="42477"/>
    <cellStyle name="Normal 4 6 6 3 3 3" xfId="15220"/>
    <cellStyle name="Normal 4 6 6 3 3 3 2" xfId="39294"/>
    <cellStyle name="Normal 4 6 6 3 3 4" xfId="26855"/>
    <cellStyle name="Normal 4 6 6 3 3 4 2" xfId="50886"/>
    <cellStyle name="Normal 4 6 6 3 3 5" xfId="10330"/>
    <cellStyle name="Normal 4 6 6 3 3 6" xfId="34406"/>
    <cellStyle name="Normal 4 6 6 3 4" xfId="5072"/>
    <cellStyle name="Normal 4 6 6 3 4 2" xfId="16269"/>
    <cellStyle name="Normal 4 6 6 3 4 2 2" xfId="40343"/>
    <cellStyle name="Normal 4 6 6 3 4 3" xfId="27904"/>
    <cellStyle name="Normal 4 6 6 3 4 3 2" xfId="51935"/>
    <cellStyle name="Normal 4 6 6 3 4 4" xfId="11293"/>
    <cellStyle name="Normal 4 6 6 3 4 5" xfId="35369"/>
    <cellStyle name="Normal 4 6 6 3 5" xfId="2068"/>
    <cellStyle name="Normal 4 6 6 3 5 2" xfId="24877"/>
    <cellStyle name="Normal 4 6 6 3 5 2 2" xfId="48920"/>
    <cellStyle name="Normal 4 6 6 3 5 3" xfId="12389"/>
    <cellStyle name="Normal 4 6 6 3 5 4" xfId="36465"/>
    <cellStyle name="Normal 4 6 6 3 6" xfId="23890"/>
    <cellStyle name="Normal 4 6 6 3 6 2" xfId="47942"/>
    <cellStyle name="Normal 4 6 6 3 7" xfId="8390"/>
    <cellStyle name="Normal 4 6 6 3 8" xfId="32466"/>
    <cellStyle name="Normal 4 6 6 4" xfId="1262"/>
    <cellStyle name="Normal 4 6 6 4 2" xfId="3280"/>
    <cellStyle name="Normal 4 6 6 4 2 2" xfId="6479"/>
    <cellStyle name="Normal 4 6 6 4 2 2 2" xfId="29310"/>
    <cellStyle name="Normal 4 6 6 4 2 2 2 2" xfId="53341"/>
    <cellStyle name="Normal 4 6 6 4 2 2 3" xfId="17646"/>
    <cellStyle name="Normal 4 6 6 4 2 2 4" xfId="41720"/>
    <cellStyle name="Normal 4 6 6 4 2 3" xfId="14461"/>
    <cellStyle name="Normal 4 6 6 4 2 3 2" xfId="38537"/>
    <cellStyle name="Normal 4 6 6 4 2 4" xfId="26088"/>
    <cellStyle name="Normal 4 6 6 4 2 4 2" xfId="50129"/>
    <cellStyle name="Normal 4 6 6 4 2 5" xfId="9592"/>
    <cellStyle name="Normal 4 6 6 4 2 6" xfId="33668"/>
    <cellStyle name="Normal 4 6 6 4 3" xfId="4275"/>
    <cellStyle name="Normal 4 6 6 4 3 2" xfId="7488"/>
    <cellStyle name="Normal 4 6 6 4 3 2 2" xfId="30319"/>
    <cellStyle name="Normal 4 6 6 4 3 2 2 2" xfId="54350"/>
    <cellStyle name="Normal 4 6 6 4 3 2 3" xfId="18655"/>
    <cellStyle name="Normal 4 6 6 4 3 2 4" xfId="42729"/>
    <cellStyle name="Normal 4 6 6 4 3 3" xfId="15472"/>
    <cellStyle name="Normal 4 6 6 4 3 3 2" xfId="39546"/>
    <cellStyle name="Normal 4 6 6 4 3 4" xfId="27107"/>
    <cellStyle name="Normal 4 6 6 4 3 4 2" xfId="51138"/>
    <cellStyle name="Normal 4 6 6 4 3 5" xfId="10570"/>
    <cellStyle name="Normal 4 6 6 4 3 6" xfId="34646"/>
    <cellStyle name="Normal 4 6 6 4 4" xfId="5313"/>
    <cellStyle name="Normal 4 6 6 4 4 2" xfId="16510"/>
    <cellStyle name="Normal 4 6 6 4 4 2 2" xfId="40584"/>
    <cellStyle name="Normal 4 6 6 4 4 3" xfId="28145"/>
    <cellStyle name="Normal 4 6 6 4 4 3 2" xfId="52176"/>
    <cellStyle name="Normal 4 6 6 4 4 4" xfId="11533"/>
    <cellStyle name="Normal 4 6 6 4 4 5" xfId="35609"/>
    <cellStyle name="Normal 4 6 6 4 5" xfId="2310"/>
    <cellStyle name="Normal 4 6 6 4 5 2" xfId="25121"/>
    <cellStyle name="Normal 4 6 6 4 5 2 2" xfId="49162"/>
    <cellStyle name="Normal 4 6 6 4 5 3" xfId="12639"/>
    <cellStyle name="Normal 4 6 6 4 5 4" xfId="36715"/>
    <cellStyle name="Normal 4 6 6 4 6" xfId="24135"/>
    <cellStyle name="Normal 4 6 6 4 6 2" xfId="48182"/>
    <cellStyle name="Normal 4 6 6 4 7" xfId="8630"/>
    <cellStyle name="Normal 4 6 6 4 8" xfId="32706"/>
    <cellStyle name="Normal 4 6 6 5" xfId="2559"/>
    <cellStyle name="Normal 4 6 6 5 2" xfId="5759"/>
    <cellStyle name="Normal 4 6 6 5 2 2" xfId="28590"/>
    <cellStyle name="Normal 4 6 6 5 2 2 2" xfId="52621"/>
    <cellStyle name="Normal 4 6 6 5 2 3" xfId="16926"/>
    <cellStyle name="Normal 4 6 6 5 2 4" xfId="41000"/>
    <cellStyle name="Normal 4 6 6 5 3" xfId="13741"/>
    <cellStyle name="Normal 4 6 6 5 3 2" xfId="37817"/>
    <cellStyle name="Normal 4 6 6 5 4" xfId="25368"/>
    <cellStyle name="Normal 4 6 6 5 4 2" xfId="49409"/>
    <cellStyle name="Normal 4 6 6 5 5" xfId="8872"/>
    <cellStyle name="Normal 4 6 6 5 6" xfId="32948"/>
    <cellStyle name="Normal 4 6 6 6" xfId="3534"/>
    <cellStyle name="Normal 4 6 6 6 2" xfId="6747"/>
    <cellStyle name="Normal 4 6 6 6 2 2" xfId="29578"/>
    <cellStyle name="Normal 4 6 6 6 2 2 2" xfId="53609"/>
    <cellStyle name="Normal 4 6 6 6 2 3" xfId="17914"/>
    <cellStyle name="Normal 4 6 6 6 2 4" xfId="41988"/>
    <cellStyle name="Normal 4 6 6 6 3" xfId="14731"/>
    <cellStyle name="Normal 4 6 6 6 3 2" xfId="38805"/>
    <cellStyle name="Normal 4 6 6 6 4" xfId="26366"/>
    <cellStyle name="Normal 4 6 6 6 4 2" xfId="50397"/>
    <cellStyle name="Normal 4 6 6 6 5" xfId="9850"/>
    <cellStyle name="Normal 4 6 6 6 6" xfId="33926"/>
    <cellStyle name="Normal 4 6 6 7" xfId="4592"/>
    <cellStyle name="Normal 4 6 6 7 2" xfId="15789"/>
    <cellStyle name="Normal 4 6 6 7 2 2" xfId="39863"/>
    <cellStyle name="Normal 4 6 6 7 3" xfId="27424"/>
    <cellStyle name="Normal 4 6 6 7 3 2" xfId="51455"/>
    <cellStyle name="Normal 4 6 6 7 4" xfId="10813"/>
    <cellStyle name="Normal 4 6 6 7 5" xfId="34889"/>
    <cellStyle name="Normal 4 6 6 8" xfId="1588"/>
    <cellStyle name="Normal 4 6 6 8 2" xfId="24397"/>
    <cellStyle name="Normal 4 6 6 8 2 2" xfId="48440"/>
    <cellStyle name="Normal 4 6 6 8 3" xfId="11841"/>
    <cellStyle name="Normal 4 6 6 8 4" xfId="35917"/>
    <cellStyle name="Normal 4 6 6 9" xfId="23400"/>
    <cellStyle name="Normal 4 6 6 9 2" xfId="47462"/>
    <cellStyle name="Normal 4 6 7" xfId="738"/>
    <cellStyle name="Normal 4 6 7 2" xfId="2786"/>
    <cellStyle name="Normal 4 6 7 2 2" xfId="5985"/>
    <cellStyle name="Normal 4 6 7 2 2 2" xfId="28816"/>
    <cellStyle name="Normal 4 6 7 2 2 2 2" xfId="52847"/>
    <cellStyle name="Normal 4 6 7 2 2 3" xfId="17152"/>
    <cellStyle name="Normal 4 6 7 2 2 4" xfId="41226"/>
    <cellStyle name="Normal 4 6 7 2 3" xfId="13967"/>
    <cellStyle name="Normal 4 6 7 2 3 2" xfId="38043"/>
    <cellStyle name="Normal 4 6 7 2 4" xfId="25594"/>
    <cellStyle name="Normal 4 6 7 2 4 2" xfId="49635"/>
    <cellStyle name="Normal 4 6 7 2 5" xfId="9098"/>
    <cellStyle name="Normal 4 6 7 2 6" xfId="33174"/>
    <cellStyle name="Normal 4 6 7 3" xfId="3765"/>
    <cellStyle name="Normal 4 6 7 3 2" xfId="6978"/>
    <cellStyle name="Normal 4 6 7 3 2 2" xfId="29809"/>
    <cellStyle name="Normal 4 6 7 3 2 2 2" xfId="53840"/>
    <cellStyle name="Normal 4 6 7 3 2 3" xfId="18145"/>
    <cellStyle name="Normal 4 6 7 3 2 4" xfId="42219"/>
    <cellStyle name="Normal 4 6 7 3 3" xfId="14962"/>
    <cellStyle name="Normal 4 6 7 3 3 2" xfId="39036"/>
    <cellStyle name="Normal 4 6 7 3 4" xfId="26597"/>
    <cellStyle name="Normal 4 6 7 3 4 2" xfId="50628"/>
    <cellStyle name="Normal 4 6 7 3 5" xfId="10076"/>
    <cellStyle name="Normal 4 6 7 3 6" xfId="34152"/>
    <cellStyle name="Normal 4 6 7 4" xfId="4818"/>
    <cellStyle name="Normal 4 6 7 4 2" xfId="16015"/>
    <cellStyle name="Normal 4 6 7 4 2 2" xfId="40089"/>
    <cellStyle name="Normal 4 6 7 4 3" xfId="27650"/>
    <cellStyle name="Normal 4 6 7 4 3 2" xfId="51681"/>
    <cellStyle name="Normal 4 6 7 4 4" xfId="11039"/>
    <cellStyle name="Normal 4 6 7 4 5" xfId="35115"/>
    <cellStyle name="Normal 4 6 7 5" xfId="1814"/>
    <cellStyle name="Normal 4 6 7 5 2" xfId="24623"/>
    <cellStyle name="Normal 4 6 7 5 2 2" xfId="48666"/>
    <cellStyle name="Normal 4 6 7 5 3" xfId="12125"/>
    <cellStyle name="Normal 4 6 7 5 4" xfId="36201"/>
    <cellStyle name="Normal 4 6 7 6" xfId="23634"/>
    <cellStyle name="Normal 4 6 7 6 2" xfId="47688"/>
    <cellStyle name="Normal 4 6 7 7" xfId="8136"/>
    <cellStyle name="Normal 4 6 7 8" xfId="32212"/>
    <cellStyle name="Normal 4 6 8" xfId="1008"/>
    <cellStyle name="Normal 4 6 8 2" xfId="3026"/>
    <cellStyle name="Normal 4 6 8 2 2" xfId="6225"/>
    <cellStyle name="Normal 4 6 8 2 2 2" xfId="29056"/>
    <cellStyle name="Normal 4 6 8 2 2 2 2" xfId="53087"/>
    <cellStyle name="Normal 4 6 8 2 2 3" xfId="17392"/>
    <cellStyle name="Normal 4 6 8 2 2 4" xfId="41466"/>
    <cellStyle name="Normal 4 6 8 2 3" xfId="14207"/>
    <cellStyle name="Normal 4 6 8 2 3 2" xfId="38283"/>
    <cellStyle name="Normal 4 6 8 2 4" xfId="25834"/>
    <cellStyle name="Normal 4 6 8 2 4 2" xfId="49875"/>
    <cellStyle name="Normal 4 6 8 2 5" xfId="9338"/>
    <cellStyle name="Normal 4 6 8 2 6" xfId="33414"/>
    <cellStyle name="Normal 4 6 8 3" xfId="4009"/>
    <cellStyle name="Normal 4 6 8 3 2" xfId="7222"/>
    <cellStyle name="Normal 4 6 8 3 2 2" xfId="30053"/>
    <cellStyle name="Normal 4 6 8 3 2 2 2" xfId="54084"/>
    <cellStyle name="Normal 4 6 8 3 2 3" xfId="18389"/>
    <cellStyle name="Normal 4 6 8 3 2 4" xfId="42463"/>
    <cellStyle name="Normal 4 6 8 3 3" xfId="15206"/>
    <cellStyle name="Normal 4 6 8 3 3 2" xfId="39280"/>
    <cellStyle name="Normal 4 6 8 3 4" xfId="26841"/>
    <cellStyle name="Normal 4 6 8 3 4 2" xfId="50872"/>
    <cellStyle name="Normal 4 6 8 3 5" xfId="10316"/>
    <cellStyle name="Normal 4 6 8 3 6" xfId="34392"/>
    <cellStyle name="Normal 4 6 8 4" xfId="5058"/>
    <cellStyle name="Normal 4 6 8 4 2" xfId="16255"/>
    <cellStyle name="Normal 4 6 8 4 2 2" xfId="40329"/>
    <cellStyle name="Normal 4 6 8 4 3" xfId="27890"/>
    <cellStyle name="Normal 4 6 8 4 3 2" xfId="51921"/>
    <cellStyle name="Normal 4 6 8 4 4" xfId="11279"/>
    <cellStyle name="Normal 4 6 8 4 5" xfId="35355"/>
    <cellStyle name="Normal 4 6 8 5" xfId="2054"/>
    <cellStyle name="Normal 4 6 8 5 2" xfId="24863"/>
    <cellStyle name="Normal 4 6 8 5 2 2" xfId="48906"/>
    <cellStyle name="Normal 4 6 8 5 3" xfId="12375"/>
    <cellStyle name="Normal 4 6 8 5 4" xfId="36451"/>
    <cellStyle name="Normal 4 6 8 6" xfId="23876"/>
    <cellStyle name="Normal 4 6 8 6 2" xfId="47928"/>
    <cellStyle name="Normal 4 6 8 7" xfId="8376"/>
    <cellStyle name="Normal 4 6 8 8" xfId="32452"/>
    <cellStyle name="Normal 4 6 9" xfId="1248"/>
    <cellStyle name="Normal 4 6 9 2" xfId="3266"/>
    <cellStyle name="Normal 4 6 9 2 2" xfId="6465"/>
    <cellStyle name="Normal 4 6 9 2 2 2" xfId="29296"/>
    <cellStyle name="Normal 4 6 9 2 2 2 2" xfId="53327"/>
    <cellStyle name="Normal 4 6 9 2 2 3" xfId="17632"/>
    <cellStyle name="Normal 4 6 9 2 2 4" xfId="41706"/>
    <cellStyle name="Normal 4 6 9 2 3" xfId="14447"/>
    <cellStyle name="Normal 4 6 9 2 3 2" xfId="38523"/>
    <cellStyle name="Normal 4 6 9 2 4" xfId="26074"/>
    <cellStyle name="Normal 4 6 9 2 4 2" xfId="50115"/>
    <cellStyle name="Normal 4 6 9 2 5" xfId="9578"/>
    <cellStyle name="Normal 4 6 9 2 6" xfId="33654"/>
    <cellStyle name="Normal 4 6 9 3" xfId="4261"/>
    <cellStyle name="Normal 4 6 9 3 2" xfId="7474"/>
    <cellStyle name="Normal 4 6 9 3 2 2" xfId="30305"/>
    <cellStyle name="Normal 4 6 9 3 2 2 2" xfId="54336"/>
    <cellStyle name="Normal 4 6 9 3 2 3" xfId="18641"/>
    <cellStyle name="Normal 4 6 9 3 2 4" xfId="42715"/>
    <cellStyle name="Normal 4 6 9 3 3" xfId="15458"/>
    <cellStyle name="Normal 4 6 9 3 3 2" xfId="39532"/>
    <cellStyle name="Normal 4 6 9 3 4" xfId="27093"/>
    <cellStyle name="Normal 4 6 9 3 4 2" xfId="51124"/>
    <cellStyle name="Normal 4 6 9 3 5" xfId="10556"/>
    <cellStyle name="Normal 4 6 9 3 6" xfId="34632"/>
    <cellStyle name="Normal 4 6 9 4" xfId="5299"/>
    <cellStyle name="Normal 4 6 9 4 2" xfId="16496"/>
    <cellStyle name="Normal 4 6 9 4 2 2" xfId="40570"/>
    <cellStyle name="Normal 4 6 9 4 3" xfId="28131"/>
    <cellStyle name="Normal 4 6 9 4 3 2" xfId="52162"/>
    <cellStyle name="Normal 4 6 9 4 4" xfId="11519"/>
    <cellStyle name="Normal 4 6 9 4 5" xfId="35595"/>
    <cellStyle name="Normal 4 6 9 5" xfId="2296"/>
    <cellStyle name="Normal 4 6 9 5 2" xfId="25107"/>
    <cellStyle name="Normal 4 6 9 5 2 2" xfId="49148"/>
    <cellStyle name="Normal 4 6 9 5 3" xfId="12625"/>
    <cellStyle name="Normal 4 6 9 5 4" xfId="36701"/>
    <cellStyle name="Normal 4 6 9 6" xfId="24121"/>
    <cellStyle name="Normal 4 6 9 6 2" xfId="48168"/>
    <cellStyle name="Normal 4 6 9 7" xfId="8616"/>
    <cellStyle name="Normal 4 6 9 8" xfId="32692"/>
    <cellStyle name="Normal 4 7" xfId="354"/>
    <cellStyle name="Normal 4 7 10" xfId="2560"/>
    <cellStyle name="Normal 4 7 10 2" xfId="5760"/>
    <cellStyle name="Normal 4 7 10 2 2" xfId="28591"/>
    <cellStyle name="Normal 4 7 10 2 2 2" xfId="52622"/>
    <cellStyle name="Normal 4 7 10 2 3" xfId="16927"/>
    <cellStyle name="Normal 4 7 10 2 4" xfId="41001"/>
    <cellStyle name="Normal 4 7 10 3" xfId="13742"/>
    <cellStyle name="Normal 4 7 10 3 2" xfId="37818"/>
    <cellStyle name="Normal 4 7 10 4" xfId="25369"/>
    <cellStyle name="Normal 4 7 10 4 2" xfId="49410"/>
    <cellStyle name="Normal 4 7 10 5" xfId="8873"/>
    <cellStyle name="Normal 4 7 10 6" xfId="32949"/>
    <cellStyle name="Normal 4 7 11" xfId="3535"/>
    <cellStyle name="Normal 4 7 11 2" xfId="6748"/>
    <cellStyle name="Normal 4 7 11 2 2" xfId="29579"/>
    <cellStyle name="Normal 4 7 11 2 2 2" xfId="53610"/>
    <cellStyle name="Normal 4 7 11 2 3" xfId="17915"/>
    <cellStyle name="Normal 4 7 11 2 4" xfId="41989"/>
    <cellStyle name="Normal 4 7 11 3" xfId="14732"/>
    <cellStyle name="Normal 4 7 11 3 2" xfId="38806"/>
    <cellStyle name="Normal 4 7 11 4" xfId="26367"/>
    <cellStyle name="Normal 4 7 11 4 2" xfId="50398"/>
    <cellStyle name="Normal 4 7 11 5" xfId="9851"/>
    <cellStyle name="Normal 4 7 11 6" xfId="33927"/>
    <cellStyle name="Normal 4 7 12" xfId="4593"/>
    <cellStyle name="Normal 4 7 12 2" xfId="15790"/>
    <cellStyle name="Normal 4 7 12 2 2" xfId="39864"/>
    <cellStyle name="Normal 4 7 12 3" xfId="27425"/>
    <cellStyle name="Normal 4 7 12 3 2" xfId="51456"/>
    <cellStyle name="Normal 4 7 12 4" xfId="10814"/>
    <cellStyle name="Normal 4 7 12 5" xfId="34890"/>
    <cellStyle name="Normal 4 7 13" xfId="1589"/>
    <cellStyle name="Normal 4 7 13 2" xfId="24398"/>
    <cellStyle name="Normal 4 7 13 2 2" xfId="48441"/>
    <cellStyle name="Normal 4 7 13 3" xfId="11842"/>
    <cellStyle name="Normal 4 7 13 4" xfId="35918"/>
    <cellStyle name="Normal 4 7 14" xfId="23401"/>
    <cellStyle name="Normal 4 7 14 2" xfId="47463"/>
    <cellStyle name="Normal 4 7 15" xfId="7911"/>
    <cellStyle name="Normal 4 7 16" xfId="31987"/>
    <cellStyle name="Normal 4 7 2" xfId="355"/>
    <cellStyle name="Normal 4 7 2 10" xfId="4594"/>
    <cellStyle name="Normal 4 7 2 10 2" xfId="15791"/>
    <cellStyle name="Normal 4 7 2 10 2 2" xfId="39865"/>
    <cellStyle name="Normal 4 7 2 10 3" xfId="27426"/>
    <cellStyle name="Normal 4 7 2 10 3 2" xfId="51457"/>
    <cellStyle name="Normal 4 7 2 10 4" xfId="10815"/>
    <cellStyle name="Normal 4 7 2 10 5" xfId="34891"/>
    <cellStyle name="Normal 4 7 2 11" xfId="1590"/>
    <cellStyle name="Normal 4 7 2 11 2" xfId="24399"/>
    <cellStyle name="Normal 4 7 2 11 2 2" xfId="48442"/>
    <cellStyle name="Normal 4 7 2 11 3" xfId="11843"/>
    <cellStyle name="Normal 4 7 2 11 4" xfId="35919"/>
    <cellStyle name="Normal 4 7 2 12" xfId="23402"/>
    <cellStyle name="Normal 4 7 2 12 2" xfId="47464"/>
    <cellStyle name="Normal 4 7 2 13" xfId="7912"/>
    <cellStyle name="Normal 4 7 2 14" xfId="31988"/>
    <cellStyle name="Normal 4 7 2 2" xfId="356"/>
    <cellStyle name="Normal 4 7 2 2 10" xfId="23403"/>
    <cellStyle name="Normal 4 7 2 2 10 2" xfId="47465"/>
    <cellStyle name="Normal 4 7 2 2 11" xfId="7913"/>
    <cellStyle name="Normal 4 7 2 2 12" xfId="31989"/>
    <cellStyle name="Normal 4 7 2 2 2" xfId="357"/>
    <cellStyle name="Normal 4 7 2 2 2 10" xfId="7914"/>
    <cellStyle name="Normal 4 7 2 2 2 11" xfId="31990"/>
    <cellStyle name="Normal 4 7 2 2 2 2" xfId="756"/>
    <cellStyle name="Normal 4 7 2 2 2 2 2" xfId="2804"/>
    <cellStyle name="Normal 4 7 2 2 2 2 2 2" xfId="6003"/>
    <cellStyle name="Normal 4 7 2 2 2 2 2 2 2" xfId="28834"/>
    <cellStyle name="Normal 4 7 2 2 2 2 2 2 2 2" xfId="52865"/>
    <cellStyle name="Normal 4 7 2 2 2 2 2 2 3" xfId="17170"/>
    <cellStyle name="Normal 4 7 2 2 2 2 2 2 4" xfId="41244"/>
    <cellStyle name="Normal 4 7 2 2 2 2 2 3" xfId="13985"/>
    <cellStyle name="Normal 4 7 2 2 2 2 2 3 2" xfId="38061"/>
    <cellStyle name="Normal 4 7 2 2 2 2 2 4" xfId="25612"/>
    <cellStyle name="Normal 4 7 2 2 2 2 2 4 2" xfId="49653"/>
    <cellStyle name="Normal 4 7 2 2 2 2 2 5" xfId="9116"/>
    <cellStyle name="Normal 4 7 2 2 2 2 2 6" xfId="33192"/>
    <cellStyle name="Normal 4 7 2 2 2 2 3" xfId="3783"/>
    <cellStyle name="Normal 4 7 2 2 2 2 3 2" xfId="6996"/>
    <cellStyle name="Normal 4 7 2 2 2 2 3 2 2" xfId="29827"/>
    <cellStyle name="Normal 4 7 2 2 2 2 3 2 2 2" xfId="53858"/>
    <cellStyle name="Normal 4 7 2 2 2 2 3 2 3" xfId="18163"/>
    <cellStyle name="Normal 4 7 2 2 2 2 3 2 4" xfId="42237"/>
    <cellStyle name="Normal 4 7 2 2 2 2 3 3" xfId="14980"/>
    <cellStyle name="Normal 4 7 2 2 2 2 3 3 2" xfId="39054"/>
    <cellStyle name="Normal 4 7 2 2 2 2 3 4" xfId="26615"/>
    <cellStyle name="Normal 4 7 2 2 2 2 3 4 2" xfId="50646"/>
    <cellStyle name="Normal 4 7 2 2 2 2 3 5" xfId="10094"/>
    <cellStyle name="Normal 4 7 2 2 2 2 3 6" xfId="34170"/>
    <cellStyle name="Normal 4 7 2 2 2 2 4" xfId="4836"/>
    <cellStyle name="Normal 4 7 2 2 2 2 4 2" xfId="16033"/>
    <cellStyle name="Normal 4 7 2 2 2 2 4 2 2" xfId="40107"/>
    <cellStyle name="Normal 4 7 2 2 2 2 4 3" xfId="27668"/>
    <cellStyle name="Normal 4 7 2 2 2 2 4 3 2" xfId="51699"/>
    <cellStyle name="Normal 4 7 2 2 2 2 4 4" xfId="11057"/>
    <cellStyle name="Normal 4 7 2 2 2 2 4 5" xfId="35133"/>
    <cellStyle name="Normal 4 7 2 2 2 2 5" xfId="1832"/>
    <cellStyle name="Normal 4 7 2 2 2 2 5 2" xfId="24641"/>
    <cellStyle name="Normal 4 7 2 2 2 2 5 2 2" xfId="48684"/>
    <cellStyle name="Normal 4 7 2 2 2 2 5 3" xfId="12143"/>
    <cellStyle name="Normal 4 7 2 2 2 2 5 4" xfId="36219"/>
    <cellStyle name="Normal 4 7 2 2 2 2 6" xfId="23652"/>
    <cellStyle name="Normal 4 7 2 2 2 2 6 2" xfId="47706"/>
    <cellStyle name="Normal 4 7 2 2 2 2 7" xfId="8154"/>
    <cellStyle name="Normal 4 7 2 2 2 2 8" xfId="32230"/>
    <cellStyle name="Normal 4 7 2 2 2 3" xfId="1026"/>
    <cellStyle name="Normal 4 7 2 2 2 3 2" xfId="3044"/>
    <cellStyle name="Normal 4 7 2 2 2 3 2 2" xfId="6243"/>
    <cellStyle name="Normal 4 7 2 2 2 3 2 2 2" xfId="29074"/>
    <cellStyle name="Normal 4 7 2 2 2 3 2 2 2 2" xfId="53105"/>
    <cellStyle name="Normal 4 7 2 2 2 3 2 2 3" xfId="17410"/>
    <cellStyle name="Normal 4 7 2 2 2 3 2 2 4" xfId="41484"/>
    <cellStyle name="Normal 4 7 2 2 2 3 2 3" xfId="14225"/>
    <cellStyle name="Normal 4 7 2 2 2 3 2 3 2" xfId="38301"/>
    <cellStyle name="Normal 4 7 2 2 2 3 2 4" xfId="25852"/>
    <cellStyle name="Normal 4 7 2 2 2 3 2 4 2" xfId="49893"/>
    <cellStyle name="Normal 4 7 2 2 2 3 2 5" xfId="9356"/>
    <cellStyle name="Normal 4 7 2 2 2 3 2 6" xfId="33432"/>
    <cellStyle name="Normal 4 7 2 2 2 3 3" xfId="4027"/>
    <cellStyle name="Normal 4 7 2 2 2 3 3 2" xfId="7240"/>
    <cellStyle name="Normal 4 7 2 2 2 3 3 2 2" xfId="30071"/>
    <cellStyle name="Normal 4 7 2 2 2 3 3 2 2 2" xfId="54102"/>
    <cellStyle name="Normal 4 7 2 2 2 3 3 2 3" xfId="18407"/>
    <cellStyle name="Normal 4 7 2 2 2 3 3 2 4" xfId="42481"/>
    <cellStyle name="Normal 4 7 2 2 2 3 3 3" xfId="15224"/>
    <cellStyle name="Normal 4 7 2 2 2 3 3 3 2" xfId="39298"/>
    <cellStyle name="Normal 4 7 2 2 2 3 3 4" xfId="26859"/>
    <cellStyle name="Normal 4 7 2 2 2 3 3 4 2" xfId="50890"/>
    <cellStyle name="Normal 4 7 2 2 2 3 3 5" xfId="10334"/>
    <cellStyle name="Normal 4 7 2 2 2 3 3 6" xfId="34410"/>
    <cellStyle name="Normal 4 7 2 2 2 3 4" xfId="5076"/>
    <cellStyle name="Normal 4 7 2 2 2 3 4 2" xfId="16273"/>
    <cellStyle name="Normal 4 7 2 2 2 3 4 2 2" xfId="40347"/>
    <cellStyle name="Normal 4 7 2 2 2 3 4 3" xfId="27908"/>
    <cellStyle name="Normal 4 7 2 2 2 3 4 3 2" xfId="51939"/>
    <cellStyle name="Normal 4 7 2 2 2 3 4 4" xfId="11297"/>
    <cellStyle name="Normal 4 7 2 2 2 3 4 5" xfId="35373"/>
    <cellStyle name="Normal 4 7 2 2 2 3 5" xfId="2072"/>
    <cellStyle name="Normal 4 7 2 2 2 3 5 2" xfId="24881"/>
    <cellStyle name="Normal 4 7 2 2 2 3 5 2 2" xfId="48924"/>
    <cellStyle name="Normal 4 7 2 2 2 3 5 3" xfId="12393"/>
    <cellStyle name="Normal 4 7 2 2 2 3 5 4" xfId="36469"/>
    <cellStyle name="Normal 4 7 2 2 2 3 6" xfId="23894"/>
    <cellStyle name="Normal 4 7 2 2 2 3 6 2" xfId="47946"/>
    <cellStyle name="Normal 4 7 2 2 2 3 7" xfId="8394"/>
    <cellStyle name="Normal 4 7 2 2 2 3 8" xfId="32470"/>
    <cellStyle name="Normal 4 7 2 2 2 4" xfId="1266"/>
    <cellStyle name="Normal 4 7 2 2 2 4 2" xfId="3284"/>
    <cellStyle name="Normal 4 7 2 2 2 4 2 2" xfId="6483"/>
    <cellStyle name="Normal 4 7 2 2 2 4 2 2 2" xfId="29314"/>
    <cellStyle name="Normal 4 7 2 2 2 4 2 2 2 2" xfId="53345"/>
    <cellStyle name="Normal 4 7 2 2 2 4 2 2 3" xfId="17650"/>
    <cellStyle name="Normal 4 7 2 2 2 4 2 2 4" xfId="41724"/>
    <cellStyle name="Normal 4 7 2 2 2 4 2 3" xfId="14465"/>
    <cellStyle name="Normal 4 7 2 2 2 4 2 3 2" xfId="38541"/>
    <cellStyle name="Normal 4 7 2 2 2 4 2 4" xfId="26092"/>
    <cellStyle name="Normal 4 7 2 2 2 4 2 4 2" xfId="50133"/>
    <cellStyle name="Normal 4 7 2 2 2 4 2 5" xfId="9596"/>
    <cellStyle name="Normal 4 7 2 2 2 4 2 6" xfId="33672"/>
    <cellStyle name="Normal 4 7 2 2 2 4 3" xfId="4279"/>
    <cellStyle name="Normal 4 7 2 2 2 4 3 2" xfId="7492"/>
    <cellStyle name="Normal 4 7 2 2 2 4 3 2 2" xfId="30323"/>
    <cellStyle name="Normal 4 7 2 2 2 4 3 2 2 2" xfId="54354"/>
    <cellStyle name="Normal 4 7 2 2 2 4 3 2 3" xfId="18659"/>
    <cellStyle name="Normal 4 7 2 2 2 4 3 2 4" xfId="42733"/>
    <cellStyle name="Normal 4 7 2 2 2 4 3 3" xfId="15476"/>
    <cellStyle name="Normal 4 7 2 2 2 4 3 3 2" xfId="39550"/>
    <cellStyle name="Normal 4 7 2 2 2 4 3 4" xfId="27111"/>
    <cellStyle name="Normal 4 7 2 2 2 4 3 4 2" xfId="51142"/>
    <cellStyle name="Normal 4 7 2 2 2 4 3 5" xfId="10574"/>
    <cellStyle name="Normal 4 7 2 2 2 4 3 6" xfId="34650"/>
    <cellStyle name="Normal 4 7 2 2 2 4 4" xfId="5317"/>
    <cellStyle name="Normal 4 7 2 2 2 4 4 2" xfId="16514"/>
    <cellStyle name="Normal 4 7 2 2 2 4 4 2 2" xfId="40588"/>
    <cellStyle name="Normal 4 7 2 2 2 4 4 3" xfId="28149"/>
    <cellStyle name="Normal 4 7 2 2 2 4 4 3 2" xfId="52180"/>
    <cellStyle name="Normal 4 7 2 2 2 4 4 4" xfId="11537"/>
    <cellStyle name="Normal 4 7 2 2 2 4 4 5" xfId="35613"/>
    <cellStyle name="Normal 4 7 2 2 2 4 5" xfId="2314"/>
    <cellStyle name="Normal 4 7 2 2 2 4 5 2" xfId="25125"/>
    <cellStyle name="Normal 4 7 2 2 2 4 5 2 2" xfId="49166"/>
    <cellStyle name="Normal 4 7 2 2 2 4 5 3" xfId="12643"/>
    <cellStyle name="Normal 4 7 2 2 2 4 5 4" xfId="36719"/>
    <cellStyle name="Normal 4 7 2 2 2 4 6" xfId="24139"/>
    <cellStyle name="Normal 4 7 2 2 2 4 6 2" xfId="48186"/>
    <cellStyle name="Normal 4 7 2 2 2 4 7" xfId="8634"/>
    <cellStyle name="Normal 4 7 2 2 2 4 8" xfId="32710"/>
    <cellStyle name="Normal 4 7 2 2 2 5" xfId="2563"/>
    <cellStyle name="Normal 4 7 2 2 2 5 2" xfId="5763"/>
    <cellStyle name="Normal 4 7 2 2 2 5 2 2" xfId="28594"/>
    <cellStyle name="Normal 4 7 2 2 2 5 2 2 2" xfId="52625"/>
    <cellStyle name="Normal 4 7 2 2 2 5 2 3" xfId="16930"/>
    <cellStyle name="Normal 4 7 2 2 2 5 2 4" xfId="41004"/>
    <cellStyle name="Normal 4 7 2 2 2 5 3" xfId="13745"/>
    <cellStyle name="Normal 4 7 2 2 2 5 3 2" xfId="37821"/>
    <cellStyle name="Normal 4 7 2 2 2 5 4" xfId="25372"/>
    <cellStyle name="Normal 4 7 2 2 2 5 4 2" xfId="49413"/>
    <cellStyle name="Normal 4 7 2 2 2 5 5" xfId="8876"/>
    <cellStyle name="Normal 4 7 2 2 2 5 6" xfId="32952"/>
    <cellStyle name="Normal 4 7 2 2 2 6" xfId="3538"/>
    <cellStyle name="Normal 4 7 2 2 2 6 2" xfId="6751"/>
    <cellStyle name="Normal 4 7 2 2 2 6 2 2" xfId="29582"/>
    <cellStyle name="Normal 4 7 2 2 2 6 2 2 2" xfId="53613"/>
    <cellStyle name="Normal 4 7 2 2 2 6 2 3" xfId="17918"/>
    <cellStyle name="Normal 4 7 2 2 2 6 2 4" xfId="41992"/>
    <cellStyle name="Normal 4 7 2 2 2 6 3" xfId="14735"/>
    <cellStyle name="Normal 4 7 2 2 2 6 3 2" xfId="38809"/>
    <cellStyle name="Normal 4 7 2 2 2 6 4" xfId="26370"/>
    <cellStyle name="Normal 4 7 2 2 2 6 4 2" xfId="50401"/>
    <cellStyle name="Normal 4 7 2 2 2 6 5" xfId="9854"/>
    <cellStyle name="Normal 4 7 2 2 2 6 6" xfId="33930"/>
    <cellStyle name="Normal 4 7 2 2 2 7" xfId="4596"/>
    <cellStyle name="Normal 4 7 2 2 2 7 2" xfId="15793"/>
    <cellStyle name="Normal 4 7 2 2 2 7 2 2" xfId="39867"/>
    <cellStyle name="Normal 4 7 2 2 2 7 3" xfId="27428"/>
    <cellStyle name="Normal 4 7 2 2 2 7 3 2" xfId="51459"/>
    <cellStyle name="Normal 4 7 2 2 2 7 4" xfId="10817"/>
    <cellStyle name="Normal 4 7 2 2 2 7 5" xfId="34893"/>
    <cellStyle name="Normal 4 7 2 2 2 8" xfId="1592"/>
    <cellStyle name="Normal 4 7 2 2 2 8 2" xfId="24401"/>
    <cellStyle name="Normal 4 7 2 2 2 8 2 2" xfId="48444"/>
    <cellStyle name="Normal 4 7 2 2 2 8 3" xfId="11845"/>
    <cellStyle name="Normal 4 7 2 2 2 8 4" xfId="35921"/>
    <cellStyle name="Normal 4 7 2 2 2 9" xfId="23404"/>
    <cellStyle name="Normal 4 7 2 2 2 9 2" xfId="47466"/>
    <cellStyle name="Normal 4 7 2 2 3" xfId="755"/>
    <cellStyle name="Normal 4 7 2 2 3 2" xfId="2803"/>
    <cellStyle name="Normal 4 7 2 2 3 2 2" xfId="6002"/>
    <cellStyle name="Normal 4 7 2 2 3 2 2 2" xfId="28833"/>
    <cellStyle name="Normal 4 7 2 2 3 2 2 2 2" xfId="52864"/>
    <cellStyle name="Normal 4 7 2 2 3 2 2 3" xfId="17169"/>
    <cellStyle name="Normal 4 7 2 2 3 2 2 4" xfId="41243"/>
    <cellStyle name="Normal 4 7 2 2 3 2 3" xfId="13984"/>
    <cellStyle name="Normal 4 7 2 2 3 2 3 2" xfId="38060"/>
    <cellStyle name="Normal 4 7 2 2 3 2 4" xfId="25611"/>
    <cellStyle name="Normal 4 7 2 2 3 2 4 2" xfId="49652"/>
    <cellStyle name="Normal 4 7 2 2 3 2 5" xfId="9115"/>
    <cellStyle name="Normal 4 7 2 2 3 2 6" xfId="33191"/>
    <cellStyle name="Normal 4 7 2 2 3 3" xfId="3782"/>
    <cellStyle name="Normal 4 7 2 2 3 3 2" xfId="6995"/>
    <cellStyle name="Normal 4 7 2 2 3 3 2 2" xfId="29826"/>
    <cellStyle name="Normal 4 7 2 2 3 3 2 2 2" xfId="53857"/>
    <cellStyle name="Normal 4 7 2 2 3 3 2 3" xfId="18162"/>
    <cellStyle name="Normal 4 7 2 2 3 3 2 4" xfId="42236"/>
    <cellStyle name="Normal 4 7 2 2 3 3 3" xfId="14979"/>
    <cellStyle name="Normal 4 7 2 2 3 3 3 2" xfId="39053"/>
    <cellStyle name="Normal 4 7 2 2 3 3 4" xfId="26614"/>
    <cellStyle name="Normal 4 7 2 2 3 3 4 2" xfId="50645"/>
    <cellStyle name="Normal 4 7 2 2 3 3 5" xfId="10093"/>
    <cellStyle name="Normal 4 7 2 2 3 3 6" xfId="34169"/>
    <cellStyle name="Normal 4 7 2 2 3 4" xfId="4835"/>
    <cellStyle name="Normal 4 7 2 2 3 4 2" xfId="16032"/>
    <cellStyle name="Normal 4 7 2 2 3 4 2 2" xfId="40106"/>
    <cellStyle name="Normal 4 7 2 2 3 4 3" xfId="27667"/>
    <cellStyle name="Normal 4 7 2 2 3 4 3 2" xfId="51698"/>
    <cellStyle name="Normal 4 7 2 2 3 4 4" xfId="11056"/>
    <cellStyle name="Normal 4 7 2 2 3 4 5" xfId="35132"/>
    <cellStyle name="Normal 4 7 2 2 3 5" xfId="1831"/>
    <cellStyle name="Normal 4 7 2 2 3 5 2" xfId="24640"/>
    <cellStyle name="Normal 4 7 2 2 3 5 2 2" xfId="48683"/>
    <cellStyle name="Normal 4 7 2 2 3 5 3" xfId="12142"/>
    <cellStyle name="Normal 4 7 2 2 3 5 4" xfId="36218"/>
    <cellStyle name="Normal 4 7 2 2 3 6" xfId="23651"/>
    <cellStyle name="Normal 4 7 2 2 3 6 2" xfId="47705"/>
    <cellStyle name="Normal 4 7 2 2 3 7" xfId="8153"/>
    <cellStyle name="Normal 4 7 2 2 3 8" xfId="32229"/>
    <cellStyle name="Normal 4 7 2 2 4" xfId="1025"/>
    <cellStyle name="Normal 4 7 2 2 4 2" xfId="3043"/>
    <cellStyle name="Normal 4 7 2 2 4 2 2" xfId="6242"/>
    <cellStyle name="Normal 4 7 2 2 4 2 2 2" xfId="29073"/>
    <cellStyle name="Normal 4 7 2 2 4 2 2 2 2" xfId="53104"/>
    <cellStyle name="Normal 4 7 2 2 4 2 2 3" xfId="17409"/>
    <cellStyle name="Normal 4 7 2 2 4 2 2 4" xfId="41483"/>
    <cellStyle name="Normal 4 7 2 2 4 2 3" xfId="14224"/>
    <cellStyle name="Normal 4 7 2 2 4 2 3 2" xfId="38300"/>
    <cellStyle name="Normal 4 7 2 2 4 2 4" xfId="25851"/>
    <cellStyle name="Normal 4 7 2 2 4 2 4 2" xfId="49892"/>
    <cellStyle name="Normal 4 7 2 2 4 2 5" xfId="9355"/>
    <cellStyle name="Normal 4 7 2 2 4 2 6" xfId="33431"/>
    <cellStyle name="Normal 4 7 2 2 4 3" xfId="4026"/>
    <cellStyle name="Normal 4 7 2 2 4 3 2" xfId="7239"/>
    <cellStyle name="Normal 4 7 2 2 4 3 2 2" xfId="30070"/>
    <cellStyle name="Normal 4 7 2 2 4 3 2 2 2" xfId="54101"/>
    <cellStyle name="Normal 4 7 2 2 4 3 2 3" xfId="18406"/>
    <cellStyle name="Normal 4 7 2 2 4 3 2 4" xfId="42480"/>
    <cellStyle name="Normal 4 7 2 2 4 3 3" xfId="15223"/>
    <cellStyle name="Normal 4 7 2 2 4 3 3 2" xfId="39297"/>
    <cellStyle name="Normal 4 7 2 2 4 3 4" xfId="26858"/>
    <cellStyle name="Normal 4 7 2 2 4 3 4 2" xfId="50889"/>
    <cellStyle name="Normal 4 7 2 2 4 3 5" xfId="10333"/>
    <cellStyle name="Normal 4 7 2 2 4 3 6" xfId="34409"/>
    <cellStyle name="Normal 4 7 2 2 4 4" xfId="5075"/>
    <cellStyle name="Normal 4 7 2 2 4 4 2" xfId="16272"/>
    <cellStyle name="Normal 4 7 2 2 4 4 2 2" xfId="40346"/>
    <cellStyle name="Normal 4 7 2 2 4 4 3" xfId="27907"/>
    <cellStyle name="Normal 4 7 2 2 4 4 3 2" xfId="51938"/>
    <cellStyle name="Normal 4 7 2 2 4 4 4" xfId="11296"/>
    <cellStyle name="Normal 4 7 2 2 4 4 5" xfId="35372"/>
    <cellStyle name="Normal 4 7 2 2 4 5" xfId="2071"/>
    <cellStyle name="Normal 4 7 2 2 4 5 2" xfId="24880"/>
    <cellStyle name="Normal 4 7 2 2 4 5 2 2" xfId="48923"/>
    <cellStyle name="Normal 4 7 2 2 4 5 3" xfId="12392"/>
    <cellStyle name="Normal 4 7 2 2 4 5 4" xfId="36468"/>
    <cellStyle name="Normal 4 7 2 2 4 6" xfId="23893"/>
    <cellStyle name="Normal 4 7 2 2 4 6 2" xfId="47945"/>
    <cellStyle name="Normal 4 7 2 2 4 7" xfId="8393"/>
    <cellStyle name="Normal 4 7 2 2 4 8" xfId="32469"/>
    <cellStyle name="Normal 4 7 2 2 5" xfId="1265"/>
    <cellStyle name="Normal 4 7 2 2 5 2" xfId="3283"/>
    <cellStyle name="Normal 4 7 2 2 5 2 2" xfId="6482"/>
    <cellStyle name="Normal 4 7 2 2 5 2 2 2" xfId="29313"/>
    <cellStyle name="Normal 4 7 2 2 5 2 2 2 2" xfId="53344"/>
    <cellStyle name="Normal 4 7 2 2 5 2 2 3" xfId="17649"/>
    <cellStyle name="Normal 4 7 2 2 5 2 2 4" xfId="41723"/>
    <cellStyle name="Normal 4 7 2 2 5 2 3" xfId="14464"/>
    <cellStyle name="Normal 4 7 2 2 5 2 3 2" xfId="38540"/>
    <cellStyle name="Normal 4 7 2 2 5 2 4" xfId="26091"/>
    <cellStyle name="Normal 4 7 2 2 5 2 4 2" xfId="50132"/>
    <cellStyle name="Normal 4 7 2 2 5 2 5" xfId="9595"/>
    <cellStyle name="Normal 4 7 2 2 5 2 6" xfId="33671"/>
    <cellStyle name="Normal 4 7 2 2 5 3" xfId="4278"/>
    <cellStyle name="Normal 4 7 2 2 5 3 2" xfId="7491"/>
    <cellStyle name="Normal 4 7 2 2 5 3 2 2" xfId="30322"/>
    <cellStyle name="Normal 4 7 2 2 5 3 2 2 2" xfId="54353"/>
    <cellStyle name="Normal 4 7 2 2 5 3 2 3" xfId="18658"/>
    <cellStyle name="Normal 4 7 2 2 5 3 2 4" xfId="42732"/>
    <cellStyle name="Normal 4 7 2 2 5 3 3" xfId="15475"/>
    <cellStyle name="Normal 4 7 2 2 5 3 3 2" xfId="39549"/>
    <cellStyle name="Normal 4 7 2 2 5 3 4" xfId="27110"/>
    <cellStyle name="Normal 4 7 2 2 5 3 4 2" xfId="51141"/>
    <cellStyle name="Normal 4 7 2 2 5 3 5" xfId="10573"/>
    <cellStyle name="Normal 4 7 2 2 5 3 6" xfId="34649"/>
    <cellStyle name="Normal 4 7 2 2 5 4" xfId="5316"/>
    <cellStyle name="Normal 4 7 2 2 5 4 2" xfId="16513"/>
    <cellStyle name="Normal 4 7 2 2 5 4 2 2" xfId="40587"/>
    <cellStyle name="Normal 4 7 2 2 5 4 3" xfId="28148"/>
    <cellStyle name="Normal 4 7 2 2 5 4 3 2" xfId="52179"/>
    <cellStyle name="Normal 4 7 2 2 5 4 4" xfId="11536"/>
    <cellStyle name="Normal 4 7 2 2 5 4 5" xfId="35612"/>
    <cellStyle name="Normal 4 7 2 2 5 5" xfId="2313"/>
    <cellStyle name="Normal 4 7 2 2 5 5 2" xfId="25124"/>
    <cellStyle name="Normal 4 7 2 2 5 5 2 2" xfId="49165"/>
    <cellStyle name="Normal 4 7 2 2 5 5 3" xfId="12642"/>
    <cellStyle name="Normal 4 7 2 2 5 5 4" xfId="36718"/>
    <cellStyle name="Normal 4 7 2 2 5 6" xfId="24138"/>
    <cellStyle name="Normal 4 7 2 2 5 6 2" xfId="48185"/>
    <cellStyle name="Normal 4 7 2 2 5 7" xfId="8633"/>
    <cellStyle name="Normal 4 7 2 2 5 8" xfId="32709"/>
    <cellStyle name="Normal 4 7 2 2 6" xfId="2562"/>
    <cellStyle name="Normal 4 7 2 2 6 2" xfId="5762"/>
    <cellStyle name="Normal 4 7 2 2 6 2 2" xfId="28593"/>
    <cellStyle name="Normal 4 7 2 2 6 2 2 2" xfId="52624"/>
    <cellStyle name="Normal 4 7 2 2 6 2 3" xfId="16929"/>
    <cellStyle name="Normal 4 7 2 2 6 2 4" xfId="41003"/>
    <cellStyle name="Normal 4 7 2 2 6 3" xfId="13744"/>
    <cellStyle name="Normal 4 7 2 2 6 3 2" xfId="37820"/>
    <cellStyle name="Normal 4 7 2 2 6 4" xfId="25371"/>
    <cellStyle name="Normal 4 7 2 2 6 4 2" xfId="49412"/>
    <cellStyle name="Normal 4 7 2 2 6 5" xfId="8875"/>
    <cellStyle name="Normal 4 7 2 2 6 6" xfId="32951"/>
    <cellStyle name="Normal 4 7 2 2 7" xfId="3537"/>
    <cellStyle name="Normal 4 7 2 2 7 2" xfId="6750"/>
    <cellStyle name="Normal 4 7 2 2 7 2 2" xfId="29581"/>
    <cellStyle name="Normal 4 7 2 2 7 2 2 2" xfId="53612"/>
    <cellStyle name="Normal 4 7 2 2 7 2 3" xfId="17917"/>
    <cellStyle name="Normal 4 7 2 2 7 2 4" xfId="41991"/>
    <cellStyle name="Normal 4 7 2 2 7 3" xfId="14734"/>
    <cellStyle name="Normal 4 7 2 2 7 3 2" xfId="38808"/>
    <cellStyle name="Normal 4 7 2 2 7 4" xfId="26369"/>
    <cellStyle name="Normal 4 7 2 2 7 4 2" xfId="50400"/>
    <cellStyle name="Normal 4 7 2 2 7 5" xfId="9853"/>
    <cellStyle name="Normal 4 7 2 2 7 6" xfId="33929"/>
    <cellStyle name="Normal 4 7 2 2 8" xfId="4595"/>
    <cellStyle name="Normal 4 7 2 2 8 2" xfId="15792"/>
    <cellStyle name="Normal 4 7 2 2 8 2 2" xfId="39866"/>
    <cellStyle name="Normal 4 7 2 2 8 3" xfId="27427"/>
    <cellStyle name="Normal 4 7 2 2 8 3 2" xfId="51458"/>
    <cellStyle name="Normal 4 7 2 2 8 4" xfId="10816"/>
    <cellStyle name="Normal 4 7 2 2 8 5" xfId="34892"/>
    <cellStyle name="Normal 4 7 2 2 9" xfId="1591"/>
    <cellStyle name="Normal 4 7 2 2 9 2" xfId="24400"/>
    <cellStyle name="Normal 4 7 2 2 9 2 2" xfId="48443"/>
    <cellStyle name="Normal 4 7 2 2 9 3" xfId="11844"/>
    <cellStyle name="Normal 4 7 2 2 9 4" xfId="35920"/>
    <cellStyle name="Normal 4 7 2 3" xfId="358"/>
    <cellStyle name="Normal 4 7 2 3 10" xfId="23405"/>
    <cellStyle name="Normal 4 7 2 3 10 2" xfId="47467"/>
    <cellStyle name="Normal 4 7 2 3 11" xfId="7915"/>
    <cellStyle name="Normal 4 7 2 3 12" xfId="31991"/>
    <cellStyle name="Normal 4 7 2 3 2" xfId="359"/>
    <cellStyle name="Normal 4 7 2 3 2 10" xfId="7916"/>
    <cellStyle name="Normal 4 7 2 3 2 11" xfId="31992"/>
    <cellStyle name="Normal 4 7 2 3 2 2" xfId="758"/>
    <cellStyle name="Normal 4 7 2 3 2 2 2" xfId="2806"/>
    <cellStyle name="Normal 4 7 2 3 2 2 2 2" xfId="6005"/>
    <cellStyle name="Normal 4 7 2 3 2 2 2 2 2" xfId="28836"/>
    <cellStyle name="Normal 4 7 2 3 2 2 2 2 2 2" xfId="52867"/>
    <cellStyle name="Normal 4 7 2 3 2 2 2 2 3" xfId="17172"/>
    <cellStyle name="Normal 4 7 2 3 2 2 2 2 4" xfId="41246"/>
    <cellStyle name="Normal 4 7 2 3 2 2 2 3" xfId="13987"/>
    <cellStyle name="Normal 4 7 2 3 2 2 2 3 2" xfId="38063"/>
    <cellStyle name="Normal 4 7 2 3 2 2 2 4" xfId="25614"/>
    <cellStyle name="Normal 4 7 2 3 2 2 2 4 2" xfId="49655"/>
    <cellStyle name="Normal 4 7 2 3 2 2 2 5" xfId="9118"/>
    <cellStyle name="Normal 4 7 2 3 2 2 2 6" xfId="33194"/>
    <cellStyle name="Normal 4 7 2 3 2 2 3" xfId="3785"/>
    <cellStyle name="Normal 4 7 2 3 2 2 3 2" xfId="6998"/>
    <cellStyle name="Normal 4 7 2 3 2 2 3 2 2" xfId="29829"/>
    <cellStyle name="Normal 4 7 2 3 2 2 3 2 2 2" xfId="53860"/>
    <cellStyle name="Normal 4 7 2 3 2 2 3 2 3" xfId="18165"/>
    <cellStyle name="Normal 4 7 2 3 2 2 3 2 4" xfId="42239"/>
    <cellStyle name="Normal 4 7 2 3 2 2 3 3" xfId="14982"/>
    <cellStyle name="Normal 4 7 2 3 2 2 3 3 2" xfId="39056"/>
    <cellStyle name="Normal 4 7 2 3 2 2 3 4" xfId="26617"/>
    <cellStyle name="Normal 4 7 2 3 2 2 3 4 2" xfId="50648"/>
    <cellStyle name="Normal 4 7 2 3 2 2 3 5" xfId="10096"/>
    <cellStyle name="Normal 4 7 2 3 2 2 3 6" xfId="34172"/>
    <cellStyle name="Normal 4 7 2 3 2 2 4" xfId="4838"/>
    <cellStyle name="Normal 4 7 2 3 2 2 4 2" xfId="16035"/>
    <cellStyle name="Normal 4 7 2 3 2 2 4 2 2" xfId="40109"/>
    <cellStyle name="Normal 4 7 2 3 2 2 4 3" xfId="27670"/>
    <cellStyle name="Normal 4 7 2 3 2 2 4 3 2" xfId="51701"/>
    <cellStyle name="Normal 4 7 2 3 2 2 4 4" xfId="11059"/>
    <cellStyle name="Normal 4 7 2 3 2 2 4 5" xfId="35135"/>
    <cellStyle name="Normal 4 7 2 3 2 2 5" xfId="1834"/>
    <cellStyle name="Normal 4 7 2 3 2 2 5 2" xfId="24643"/>
    <cellStyle name="Normal 4 7 2 3 2 2 5 2 2" xfId="48686"/>
    <cellStyle name="Normal 4 7 2 3 2 2 5 3" xfId="12145"/>
    <cellStyle name="Normal 4 7 2 3 2 2 5 4" xfId="36221"/>
    <cellStyle name="Normal 4 7 2 3 2 2 6" xfId="23654"/>
    <cellStyle name="Normal 4 7 2 3 2 2 6 2" xfId="47708"/>
    <cellStyle name="Normal 4 7 2 3 2 2 7" xfId="8156"/>
    <cellStyle name="Normal 4 7 2 3 2 2 8" xfId="32232"/>
    <cellStyle name="Normal 4 7 2 3 2 3" xfId="1028"/>
    <cellStyle name="Normal 4 7 2 3 2 3 2" xfId="3046"/>
    <cellStyle name="Normal 4 7 2 3 2 3 2 2" xfId="6245"/>
    <cellStyle name="Normal 4 7 2 3 2 3 2 2 2" xfId="29076"/>
    <cellStyle name="Normal 4 7 2 3 2 3 2 2 2 2" xfId="53107"/>
    <cellStyle name="Normal 4 7 2 3 2 3 2 2 3" xfId="17412"/>
    <cellStyle name="Normal 4 7 2 3 2 3 2 2 4" xfId="41486"/>
    <cellStyle name="Normal 4 7 2 3 2 3 2 3" xfId="14227"/>
    <cellStyle name="Normal 4 7 2 3 2 3 2 3 2" xfId="38303"/>
    <cellStyle name="Normal 4 7 2 3 2 3 2 4" xfId="25854"/>
    <cellStyle name="Normal 4 7 2 3 2 3 2 4 2" xfId="49895"/>
    <cellStyle name="Normal 4 7 2 3 2 3 2 5" xfId="9358"/>
    <cellStyle name="Normal 4 7 2 3 2 3 2 6" xfId="33434"/>
    <cellStyle name="Normal 4 7 2 3 2 3 3" xfId="4029"/>
    <cellStyle name="Normal 4 7 2 3 2 3 3 2" xfId="7242"/>
    <cellStyle name="Normal 4 7 2 3 2 3 3 2 2" xfId="30073"/>
    <cellStyle name="Normal 4 7 2 3 2 3 3 2 2 2" xfId="54104"/>
    <cellStyle name="Normal 4 7 2 3 2 3 3 2 3" xfId="18409"/>
    <cellStyle name="Normal 4 7 2 3 2 3 3 2 4" xfId="42483"/>
    <cellStyle name="Normal 4 7 2 3 2 3 3 3" xfId="15226"/>
    <cellStyle name="Normal 4 7 2 3 2 3 3 3 2" xfId="39300"/>
    <cellStyle name="Normal 4 7 2 3 2 3 3 4" xfId="26861"/>
    <cellStyle name="Normal 4 7 2 3 2 3 3 4 2" xfId="50892"/>
    <cellStyle name="Normal 4 7 2 3 2 3 3 5" xfId="10336"/>
    <cellStyle name="Normal 4 7 2 3 2 3 3 6" xfId="34412"/>
    <cellStyle name="Normal 4 7 2 3 2 3 4" xfId="5078"/>
    <cellStyle name="Normal 4 7 2 3 2 3 4 2" xfId="16275"/>
    <cellStyle name="Normal 4 7 2 3 2 3 4 2 2" xfId="40349"/>
    <cellStyle name="Normal 4 7 2 3 2 3 4 3" xfId="27910"/>
    <cellStyle name="Normal 4 7 2 3 2 3 4 3 2" xfId="51941"/>
    <cellStyle name="Normal 4 7 2 3 2 3 4 4" xfId="11299"/>
    <cellStyle name="Normal 4 7 2 3 2 3 4 5" xfId="35375"/>
    <cellStyle name="Normal 4 7 2 3 2 3 5" xfId="2074"/>
    <cellStyle name="Normal 4 7 2 3 2 3 5 2" xfId="24883"/>
    <cellStyle name="Normal 4 7 2 3 2 3 5 2 2" xfId="48926"/>
    <cellStyle name="Normal 4 7 2 3 2 3 5 3" xfId="12395"/>
    <cellStyle name="Normal 4 7 2 3 2 3 5 4" xfId="36471"/>
    <cellStyle name="Normal 4 7 2 3 2 3 6" xfId="23896"/>
    <cellStyle name="Normal 4 7 2 3 2 3 6 2" xfId="47948"/>
    <cellStyle name="Normal 4 7 2 3 2 3 7" xfId="8396"/>
    <cellStyle name="Normal 4 7 2 3 2 3 8" xfId="32472"/>
    <cellStyle name="Normal 4 7 2 3 2 4" xfId="1268"/>
    <cellStyle name="Normal 4 7 2 3 2 4 2" xfId="3286"/>
    <cellStyle name="Normal 4 7 2 3 2 4 2 2" xfId="6485"/>
    <cellStyle name="Normal 4 7 2 3 2 4 2 2 2" xfId="29316"/>
    <cellStyle name="Normal 4 7 2 3 2 4 2 2 2 2" xfId="53347"/>
    <cellStyle name="Normal 4 7 2 3 2 4 2 2 3" xfId="17652"/>
    <cellStyle name="Normal 4 7 2 3 2 4 2 2 4" xfId="41726"/>
    <cellStyle name="Normal 4 7 2 3 2 4 2 3" xfId="14467"/>
    <cellStyle name="Normal 4 7 2 3 2 4 2 3 2" xfId="38543"/>
    <cellStyle name="Normal 4 7 2 3 2 4 2 4" xfId="26094"/>
    <cellStyle name="Normal 4 7 2 3 2 4 2 4 2" xfId="50135"/>
    <cellStyle name="Normal 4 7 2 3 2 4 2 5" xfId="9598"/>
    <cellStyle name="Normal 4 7 2 3 2 4 2 6" xfId="33674"/>
    <cellStyle name="Normal 4 7 2 3 2 4 3" xfId="4281"/>
    <cellStyle name="Normal 4 7 2 3 2 4 3 2" xfId="7494"/>
    <cellStyle name="Normal 4 7 2 3 2 4 3 2 2" xfId="30325"/>
    <cellStyle name="Normal 4 7 2 3 2 4 3 2 2 2" xfId="54356"/>
    <cellStyle name="Normal 4 7 2 3 2 4 3 2 3" xfId="18661"/>
    <cellStyle name="Normal 4 7 2 3 2 4 3 2 4" xfId="42735"/>
    <cellStyle name="Normal 4 7 2 3 2 4 3 3" xfId="15478"/>
    <cellStyle name="Normal 4 7 2 3 2 4 3 3 2" xfId="39552"/>
    <cellStyle name="Normal 4 7 2 3 2 4 3 4" xfId="27113"/>
    <cellStyle name="Normal 4 7 2 3 2 4 3 4 2" xfId="51144"/>
    <cellStyle name="Normal 4 7 2 3 2 4 3 5" xfId="10576"/>
    <cellStyle name="Normal 4 7 2 3 2 4 3 6" xfId="34652"/>
    <cellStyle name="Normal 4 7 2 3 2 4 4" xfId="5319"/>
    <cellStyle name="Normal 4 7 2 3 2 4 4 2" xfId="16516"/>
    <cellStyle name="Normal 4 7 2 3 2 4 4 2 2" xfId="40590"/>
    <cellStyle name="Normal 4 7 2 3 2 4 4 3" xfId="28151"/>
    <cellStyle name="Normal 4 7 2 3 2 4 4 3 2" xfId="52182"/>
    <cellStyle name="Normal 4 7 2 3 2 4 4 4" xfId="11539"/>
    <cellStyle name="Normal 4 7 2 3 2 4 4 5" xfId="35615"/>
    <cellStyle name="Normal 4 7 2 3 2 4 5" xfId="2316"/>
    <cellStyle name="Normal 4 7 2 3 2 4 5 2" xfId="25127"/>
    <cellStyle name="Normal 4 7 2 3 2 4 5 2 2" xfId="49168"/>
    <cellStyle name="Normal 4 7 2 3 2 4 5 3" xfId="12645"/>
    <cellStyle name="Normal 4 7 2 3 2 4 5 4" xfId="36721"/>
    <cellStyle name="Normal 4 7 2 3 2 4 6" xfId="24141"/>
    <cellStyle name="Normal 4 7 2 3 2 4 6 2" xfId="48188"/>
    <cellStyle name="Normal 4 7 2 3 2 4 7" xfId="8636"/>
    <cellStyle name="Normal 4 7 2 3 2 4 8" xfId="32712"/>
    <cellStyle name="Normal 4 7 2 3 2 5" xfId="2565"/>
    <cellStyle name="Normal 4 7 2 3 2 5 2" xfId="5765"/>
    <cellStyle name="Normal 4 7 2 3 2 5 2 2" xfId="28596"/>
    <cellStyle name="Normal 4 7 2 3 2 5 2 2 2" xfId="52627"/>
    <cellStyle name="Normal 4 7 2 3 2 5 2 3" xfId="16932"/>
    <cellStyle name="Normal 4 7 2 3 2 5 2 4" xfId="41006"/>
    <cellStyle name="Normal 4 7 2 3 2 5 3" xfId="13747"/>
    <cellStyle name="Normal 4 7 2 3 2 5 3 2" xfId="37823"/>
    <cellStyle name="Normal 4 7 2 3 2 5 4" xfId="25374"/>
    <cellStyle name="Normal 4 7 2 3 2 5 4 2" xfId="49415"/>
    <cellStyle name="Normal 4 7 2 3 2 5 5" xfId="8878"/>
    <cellStyle name="Normal 4 7 2 3 2 5 6" xfId="32954"/>
    <cellStyle name="Normal 4 7 2 3 2 6" xfId="3540"/>
    <cellStyle name="Normal 4 7 2 3 2 6 2" xfId="6753"/>
    <cellStyle name="Normal 4 7 2 3 2 6 2 2" xfId="29584"/>
    <cellStyle name="Normal 4 7 2 3 2 6 2 2 2" xfId="53615"/>
    <cellStyle name="Normal 4 7 2 3 2 6 2 3" xfId="17920"/>
    <cellStyle name="Normal 4 7 2 3 2 6 2 4" xfId="41994"/>
    <cellStyle name="Normal 4 7 2 3 2 6 3" xfId="14737"/>
    <cellStyle name="Normal 4 7 2 3 2 6 3 2" xfId="38811"/>
    <cellStyle name="Normal 4 7 2 3 2 6 4" xfId="26372"/>
    <cellStyle name="Normal 4 7 2 3 2 6 4 2" xfId="50403"/>
    <cellStyle name="Normal 4 7 2 3 2 6 5" xfId="9856"/>
    <cellStyle name="Normal 4 7 2 3 2 6 6" xfId="33932"/>
    <cellStyle name="Normal 4 7 2 3 2 7" xfId="4598"/>
    <cellStyle name="Normal 4 7 2 3 2 7 2" xfId="15795"/>
    <cellStyle name="Normal 4 7 2 3 2 7 2 2" xfId="39869"/>
    <cellStyle name="Normal 4 7 2 3 2 7 3" xfId="27430"/>
    <cellStyle name="Normal 4 7 2 3 2 7 3 2" xfId="51461"/>
    <cellStyle name="Normal 4 7 2 3 2 7 4" xfId="10819"/>
    <cellStyle name="Normal 4 7 2 3 2 7 5" xfId="34895"/>
    <cellStyle name="Normal 4 7 2 3 2 8" xfId="1594"/>
    <cellStyle name="Normal 4 7 2 3 2 8 2" xfId="24403"/>
    <cellStyle name="Normal 4 7 2 3 2 8 2 2" xfId="48446"/>
    <cellStyle name="Normal 4 7 2 3 2 8 3" xfId="11847"/>
    <cellStyle name="Normal 4 7 2 3 2 8 4" xfId="35923"/>
    <cellStyle name="Normal 4 7 2 3 2 9" xfId="23406"/>
    <cellStyle name="Normal 4 7 2 3 2 9 2" xfId="47468"/>
    <cellStyle name="Normal 4 7 2 3 3" xfId="757"/>
    <cellStyle name="Normal 4 7 2 3 3 2" xfId="2805"/>
    <cellStyle name="Normal 4 7 2 3 3 2 2" xfId="6004"/>
    <cellStyle name="Normal 4 7 2 3 3 2 2 2" xfId="28835"/>
    <cellStyle name="Normal 4 7 2 3 3 2 2 2 2" xfId="52866"/>
    <cellStyle name="Normal 4 7 2 3 3 2 2 3" xfId="17171"/>
    <cellStyle name="Normal 4 7 2 3 3 2 2 4" xfId="41245"/>
    <cellStyle name="Normal 4 7 2 3 3 2 3" xfId="13986"/>
    <cellStyle name="Normal 4 7 2 3 3 2 3 2" xfId="38062"/>
    <cellStyle name="Normal 4 7 2 3 3 2 4" xfId="25613"/>
    <cellStyle name="Normal 4 7 2 3 3 2 4 2" xfId="49654"/>
    <cellStyle name="Normal 4 7 2 3 3 2 5" xfId="9117"/>
    <cellStyle name="Normal 4 7 2 3 3 2 6" xfId="33193"/>
    <cellStyle name="Normal 4 7 2 3 3 3" xfId="3784"/>
    <cellStyle name="Normal 4 7 2 3 3 3 2" xfId="6997"/>
    <cellStyle name="Normal 4 7 2 3 3 3 2 2" xfId="29828"/>
    <cellStyle name="Normal 4 7 2 3 3 3 2 2 2" xfId="53859"/>
    <cellStyle name="Normal 4 7 2 3 3 3 2 3" xfId="18164"/>
    <cellStyle name="Normal 4 7 2 3 3 3 2 4" xfId="42238"/>
    <cellStyle name="Normal 4 7 2 3 3 3 3" xfId="14981"/>
    <cellStyle name="Normal 4 7 2 3 3 3 3 2" xfId="39055"/>
    <cellStyle name="Normal 4 7 2 3 3 3 4" xfId="26616"/>
    <cellStyle name="Normal 4 7 2 3 3 3 4 2" xfId="50647"/>
    <cellStyle name="Normal 4 7 2 3 3 3 5" xfId="10095"/>
    <cellStyle name="Normal 4 7 2 3 3 3 6" xfId="34171"/>
    <cellStyle name="Normal 4 7 2 3 3 4" xfId="4837"/>
    <cellStyle name="Normal 4 7 2 3 3 4 2" xfId="16034"/>
    <cellStyle name="Normal 4 7 2 3 3 4 2 2" xfId="40108"/>
    <cellStyle name="Normal 4 7 2 3 3 4 3" xfId="27669"/>
    <cellStyle name="Normal 4 7 2 3 3 4 3 2" xfId="51700"/>
    <cellStyle name="Normal 4 7 2 3 3 4 4" xfId="11058"/>
    <cellStyle name="Normal 4 7 2 3 3 4 5" xfId="35134"/>
    <cellStyle name="Normal 4 7 2 3 3 5" xfId="1833"/>
    <cellStyle name="Normal 4 7 2 3 3 5 2" xfId="24642"/>
    <cellStyle name="Normal 4 7 2 3 3 5 2 2" xfId="48685"/>
    <cellStyle name="Normal 4 7 2 3 3 5 3" xfId="12144"/>
    <cellStyle name="Normal 4 7 2 3 3 5 4" xfId="36220"/>
    <cellStyle name="Normal 4 7 2 3 3 6" xfId="23653"/>
    <cellStyle name="Normal 4 7 2 3 3 6 2" xfId="47707"/>
    <cellStyle name="Normal 4 7 2 3 3 7" xfId="8155"/>
    <cellStyle name="Normal 4 7 2 3 3 8" xfId="32231"/>
    <cellStyle name="Normal 4 7 2 3 4" xfId="1027"/>
    <cellStyle name="Normal 4 7 2 3 4 2" xfId="3045"/>
    <cellStyle name="Normal 4 7 2 3 4 2 2" xfId="6244"/>
    <cellStyle name="Normal 4 7 2 3 4 2 2 2" xfId="29075"/>
    <cellStyle name="Normal 4 7 2 3 4 2 2 2 2" xfId="53106"/>
    <cellStyle name="Normal 4 7 2 3 4 2 2 3" xfId="17411"/>
    <cellStyle name="Normal 4 7 2 3 4 2 2 4" xfId="41485"/>
    <cellStyle name="Normal 4 7 2 3 4 2 3" xfId="14226"/>
    <cellStyle name="Normal 4 7 2 3 4 2 3 2" xfId="38302"/>
    <cellStyle name="Normal 4 7 2 3 4 2 4" xfId="25853"/>
    <cellStyle name="Normal 4 7 2 3 4 2 4 2" xfId="49894"/>
    <cellStyle name="Normal 4 7 2 3 4 2 5" xfId="9357"/>
    <cellStyle name="Normal 4 7 2 3 4 2 6" xfId="33433"/>
    <cellStyle name="Normal 4 7 2 3 4 3" xfId="4028"/>
    <cellStyle name="Normal 4 7 2 3 4 3 2" xfId="7241"/>
    <cellStyle name="Normal 4 7 2 3 4 3 2 2" xfId="30072"/>
    <cellStyle name="Normal 4 7 2 3 4 3 2 2 2" xfId="54103"/>
    <cellStyle name="Normal 4 7 2 3 4 3 2 3" xfId="18408"/>
    <cellStyle name="Normal 4 7 2 3 4 3 2 4" xfId="42482"/>
    <cellStyle name="Normal 4 7 2 3 4 3 3" xfId="15225"/>
    <cellStyle name="Normal 4 7 2 3 4 3 3 2" xfId="39299"/>
    <cellStyle name="Normal 4 7 2 3 4 3 4" xfId="26860"/>
    <cellStyle name="Normal 4 7 2 3 4 3 4 2" xfId="50891"/>
    <cellStyle name="Normal 4 7 2 3 4 3 5" xfId="10335"/>
    <cellStyle name="Normal 4 7 2 3 4 3 6" xfId="34411"/>
    <cellStyle name="Normal 4 7 2 3 4 4" xfId="5077"/>
    <cellStyle name="Normal 4 7 2 3 4 4 2" xfId="16274"/>
    <cellStyle name="Normal 4 7 2 3 4 4 2 2" xfId="40348"/>
    <cellStyle name="Normal 4 7 2 3 4 4 3" xfId="27909"/>
    <cellStyle name="Normal 4 7 2 3 4 4 3 2" xfId="51940"/>
    <cellStyle name="Normal 4 7 2 3 4 4 4" xfId="11298"/>
    <cellStyle name="Normal 4 7 2 3 4 4 5" xfId="35374"/>
    <cellStyle name="Normal 4 7 2 3 4 5" xfId="2073"/>
    <cellStyle name="Normal 4 7 2 3 4 5 2" xfId="24882"/>
    <cellStyle name="Normal 4 7 2 3 4 5 2 2" xfId="48925"/>
    <cellStyle name="Normal 4 7 2 3 4 5 3" xfId="12394"/>
    <cellStyle name="Normal 4 7 2 3 4 5 4" xfId="36470"/>
    <cellStyle name="Normal 4 7 2 3 4 6" xfId="23895"/>
    <cellStyle name="Normal 4 7 2 3 4 6 2" xfId="47947"/>
    <cellStyle name="Normal 4 7 2 3 4 7" xfId="8395"/>
    <cellStyle name="Normal 4 7 2 3 4 8" xfId="32471"/>
    <cellStyle name="Normal 4 7 2 3 5" xfId="1267"/>
    <cellStyle name="Normal 4 7 2 3 5 2" xfId="3285"/>
    <cellStyle name="Normal 4 7 2 3 5 2 2" xfId="6484"/>
    <cellStyle name="Normal 4 7 2 3 5 2 2 2" xfId="29315"/>
    <cellStyle name="Normal 4 7 2 3 5 2 2 2 2" xfId="53346"/>
    <cellStyle name="Normal 4 7 2 3 5 2 2 3" xfId="17651"/>
    <cellStyle name="Normal 4 7 2 3 5 2 2 4" xfId="41725"/>
    <cellStyle name="Normal 4 7 2 3 5 2 3" xfId="14466"/>
    <cellStyle name="Normal 4 7 2 3 5 2 3 2" xfId="38542"/>
    <cellStyle name="Normal 4 7 2 3 5 2 4" xfId="26093"/>
    <cellStyle name="Normal 4 7 2 3 5 2 4 2" xfId="50134"/>
    <cellStyle name="Normal 4 7 2 3 5 2 5" xfId="9597"/>
    <cellStyle name="Normal 4 7 2 3 5 2 6" xfId="33673"/>
    <cellStyle name="Normal 4 7 2 3 5 3" xfId="4280"/>
    <cellStyle name="Normal 4 7 2 3 5 3 2" xfId="7493"/>
    <cellStyle name="Normal 4 7 2 3 5 3 2 2" xfId="30324"/>
    <cellStyle name="Normal 4 7 2 3 5 3 2 2 2" xfId="54355"/>
    <cellStyle name="Normal 4 7 2 3 5 3 2 3" xfId="18660"/>
    <cellStyle name="Normal 4 7 2 3 5 3 2 4" xfId="42734"/>
    <cellStyle name="Normal 4 7 2 3 5 3 3" xfId="15477"/>
    <cellStyle name="Normal 4 7 2 3 5 3 3 2" xfId="39551"/>
    <cellStyle name="Normal 4 7 2 3 5 3 4" xfId="27112"/>
    <cellStyle name="Normal 4 7 2 3 5 3 4 2" xfId="51143"/>
    <cellStyle name="Normal 4 7 2 3 5 3 5" xfId="10575"/>
    <cellStyle name="Normal 4 7 2 3 5 3 6" xfId="34651"/>
    <cellStyle name="Normal 4 7 2 3 5 4" xfId="5318"/>
    <cellStyle name="Normal 4 7 2 3 5 4 2" xfId="16515"/>
    <cellStyle name="Normal 4 7 2 3 5 4 2 2" xfId="40589"/>
    <cellStyle name="Normal 4 7 2 3 5 4 3" xfId="28150"/>
    <cellStyle name="Normal 4 7 2 3 5 4 3 2" xfId="52181"/>
    <cellStyle name="Normal 4 7 2 3 5 4 4" xfId="11538"/>
    <cellStyle name="Normal 4 7 2 3 5 4 5" xfId="35614"/>
    <cellStyle name="Normal 4 7 2 3 5 5" xfId="2315"/>
    <cellStyle name="Normal 4 7 2 3 5 5 2" xfId="25126"/>
    <cellStyle name="Normal 4 7 2 3 5 5 2 2" xfId="49167"/>
    <cellStyle name="Normal 4 7 2 3 5 5 3" xfId="12644"/>
    <cellStyle name="Normal 4 7 2 3 5 5 4" xfId="36720"/>
    <cellStyle name="Normal 4 7 2 3 5 6" xfId="24140"/>
    <cellStyle name="Normal 4 7 2 3 5 6 2" xfId="48187"/>
    <cellStyle name="Normal 4 7 2 3 5 7" xfId="8635"/>
    <cellStyle name="Normal 4 7 2 3 5 8" xfId="32711"/>
    <cellStyle name="Normal 4 7 2 3 6" xfId="2564"/>
    <cellStyle name="Normal 4 7 2 3 6 2" xfId="5764"/>
    <cellStyle name="Normal 4 7 2 3 6 2 2" xfId="28595"/>
    <cellStyle name="Normal 4 7 2 3 6 2 2 2" xfId="52626"/>
    <cellStyle name="Normal 4 7 2 3 6 2 3" xfId="16931"/>
    <cellStyle name="Normal 4 7 2 3 6 2 4" xfId="41005"/>
    <cellStyle name="Normal 4 7 2 3 6 3" xfId="13746"/>
    <cellStyle name="Normal 4 7 2 3 6 3 2" xfId="37822"/>
    <cellStyle name="Normal 4 7 2 3 6 4" xfId="25373"/>
    <cellStyle name="Normal 4 7 2 3 6 4 2" xfId="49414"/>
    <cellStyle name="Normal 4 7 2 3 6 5" xfId="8877"/>
    <cellStyle name="Normal 4 7 2 3 6 6" xfId="32953"/>
    <cellStyle name="Normal 4 7 2 3 7" xfId="3539"/>
    <cellStyle name="Normal 4 7 2 3 7 2" xfId="6752"/>
    <cellStyle name="Normal 4 7 2 3 7 2 2" xfId="29583"/>
    <cellStyle name="Normal 4 7 2 3 7 2 2 2" xfId="53614"/>
    <cellStyle name="Normal 4 7 2 3 7 2 3" xfId="17919"/>
    <cellStyle name="Normal 4 7 2 3 7 2 4" xfId="41993"/>
    <cellStyle name="Normal 4 7 2 3 7 3" xfId="14736"/>
    <cellStyle name="Normal 4 7 2 3 7 3 2" xfId="38810"/>
    <cellStyle name="Normal 4 7 2 3 7 4" xfId="26371"/>
    <cellStyle name="Normal 4 7 2 3 7 4 2" xfId="50402"/>
    <cellStyle name="Normal 4 7 2 3 7 5" xfId="9855"/>
    <cellStyle name="Normal 4 7 2 3 7 6" xfId="33931"/>
    <cellStyle name="Normal 4 7 2 3 8" xfId="4597"/>
    <cellStyle name="Normal 4 7 2 3 8 2" xfId="15794"/>
    <cellStyle name="Normal 4 7 2 3 8 2 2" xfId="39868"/>
    <cellStyle name="Normal 4 7 2 3 8 3" xfId="27429"/>
    <cellStyle name="Normal 4 7 2 3 8 3 2" xfId="51460"/>
    <cellStyle name="Normal 4 7 2 3 8 4" xfId="10818"/>
    <cellStyle name="Normal 4 7 2 3 8 5" xfId="34894"/>
    <cellStyle name="Normal 4 7 2 3 9" xfId="1593"/>
    <cellStyle name="Normal 4 7 2 3 9 2" xfId="24402"/>
    <cellStyle name="Normal 4 7 2 3 9 2 2" xfId="48445"/>
    <cellStyle name="Normal 4 7 2 3 9 3" xfId="11846"/>
    <cellStyle name="Normal 4 7 2 3 9 4" xfId="35922"/>
    <cellStyle name="Normal 4 7 2 4" xfId="360"/>
    <cellStyle name="Normal 4 7 2 4 10" xfId="7917"/>
    <cellStyle name="Normal 4 7 2 4 11" xfId="31993"/>
    <cellStyle name="Normal 4 7 2 4 2" xfId="759"/>
    <cellStyle name="Normal 4 7 2 4 2 2" xfId="2807"/>
    <cellStyle name="Normal 4 7 2 4 2 2 2" xfId="6006"/>
    <cellStyle name="Normal 4 7 2 4 2 2 2 2" xfId="28837"/>
    <cellStyle name="Normal 4 7 2 4 2 2 2 2 2" xfId="52868"/>
    <cellStyle name="Normal 4 7 2 4 2 2 2 3" xfId="17173"/>
    <cellStyle name="Normal 4 7 2 4 2 2 2 4" xfId="41247"/>
    <cellStyle name="Normal 4 7 2 4 2 2 3" xfId="13988"/>
    <cellStyle name="Normal 4 7 2 4 2 2 3 2" xfId="38064"/>
    <cellStyle name="Normal 4 7 2 4 2 2 4" xfId="25615"/>
    <cellStyle name="Normal 4 7 2 4 2 2 4 2" xfId="49656"/>
    <cellStyle name="Normal 4 7 2 4 2 2 5" xfId="9119"/>
    <cellStyle name="Normal 4 7 2 4 2 2 6" xfId="33195"/>
    <cellStyle name="Normal 4 7 2 4 2 3" xfId="3786"/>
    <cellStyle name="Normal 4 7 2 4 2 3 2" xfId="6999"/>
    <cellStyle name="Normal 4 7 2 4 2 3 2 2" xfId="29830"/>
    <cellStyle name="Normal 4 7 2 4 2 3 2 2 2" xfId="53861"/>
    <cellStyle name="Normal 4 7 2 4 2 3 2 3" xfId="18166"/>
    <cellStyle name="Normal 4 7 2 4 2 3 2 4" xfId="42240"/>
    <cellStyle name="Normal 4 7 2 4 2 3 3" xfId="14983"/>
    <cellStyle name="Normal 4 7 2 4 2 3 3 2" xfId="39057"/>
    <cellStyle name="Normal 4 7 2 4 2 3 4" xfId="26618"/>
    <cellStyle name="Normal 4 7 2 4 2 3 4 2" xfId="50649"/>
    <cellStyle name="Normal 4 7 2 4 2 3 5" xfId="10097"/>
    <cellStyle name="Normal 4 7 2 4 2 3 6" xfId="34173"/>
    <cellStyle name="Normal 4 7 2 4 2 4" xfId="4839"/>
    <cellStyle name="Normal 4 7 2 4 2 4 2" xfId="16036"/>
    <cellStyle name="Normal 4 7 2 4 2 4 2 2" xfId="40110"/>
    <cellStyle name="Normal 4 7 2 4 2 4 3" xfId="27671"/>
    <cellStyle name="Normal 4 7 2 4 2 4 3 2" xfId="51702"/>
    <cellStyle name="Normal 4 7 2 4 2 4 4" xfId="11060"/>
    <cellStyle name="Normal 4 7 2 4 2 4 5" xfId="35136"/>
    <cellStyle name="Normal 4 7 2 4 2 5" xfId="1835"/>
    <cellStyle name="Normal 4 7 2 4 2 5 2" xfId="24644"/>
    <cellStyle name="Normal 4 7 2 4 2 5 2 2" xfId="48687"/>
    <cellStyle name="Normal 4 7 2 4 2 5 3" xfId="12146"/>
    <cellStyle name="Normal 4 7 2 4 2 5 4" xfId="36222"/>
    <cellStyle name="Normal 4 7 2 4 2 6" xfId="23655"/>
    <cellStyle name="Normal 4 7 2 4 2 6 2" xfId="47709"/>
    <cellStyle name="Normal 4 7 2 4 2 7" xfId="8157"/>
    <cellStyle name="Normal 4 7 2 4 2 8" xfId="32233"/>
    <cellStyle name="Normal 4 7 2 4 3" xfId="1029"/>
    <cellStyle name="Normal 4 7 2 4 3 2" xfId="3047"/>
    <cellStyle name="Normal 4 7 2 4 3 2 2" xfId="6246"/>
    <cellStyle name="Normal 4 7 2 4 3 2 2 2" xfId="29077"/>
    <cellStyle name="Normal 4 7 2 4 3 2 2 2 2" xfId="53108"/>
    <cellStyle name="Normal 4 7 2 4 3 2 2 3" xfId="17413"/>
    <cellStyle name="Normal 4 7 2 4 3 2 2 4" xfId="41487"/>
    <cellStyle name="Normal 4 7 2 4 3 2 3" xfId="14228"/>
    <cellStyle name="Normal 4 7 2 4 3 2 3 2" xfId="38304"/>
    <cellStyle name="Normal 4 7 2 4 3 2 4" xfId="25855"/>
    <cellStyle name="Normal 4 7 2 4 3 2 4 2" xfId="49896"/>
    <cellStyle name="Normal 4 7 2 4 3 2 5" xfId="9359"/>
    <cellStyle name="Normal 4 7 2 4 3 2 6" xfId="33435"/>
    <cellStyle name="Normal 4 7 2 4 3 3" xfId="4030"/>
    <cellStyle name="Normal 4 7 2 4 3 3 2" xfId="7243"/>
    <cellStyle name="Normal 4 7 2 4 3 3 2 2" xfId="30074"/>
    <cellStyle name="Normal 4 7 2 4 3 3 2 2 2" xfId="54105"/>
    <cellStyle name="Normal 4 7 2 4 3 3 2 3" xfId="18410"/>
    <cellStyle name="Normal 4 7 2 4 3 3 2 4" xfId="42484"/>
    <cellStyle name="Normal 4 7 2 4 3 3 3" xfId="15227"/>
    <cellStyle name="Normal 4 7 2 4 3 3 3 2" xfId="39301"/>
    <cellStyle name="Normal 4 7 2 4 3 3 4" xfId="26862"/>
    <cellStyle name="Normal 4 7 2 4 3 3 4 2" xfId="50893"/>
    <cellStyle name="Normal 4 7 2 4 3 3 5" xfId="10337"/>
    <cellStyle name="Normal 4 7 2 4 3 3 6" xfId="34413"/>
    <cellStyle name="Normal 4 7 2 4 3 4" xfId="5079"/>
    <cellStyle name="Normal 4 7 2 4 3 4 2" xfId="16276"/>
    <cellStyle name="Normal 4 7 2 4 3 4 2 2" xfId="40350"/>
    <cellStyle name="Normal 4 7 2 4 3 4 3" xfId="27911"/>
    <cellStyle name="Normal 4 7 2 4 3 4 3 2" xfId="51942"/>
    <cellStyle name="Normal 4 7 2 4 3 4 4" xfId="11300"/>
    <cellStyle name="Normal 4 7 2 4 3 4 5" xfId="35376"/>
    <cellStyle name="Normal 4 7 2 4 3 5" xfId="2075"/>
    <cellStyle name="Normal 4 7 2 4 3 5 2" xfId="24884"/>
    <cellStyle name="Normal 4 7 2 4 3 5 2 2" xfId="48927"/>
    <cellStyle name="Normal 4 7 2 4 3 5 3" xfId="12396"/>
    <cellStyle name="Normal 4 7 2 4 3 5 4" xfId="36472"/>
    <cellStyle name="Normal 4 7 2 4 3 6" xfId="23897"/>
    <cellStyle name="Normal 4 7 2 4 3 6 2" xfId="47949"/>
    <cellStyle name="Normal 4 7 2 4 3 7" xfId="8397"/>
    <cellStyle name="Normal 4 7 2 4 3 8" xfId="32473"/>
    <cellStyle name="Normal 4 7 2 4 4" xfId="1269"/>
    <cellStyle name="Normal 4 7 2 4 4 2" xfId="3287"/>
    <cellStyle name="Normal 4 7 2 4 4 2 2" xfId="6486"/>
    <cellStyle name="Normal 4 7 2 4 4 2 2 2" xfId="29317"/>
    <cellStyle name="Normal 4 7 2 4 4 2 2 2 2" xfId="53348"/>
    <cellStyle name="Normal 4 7 2 4 4 2 2 3" xfId="17653"/>
    <cellStyle name="Normal 4 7 2 4 4 2 2 4" xfId="41727"/>
    <cellStyle name="Normal 4 7 2 4 4 2 3" xfId="14468"/>
    <cellStyle name="Normal 4 7 2 4 4 2 3 2" xfId="38544"/>
    <cellStyle name="Normal 4 7 2 4 4 2 4" xfId="26095"/>
    <cellStyle name="Normal 4 7 2 4 4 2 4 2" xfId="50136"/>
    <cellStyle name="Normal 4 7 2 4 4 2 5" xfId="9599"/>
    <cellStyle name="Normal 4 7 2 4 4 2 6" xfId="33675"/>
    <cellStyle name="Normal 4 7 2 4 4 3" xfId="4282"/>
    <cellStyle name="Normal 4 7 2 4 4 3 2" xfId="7495"/>
    <cellStyle name="Normal 4 7 2 4 4 3 2 2" xfId="30326"/>
    <cellStyle name="Normal 4 7 2 4 4 3 2 2 2" xfId="54357"/>
    <cellStyle name="Normal 4 7 2 4 4 3 2 3" xfId="18662"/>
    <cellStyle name="Normal 4 7 2 4 4 3 2 4" xfId="42736"/>
    <cellStyle name="Normal 4 7 2 4 4 3 3" xfId="15479"/>
    <cellStyle name="Normal 4 7 2 4 4 3 3 2" xfId="39553"/>
    <cellStyle name="Normal 4 7 2 4 4 3 4" xfId="27114"/>
    <cellStyle name="Normal 4 7 2 4 4 3 4 2" xfId="51145"/>
    <cellStyle name="Normal 4 7 2 4 4 3 5" xfId="10577"/>
    <cellStyle name="Normal 4 7 2 4 4 3 6" xfId="34653"/>
    <cellStyle name="Normal 4 7 2 4 4 4" xfId="5320"/>
    <cellStyle name="Normal 4 7 2 4 4 4 2" xfId="16517"/>
    <cellStyle name="Normal 4 7 2 4 4 4 2 2" xfId="40591"/>
    <cellStyle name="Normal 4 7 2 4 4 4 3" xfId="28152"/>
    <cellStyle name="Normal 4 7 2 4 4 4 3 2" xfId="52183"/>
    <cellStyle name="Normal 4 7 2 4 4 4 4" xfId="11540"/>
    <cellStyle name="Normal 4 7 2 4 4 4 5" xfId="35616"/>
    <cellStyle name="Normal 4 7 2 4 4 5" xfId="2317"/>
    <cellStyle name="Normal 4 7 2 4 4 5 2" xfId="25128"/>
    <cellStyle name="Normal 4 7 2 4 4 5 2 2" xfId="49169"/>
    <cellStyle name="Normal 4 7 2 4 4 5 3" xfId="12646"/>
    <cellStyle name="Normal 4 7 2 4 4 5 4" xfId="36722"/>
    <cellStyle name="Normal 4 7 2 4 4 6" xfId="24142"/>
    <cellStyle name="Normal 4 7 2 4 4 6 2" xfId="48189"/>
    <cellStyle name="Normal 4 7 2 4 4 7" xfId="8637"/>
    <cellStyle name="Normal 4 7 2 4 4 8" xfId="32713"/>
    <cellStyle name="Normal 4 7 2 4 5" xfId="2566"/>
    <cellStyle name="Normal 4 7 2 4 5 2" xfId="5766"/>
    <cellStyle name="Normal 4 7 2 4 5 2 2" xfId="28597"/>
    <cellStyle name="Normal 4 7 2 4 5 2 2 2" xfId="52628"/>
    <cellStyle name="Normal 4 7 2 4 5 2 3" xfId="16933"/>
    <cellStyle name="Normal 4 7 2 4 5 2 4" xfId="41007"/>
    <cellStyle name="Normal 4 7 2 4 5 3" xfId="13748"/>
    <cellStyle name="Normal 4 7 2 4 5 3 2" xfId="37824"/>
    <cellStyle name="Normal 4 7 2 4 5 4" xfId="25375"/>
    <cellStyle name="Normal 4 7 2 4 5 4 2" xfId="49416"/>
    <cellStyle name="Normal 4 7 2 4 5 5" xfId="8879"/>
    <cellStyle name="Normal 4 7 2 4 5 6" xfId="32955"/>
    <cellStyle name="Normal 4 7 2 4 6" xfId="3541"/>
    <cellStyle name="Normal 4 7 2 4 6 2" xfId="6754"/>
    <cellStyle name="Normal 4 7 2 4 6 2 2" xfId="29585"/>
    <cellStyle name="Normal 4 7 2 4 6 2 2 2" xfId="53616"/>
    <cellStyle name="Normal 4 7 2 4 6 2 3" xfId="17921"/>
    <cellStyle name="Normal 4 7 2 4 6 2 4" xfId="41995"/>
    <cellStyle name="Normal 4 7 2 4 6 3" xfId="14738"/>
    <cellStyle name="Normal 4 7 2 4 6 3 2" xfId="38812"/>
    <cellStyle name="Normal 4 7 2 4 6 4" xfId="26373"/>
    <cellStyle name="Normal 4 7 2 4 6 4 2" xfId="50404"/>
    <cellStyle name="Normal 4 7 2 4 6 5" xfId="9857"/>
    <cellStyle name="Normal 4 7 2 4 6 6" xfId="33933"/>
    <cellStyle name="Normal 4 7 2 4 7" xfId="4599"/>
    <cellStyle name="Normal 4 7 2 4 7 2" xfId="15796"/>
    <cellStyle name="Normal 4 7 2 4 7 2 2" xfId="39870"/>
    <cellStyle name="Normal 4 7 2 4 7 3" xfId="27431"/>
    <cellStyle name="Normal 4 7 2 4 7 3 2" xfId="51462"/>
    <cellStyle name="Normal 4 7 2 4 7 4" xfId="10820"/>
    <cellStyle name="Normal 4 7 2 4 7 5" xfId="34896"/>
    <cellStyle name="Normal 4 7 2 4 8" xfId="1595"/>
    <cellStyle name="Normal 4 7 2 4 8 2" xfId="24404"/>
    <cellStyle name="Normal 4 7 2 4 8 2 2" xfId="48447"/>
    <cellStyle name="Normal 4 7 2 4 8 3" xfId="11848"/>
    <cellStyle name="Normal 4 7 2 4 8 4" xfId="35924"/>
    <cellStyle name="Normal 4 7 2 4 9" xfId="23407"/>
    <cellStyle name="Normal 4 7 2 4 9 2" xfId="47469"/>
    <cellStyle name="Normal 4 7 2 5" xfId="754"/>
    <cellStyle name="Normal 4 7 2 5 2" xfId="2802"/>
    <cellStyle name="Normal 4 7 2 5 2 2" xfId="6001"/>
    <cellStyle name="Normal 4 7 2 5 2 2 2" xfId="28832"/>
    <cellStyle name="Normal 4 7 2 5 2 2 2 2" xfId="52863"/>
    <cellStyle name="Normal 4 7 2 5 2 2 3" xfId="17168"/>
    <cellStyle name="Normal 4 7 2 5 2 2 4" xfId="41242"/>
    <cellStyle name="Normal 4 7 2 5 2 3" xfId="13983"/>
    <cellStyle name="Normal 4 7 2 5 2 3 2" xfId="38059"/>
    <cellStyle name="Normal 4 7 2 5 2 4" xfId="25610"/>
    <cellStyle name="Normal 4 7 2 5 2 4 2" xfId="49651"/>
    <cellStyle name="Normal 4 7 2 5 2 5" xfId="9114"/>
    <cellStyle name="Normal 4 7 2 5 2 6" xfId="33190"/>
    <cellStyle name="Normal 4 7 2 5 3" xfId="3781"/>
    <cellStyle name="Normal 4 7 2 5 3 2" xfId="6994"/>
    <cellStyle name="Normal 4 7 2 5 3 2 2" xfId="29825"/>
    <cellStyle name="Normal 4 7 2 5 3 2 2 2" xfId="53856"/>
    <cellStyle name="Normal 4 7 2 5 3 2 3" xfId="18161"/>
    <cellStyle name="Normal 4 7 2 5 3 2 4" xfId="42235"/>
    <cellStyle name="Normal 4 7 2 5 3 3" xfId="14978"/>
    <cellStyle name="Normal 4 7 2 5 3 3 2" xfId="39052"/>
    <cellStyle name="Normal 4 7 2 5 3 4" xfId="26613"/>
    <cellStyle name="Normal 4 7 2 5 3 4 2" xfId="50644"/>
    <cellStyle name="Normal 4 7 2 5 3 5" xfId="10092"/>
    <cellStyle name="Normal 4 7 2 5 3 6" xfId="34168"/>
    <cellStyle name="Normal 4 7 2 5 4" xfId="4834"/>
    <cellStyle name="Normal 4 7 2 5 4 2" xfId="16031"/>
    <cellStyle name="Normal 4 7 2 5 4 2 2" xfId="40105"/>
    <cellStyle name="Normal 4 7 2 5 4 3" xfId="27666"/>
    <cellStyle name="Normal 4 7 2 5 4 3 2" xfId="51697"/>
    <cellStyle name="Normal 4 7 2 5 4 4" xfId="11055"/>
    <cellStyle name="Normal 4 7 2 5 4 5" xfId="35131"/>
    <cellStyle name="Normal 4 7 2 5 5" xfId="1830"/>
    <cellStyle name="Normal 4 7 2 5 5 2" xfId="24639"/>
    <cellStyle name="Normal 4 7 2 5 5 2 2" xfId="48682"/>
    <cellStyle name="Normal 4 7 2 5 5 3" xfId="12141"/>
    <cellStyle name="Normal 4 7 2 5 5 4" xfId="36217"/>
    <cellStyle name="Normal 4 7 2 5 6" xfId="23650"/>
    <cellStyle name="Normal 4 7 2 5 6 2" xfId="47704"/>
    <cellStyle name="Normal 4 7 2 5 7" xfId="8152"/>
    <cellStyle name="Normal 4 7 2 5 8" xfId="32228"/>
    <cellStyle name="Normal 4 7 2 6" xfId="1024"/>
    <cellStyle name="Normal 4 7 2 6 2" xfId="3042"/>
    <cellStyle name="Normal 4 7 2 6 2 2" xfId="6241"/>
    <cellStyle name="Normal 4 7 2 6 2 2 2" xfId="29072"/>
    <cellStyle name="Normal 4 7 2 6 2 2 2 2" xfId="53103"/>
    <cellStyle name="Normal 4 7 2 6 2 2 3" xfId="17408"/>
    <cellStyle name="Normal 4 7 2 6 2 2 4" xfId="41482"/>
    <cellStyle name="Normal 4 7 2 6 2 3" xfId="14223"/>
    <cellStyle name="Normal 4 7 2 6 2 3 2" xfId="38299"/>
    <cellStyle name="Normal 4 7 2 6 2 4" xfId="25850"/>
    <cellStyle name="Normal 4 7 2 6 2 4 2" xfId="49891"/>
    <cellStyle name="Normal 4 7 2 6 2 5" xfId="9354"/>
    <cellStyle name="Normal 4 7 2 6 2 6" xfId="33430"/>
    <cellStyle name="Normal 4 7 2 6 3" xfId="4025"/>
    <cellStyle name="Normal 4 7 2 6 3 2" xfId="7238"/>
    <cellStyle name="Normal 4 7 2 6 3 2 2" xfId="30069"/>
    <cellStyle name="Normal 4 7 2 6 3 2 2 2" xfId="54100"/>
    <cellStyle name="Normal 4 7 2 6 3 2 3" xfId="18405"/>
    <cellStyle name="Normal 4 7 2 6 3 2 4" xfId="42479"/>
    <cellStyle name="Normal 4 7 2 6 3 3" xfId="15222"/>
    <cellStyle name="Normal 4 7 2 6 3 3 2" xfId="39296"/>
    <cellStyle name="Normal 4 7 2 6 3 4" xfId="26857"/>
    <cellStyle name="Normal 4 7 2 6 3 4 2" xfId="50888"/>
    <cellStyle name="Normal 4 7 2 6 3 5" xfId="10332"/>
    <cellStyle name="Normal 4 7 2 6 3 6" xfId="34408"/>
    <cellStyle name="Normal 4 7 2 6 4" xfId="5074"/>
    <cellStyle name="Normal 4 7 2 6 4 2" xfId="16271"/>
    <cellStyle name="Normal 4 7 2 6 4 2 2" xfId="40345"/>
    <cellStyle name="Normal 4 7 2 6 4 3" xfId="27906"/>
    <cellStyle name="Normal 4 7 2 6 4 3 2" xfId="51937"/>
    <cellStyle name="Normal 4 7 2 6 4 4" xfId="11295"/>
    <cellStyle name="Normal 4 7 2 6 4 5" xfId="35371"/>
    <cellStyle name="Normal 4 7 2 6 5" xfId="2070"/>
    <cellStyle name="Normal 4 7 2 6 5 2" xfId="24879"/>
    <cellStyle name="Normal 4 7 2 6 5 2 2" xfId="48922"/>
    <cellStyle name="Normal 4 7 2 6 5 3" xfId="12391"/>
    <cellStyle name="Normal 4 7 2 6 5 4" xfId="36467"/>
    <cellStyle name="Normal 4 7 2 6 6" xfId="23892"/>
    <cellStyle name="Normal 4 7 2 6 6 2" xfId="47944"/>
    <cellStyle name="Normal 4 7 2 6 7" xfId="8392"/>
    <cellStyle name="Normal 4 7 2 6 8" xfId="32468"/>
    <cellStyle name="Normal 4 7 2 7" xfId="1264"/>
    <cellStyle name="Normal 4 7 2 7 2" xfId="3282"/>
    <cellStyle name="Normal 4 7 2 7 2 2" xfId="6481"/>
    <cellStyle name="Normal 4 7 2 7 2 2 2" xfId="29312"/>
    <cellStyle name="Normal 4 7 2 7 2 2 2 2" xfId="53343"/>
    <cellStyle name="Normal 4 7 2 7 2 2 3" xfId="17648"/>
    <cellStyle name="Normal 4 7 2 7 2 2 4" xfId="41722"/>
    <cellStyle name="Normal 4 7 2 7 2 3" xfId="14463"/>
    <cellStyle name="Normal 4 7 2 7 2 3 2" xfId="38539"/>
    <cellStyle name="Normal 4 7 2 7 2 4" xfId="26090"/>
    <cellStyle name="Normal 4 7 2 7 2 4 2" xfId="50131"/>
    <cellStyle name="Normal 4 7 2 7 2 5" xfId="9594"/>
    <cellStyle name="Normal 4 7 2 7 2 6" xfId="33670"/>
    <cellStyle name="Normal 4 7 2 7 3" xfId="4277"/>
    <cellStyle name="Normal 4 7 2 7 3 2" xfId="7490"/>
    <cellStyle name="Normal 4 7 2 7 3 2 2" xfId="30321"/>
    <cellStyle name="Normal 4 7 2 7 3 2 2 2" xfId="54352"/>
    <cellStyle name="Normal 4 7 2 7 3 2 3" xfId="18657"/>
    <cellStyle name="Normal 4 7 2 7 3 2 4" xfId="42731"/>
    <cellStyle name="Normal 4 7 2 7 3 3" xfId="15474"/>
    <cellStyle name="Normal 4 7 2 7 3 3 2" xfId="39548"/>
    <cellStyle name="Normal 4 7 2 7 3 4" xfId="27109"/>
    <cellStyle name="Normal 4 7 2 7 3 4 2" xfId="51140"/>
    <cellStyle name="Normal 4 7 2 7 3 5" xfId="10572"/>
    <cellStyle name="Normal 4 7 2 7 3 6" xfId="34648"/>
    <cellStyle name="Normal 4 7 2 7 4" xfId="5315"/>
    <cellStyle name="Normal 4 7 2 7 4 2" xfId="16512"/>
    <cellStyle name="Normal 4 7 2 7 4 2 2" xfId="40586"/>
    <cellStyle name="Normal 4 7 2 7 4 3" xfId="28147"/>
    <cellStyle name="Normal 4 7 2 7 4 3 2" xfId="52178"/>
    <cellStyle name="Normal 4 7 2 7 4 4" xfId="11535"/>
    <cellStyle name="Normal 4 7 2 7 4 5" xfId="35611"/>
    <cellStyle name="Normal 4 7 2 7 5" xfId="2312"/>
    <cellStyle name="Normal 4 7 2 7 5 2" xfId="25123"/>
    <cellStyle name="Normal 4 7 2 7 5 2 2" xfId="49164"/>
    <cellStyle name="Normal 4 7 2 7 5 3" xfId="12641"/>
    <cellStyle name="Normal 4 7 2 7 5 4" xfId="36717"/>
    <cellStyle name="Normal 4 7 2 7 6" xfId="24137"/>
    <cellStyle name="Normal 4 7 2 7 6 2" xfId="48184"/>
    <cellStyle name="Normal 4 7 2 7 7" xfId="8632"/>
    <cellStyle name="Normal 4 7 2 7 8" xfId="32708"/>
    <cellStyle name="Normal 4 7 2 8" xfId="2561"/>
    <cellStyle name="Normal 4 7 2 8 2" xfId="5761"/>
    <cellStyle name="Normal 4 7 2 8 2 2" xfId="28592"/>
    <cellStyle name="Normal 4 7 2 8 2 2 2" xfId="52623"/>
    <cellStyle name="Normal 4 7 2 8 2 3" xfId="16928"/>
    <cellStyle name="Normal 4 7 2 8 2 4" xfId="41002"/>
    <cellStyle name="Normal 4 7 2 8 3" xfId="13743"/>
    <cellStyle name="Normal 4 7 2 8 3 2" xfId="37819"/>
    <cellStyle name="Normal 4 7 2 8 4" xfId="25370"/>
    <cellStyle name="Normal 4 7 2 8 4 2" xfId="49411"/>
    <cellStyle name="Normal 4 7 2 8 5" xfId="8874"/>
    <cellStyle name="Normal 4 7 2 8 6" xfId="32950"/>
    <cellStyle name="Normal 4 7 2 9" xfId="3536"/>
    <cellStyle name="Normal 4 7 2 9 2" xfId="6749"/>
    <cellStyle name="Normal 4 7 2 9 2 2" xfId="29580"/>
    <cellStyle name="Normal 4 7 2 9 2 2 2" xfId="53611"/>
    <cellStyle name="Normal 4 7 2 9 2 3" xfId="17916"/>
    <cellStyle name="Normal 4 7 2 9 2 4" xfId="41990"/>
    <cellStyle name="Normal 4 7 2 9 3" xfId="14733"/>
    <cellStyle name="Normal 4 7 2 9 3 2" xfId="38807"/>
    <cellStyle name="Normal 4 7 2 9 4" xfId="26368"/>
    <cellStyle name="Normal 4 7 2 9 4 2" xfId="50399"/>
    <cellStyle name="Normal 4 7 2 9 5" xfId="9852"/>
    <cellStyle name="Normal 4 7 2 9 6" xfId="33928"/>
    <cellStyle name="Normal 4 7 3" xfId="361"/>
    <cellStyle name="Normal 4 7 3 10" xfId="1596"/>
    <cellStyle name="Normal 4 7 3 10 2" xfId="24405"/>
    <cellStyle name="Normal 4 7 3 10 2 2" xfId="48448"/>
    <cellStyle name="Normal 4 7 3 10 3" xfId="11849"/>
    <cellStyle name="Normal 4 7 3 10 4" xfId="35925"/>
    <cellStyle name="Normal 4 7 3 11" xfId="23408"/>
    <cellStyle name="Normal 4 7 3 11 2" xfId="47470"/>
    <cellStyle name="Normal 4 7 3 12" xfId="7918"/>
    <cellStyle name="Normal 4 7 3 13" xfId="31994"/>
    <cellStyle name="Normal 4 7 3 2" xfId="362"/>
    <cellStyle name="Normal 4 7 3 2 10" xfId="7919"/>
    <cellStyle name="Normal 4 7 3 2 11" xfId="31995"/>
    <cellStyle name="Normal 4 7 3 2 2" xfId="761"/>
    <cellStyle name="Normal 4 7 3 2 2 2" xfId="2809"/>
    <cellStyle name="Normal 4 7 3 2 2 2 2" xfId="6008"/>
    <cellStyle name="Normal 4 7 3 2 2 2 2 2" xfId="28839"/>
    <cellStyle name="Normal 4 7 3 2 2 2 2 2 2" xfId="52870"/>
    <cellStyle name="Normal 4 7 3 2 2 2 2 3" xfId="17175"/>
    <cellStyle name="Normal 4 7 3 2 2 2 2 4" xfId="41249"/>
    <cellStyle name="Normal 4 7 3 2 2 2 3" xfId="13990"/>
    <cellStyle name="Normal 4 7 3 2 2 2 3 2" xfId="38066"/>
    <cellStyle name="Normal 4 7 3 2 2 2 4" xfId="25617"/>
    <cellStyle name="Normal 4 7 3 2 2 2 4 2" xfId="49658"/>
    <cellStyle name="Normal 4 7 3 2 2 2 5" xfId="9121"/>
    <cellStyle name="Normal 4 7 3 2 2 2 6" xfId="33197"/>
    <cellStyle name="Normal 4 7 3 2 2 3" xfId="3788"/>
    <cellStyle name="Normal 4 7 3 2 2 3 2" xfId="7001"/>
    <cellStyle name="Normal 4 7 3 2 2 3 2 2" xfId="29832"/>
    <cellStyle name="Normal 4 7 3 2 2 3 2 2 2" xfId="53863"/>
    <cellStyle name="Normal 4 7 3 2 2 3 2 3" xfId="18168"/>
    <cellStyle name="Normal 4 7 3 2 2 3 2 4" xfId="42242"/>
    <cellStyle name="Normal 4 7 3 2 2 3 3" xfId="14985"/>
    <cellStyle name="Normal 4 7 3 2 2 3 3 2" xfId="39059"/>
    <cellStyle name="Normal 4 7 3 2 2 3 4" xfId="26620"/>
    <cellStyle name="Normal 4 7 3 2 2 3 4 2" xfId="50651"/>
    <cellStyle name="Normal 4 7 3 2 2 3 5" xfId="10099"/>
    <cellStyle name="Normal 4 7 3 2 2 3 6" xfId="34175"/>
    <cellStyle name="Normal 4 7 3 2 2 4" xfId="4841"/>
    <cellStyle name="Normal 4 7 3 2 2 4 2" xfId="16038"/>
    <cellStyle name="Normal 4 7 3 2 2 4 2 2" xfId="40112"/>
    <cellStyle name="Normal 4 7 3 2 2 4 3" xfId="27673"/>
    <cellStyle name="Normal 4 7 3 2 2 4 3 2" xfId="51704"/>
    <cellStyle name="Normal 4 7 3 2 2 4 4" xfId="11062"/>
    <cellStyle name="Normal 4 7 3 2 2 4 5" xfId="35138"/>
    <cellStyle name="Normal 4 7 3 2 2 5" xfId="1837"/>
    <cellStyle name="Normal 4 7 3 2 2 5 2" xfId="24646"/>
    <cellStyle name="Normal 4 7 3 2 2 5 2 2" xfId="48689"/>
    <cellStyle name="Normal 4 7 3 2 2 5 3" xfId="12148"/>
    <cellStyle name="Normal 4 7 3 2 2 5 4" xfId="36224"/>
    <cellStyle name="Normal 4 7 3 2 2 6" xfId="23657"/>
    <cellStyle name="Normal 4 7 3 2 2 6 2" xfId="47711"/>
    <cellStyle name="Normal 4 7 3 2 2 7" xfId="8159"/>
    <cellStyle name="Normal 4 7 3 2 2 8" xfId="32235"/>
    <cellStyle name="Normal 4 7 3 2 3" xfId="1031"/>
    <cellStyle name="Normal 4 7 3 2 3 2" xfId="3049"/>
    <cellStyle name="Normal 4 7 3 2 3 2 2" xfId="6248"/>
    <cellStyle name="Normal 4 7 3 2 3 2 2 2" xfId="29079"/>
    <cellStyle name="Normal 4 7 3 2 3 2 2 2 2" xfId="53110"/>
    <cellStyle name="Normal 4 7 3 2 3 2 2 3" xfId="17415"/>
    <cellStyle name="Normal 4 7 3 2 3 2 2 4" xfId="41489"/>
    <cellStyle name="Normal 4 7 3 2 3 2 3" xfId="14230"/>
    <cellStyle name="Normal 4 7 3 2 3 2 3 2" xfId="38306"/>
    <cellStyle name="Normal 4 7 3 2 3 2 4" xfId="25857"/>
    <cellStyle name="Normal 4 7 3 2 3 2 4 2" xfId="49898"/>
    <cellStyle name="Normal 4 7 3 2 3 2 5" xfId="9361"/>
    <cellStyle name="Normal 4 7 3 2 3 2 6" xfId="33437"/>
    <cellStyle name="Normal 4 7 3 2 3 3" xfId="4032"/>
    <cellStyle name="Normal 4 7 3 2 3 3 2" xfId="7245"/>
    <cellStyle name="Normal 4 7 3 2 3 3 2 2" xfId="30076"/>
    <cellStyle name="Normal 4 7 3 2 3 3 2 2 2" xfId="54107"/>
    <cellStyle name="Normal 4 7 3 2 3 3 2 3" xfId="18412"/>
    <cellStyle name="Normal 4 7 3 2 3 3 2 4" xfId="42486"/>
    <cellStyle name="Normal 4 7 3 2 3 3 3" xfId="15229"/>
    <cellStyle name="Normal 4 7 3 2 3 3 3 2" xfId="39303"/>
    <cellStyle name="Normal 4 7 3 2 3 3 4" xfId="26864"/>
    <cellStyle name="Normal 4 7 3 2 3 3 4 2" xfId="50895"/>
    <cellStyle name="Normal 4 7 3 2 3 3 5" xfId="10339"/>
    <cellStyle name="Normal 4 7 3 2 3 3 6" xfId="34415"/>
    <cellStyle name="Normal 4 7 3 2 3 4" xfId="5081"/>
    <cellStyle name="Normal 4 7 3 2 3 4 2" xfId="16278"/>
    <cellStyle name="Normal 4 7 3 2 3 4 2 2" xfId="40352"/>
    <cellStyle name="Normal 4 7 3 2 3 4 3" xfId="27913"/>
    <cellStyle name="Normal 4 7 3 2 3 4 3 2" xfId="51944"/>
    <cellStyle name="Normal 4 7 3 2 3 4 4" xfId="11302"/>
    <cellStyle name="Normal 4 7 3 2 3 4 5" xfId="35378"/>
    <cellStyle name="Normal 4 7 3 2 3 5" xfId="2077"/>
    <cellStyle name="Normal 4 7 3 2 3 5 2" xfId="24886"/>
    <cellStyle name="Normal 4 7 3 2 3 5 2 2" xfId="48929"/>
    <cellStyle name="Normal 4 7 3 2 3 5 3" xfId="12398"/>
    <cellStyle name="Normal 4 7 3 2 3 5 4" xfId="36474"/>
    <cellStyle name="Normal 4 7 3 2 3 6" xfId="23899"/>
    <cellStyle name="Normal 4 7 3 2 3 6 2" xfId="47951"/>
    <cellStyle name="Normal 4 7 3 2 3 7" xfId="8399"/>
    <cellStyle name="Normal 4 7 3 2 3 8" xfId="32475"/>
    <cellStyle name="Normal 4 7 3 2 4" xfId="1271"/>
    <cellStyle name="Normal 4 7 3 2 4 2" xfId="3289"/>
    <cellStyle name="Normal 4 7 3 2 4 2 2" xfId="6488"/>
    <cellStyle name="Normal 4 7 3 2 4 2 2 2" xfId="29319"/>
    <cellStyle name="Normal 4 7 3 2 4 2 2 2 2" xfId="53350"/>
    <cellStyle name="Normal 4 7 3 2 4 2 2 3" xfId="17655"/>
    <cellStyle name="Normal 4 7 3 2 4 2 2 4" xfId="41729"/>
    <cellStyle name="Normal 4 7 3 2 4 2 3" xfId="14470"/>
    <cellStyle name="Normal 4 7 3 2 4 2 3 2" xfId="38546"/>
    <cellStyle name="Normal 4 7 3 2 4 2 4" xfId="26097"/>
    <cellStyle name="Normal 4 7 3 2 4 2 4 2" xfId="50138"/>
    <cellStyle name="Normal 4 7 3 2 4 2 5" xfId="9601"/>
    <cellStyle name="Normal 4 7 3 2 4 2 6" xfId="33677"/>
    <cellStyle name="Normal 4 7 3 2 4 3" xfId="4284"/>
    <cellStyle name="Normal 4 7 3 2 4 3 2" xfId="7497"/>
    <cellStyle name="Normal 4 7 3 2 4 3 2 2" xfId="30328"/>
    <cellStyle name="Normal 4 7 3 2 4 3 2 2 2" xfId="54359"/>
    <cellStyle name="Normal 4 7 3 2 4 3 2 3" xfId="18664"/>
    <cellStyle name="Normal 4 7 3 2 4 3 2 4" xfId="42738"/>
    <cellStyle name="Normal 4 7 3 2 4 3 3" xfId="15481"/>
    <cellStyle name="Normal 4 7 3 2 4 3 3 2" xfId="39555"/>
    <cellStyle name="Normal 4 7 3 2 4 3 4" xfId="27116"/>
    <cellStyle name="Normal 4 7 3 2 4 3 4 2" xfId="51147"/>
    <cellStyle name="Normal 4 7 3 2 4 3 5" xfId="10579"/>
    <cellStyle name="Normal 4 7 3 2 4 3 6" xfId="34655"/>
    <cellStyle name="Normal 4 7 3 2 4 4" xfId="5322"/>
    <cellStyle name="Normal 4 7 3 2 4 4 2" xfId="16519"/>
    <cellStyle name="Normal 4 7 3 2 4 4 2 2" xfId="40593"/>
    <cellStyle name="Normal 4 7 3 2 4 4 3" xfId="28154"/>
    <cellStyle name="Normal 4 7 3 2 4 4 3 2" xfId="52185"/>
    <cellStyle name="Normal 4 7 3 2 4 4 4" xfId="11542"/>
    <cellStyle name="Normal 4 7 3 2 4 4 5" xfId="35618"/>
    <cellStyle name="Normal 4 7 3 2 4 5" xfId="2319"/>
    <cellStyle name="Normal 4 7 3 2 4 5 2" xfId="25130"/>
    <cellStyle name="Normal 4 7 3 2 4 5 2 2" xfId="49171"/>
    <cellStyle name="Normal 4 7 3 2 4 5 3" xfId="12648"/>
    <cellStyle name="Normal 4 7 3 2 4 5 4" xfId="36724"/>
    <cellStyle name="Normal 4 7 3 2 4 6" xfId="24144"/>
    <cellStyle name="Normal 4 7 3 2 4 6 2" xfId="48191"/>
    <cellStyle name="Normal 4 7 3 2 4 7" xfId="8639"/>
    <cellStyle name="Normal 4 7 3 2 4 8" xfId="32715"/>
    <cellStyle name="Normal 4 7 3 2 5" xfId="2568"/>
    <cellStyle name="Normal 4 7 3 2 5 2" xfId="5768"/>
    <cellStyle name="Normal 4 7 3 2 5 2 2" xfId="28599"/>
    <cellStyle name="Normal 4 7 3 2 5 2 2 2" xfId="52630"/>
    <cellStyle name="Normal 4 7 3 2 5 2 3" xfId="16935"/>
    <cellStyle name="Normal 4 7 3 2 5 2 4" xfId="41009"/>
    <cellStyle name="Normal 4 7 3 2 5 3" xfId="13750"/>
    <cellStyle name="Normal 4 7 3 2 5 3 2" xfId="37826"/>
    <cellStyle name="Normal 4 7 3 2 5 4" xfId="25377"/>
    <cellStyle name="Normal 4 7 3 2 5 4 2" xfId="49418"/>
    <cellStyle name="Normal 4 7 3 2 5 5" xfId="8881"/>
    <cellStyle name="Normal 4 7 3 2 5 6" xfId="32957"/>
    <cellStyle name="Normal 4 7 3 2 6" xfId="3543"/>
    <cellStyle name="Normal 4 7 3 2 6 2" xfId="6756"/>
    <cellStyle name="Normal 4 7 3 2 6 2 2" xfId="29587"/>
    <cellStyle name="Normal 4 7 3 2 6 2 2 2" xfId="53618"/>
    <cellStyle name="Normal 4 7 3 2 6 2 3" xfId="17923"/>
    <cellStyle name="Normal 4 7 3 2 6 2 4" xfId="41997"/>
    <cellStyle name="Normal 4 7 3 2 6 3" xfId="14740"/>
    <cellStyle name="Normal 4 7 3 2 6 3 2" xfId="38814"/>
    <cellStyle name="Normal 4 7 3 2 6 4" xfId="26375"/>
    <cellStyle name="Normal 4 7 3 2 6 4 2" xfId="50406"/>
    <cellStyle name="Normal 4 7 3 2 6 5" xfId="9859"/>
    <cellStyle name="Normal 4 7 3 2 6 6" xfId="33935"/>
    <cellStyle name="Normal 4 7 3 2 7" xfId="4601"/>
    <cellStyle name="Normal 4 7 3 2 7 2" xfId="15798"/>
    <cellStyle name="Normal 4 7 3 2 7 2 2" xfId="39872"/>
    <cellStyle name="Normal 4 7 3 2 7 3" xfId="27433"/>
    <cellStyle name="Normal 4 7 3 2 7 3 2" xfId="51464"/>
    <cellStyle name="Normal 4 7 3 2 7 4" xfId="10822"/>
    <cellStyle name="Normal 4 7 3 2 7 5" xfId="34898"/>
    <cellStyle name="Normal 4 7 3 2 8" xfId="1597"/>
    <cellStyle name="Normal 4 7 3 2 8 2" xfId="24406"/>
    <cellStyle name="Normal 4 7 3 2 8 2 2" xfId="48449"/>
    <cellStyle name="Normal 4 7 3 2 8 3" xfId="11850"/>
    <cellStyle name="Normal 4 7 3 2 8 4" xfId="35926"/>
    <cellStyle name="Normal 4 7 3 2 9" xfId="23409"/>
    <cellStyle name="Normal 4 7 3 2 9 2" xfId="47471"/>
    <cellStyle name="Normal 4 7 3 3" xfId="363"/>
    <cellStyle name="Normal 4 7 3 3 10" xfId="7920"/>
    <cellStyle name="Normal 4 7 3 3 11" xfId="31996"/>
    <cellStyle name="Normal 4 7 3 3 2" xfId="762"/>
    <cellStyle name="Normal 4 7 3 3 2 2" xfId="2810"/>
    <cellStyle name="Normal 4 7 3 3 2 2 2" xfId="6009"/>
    <cellStyle name="Normal 4 7 3 3 2 2 2 2" xfId="28840"/>
    <cellStyle name="Normal 4 7 3 3 2 2 2 2 2" xfId="52871"/>
    <cellStyle name="Normal 4 7 3 3 2 2 2 3" xfId="17176"/>
    <cellStyle name="Normal 4 7 3 3 2 2 2 4" xfId="41250"/>
    <cellStyle name="Normal 4 7 3 3 2 2 3" xfId="13991"/>
    <cellStyle name="Normal 4 7 3 3 2 2 3 2" xfId="38067"/>
    <cellStyle name="Normal 4 7 3 3 2 2 4" xfId="25618"/>
    <cellStyle name="Normal 4 7 3 3 2 2 4 2" xfId="49659"/>
    <cellStyle name="Normal 4 7 3 3 2 2 5" xfId="9122"/>
    <cellStyle name="Normal 4 7 3 3 2 2 6" xfId="33198"/>
    <cellStyle name="Normal 4 7 3 3 2 3" xfId="3789"/>
    <cellStyle name="Normal 4 7 3 3 2 3 2" xfId="7002"/>
    <cellStyle name="Normal 4 7 3 3 2 3 2 2" xfId="29833"/>
    <cellStyle name="Normal 4 7 3 3 2 3 2 2 2" xfId="53864"/>
    <cellStyle name="Normal 4 7 3 3 2 3 2 3" xfId="18169"/>
    <cellStyle name="Normal 4 7 3 3 2 3 2 4" xfId="42243"/>
    <cellStyle name="Normal 4 7 3 3 2 3 3" xfId="14986"/>
    <cellStyle name="Normal 4 7 3 3 2 3 3 2" xfId="39060"/>
    <cellStyle name="Normal 4 7 3 3 2 3 4" xfId="26621"/>
    <cellStyle name="Normal 4 7 3 3 2 3 4 2" xfId="50652"/>
    <cellStyle name="Normal 4 7 3 3 2 3 5" xfId="10100"/>
    <cellStyle name="Normal 4 7 3 3 2 3 6" xfId="34176"/>
    <cellStyle name="Normal 4 7 3 3 2 4" xfId="4842"/>
    <cellStyle name="Normal 4 7 3 3 2 4 2" xfId="16039"/>
    <cellStyle name="Normal 4 7 3 3 2 4 2 2" xfId="40113"/>
    <cellStyle name="Normal 4 7 3 3 2 4 3" xfId="27674"/>
    <cellStyle name="Normal 4 7 3 3 2 4 3 2" xfId="51705"/>
    <cellStyle name="Normal 4 7 3 3 2 4 4" xfId="11063"/>
    <cellStyle name="Normal 4 7 3 3 2 4 5" xfId="35139"/>
    <cellStyle name="Normal 4 7 3 3 2 5" xfId="1838"/>
    <cellStyle name="Normal 4 7 3 3 2 5 2" xfId="24647"/>
    <cellStyle name="Normal 4 7 3 3 2 5 2 2" xfId="48690"/>
    <cellStyle name="Normal 4 7 3 3 2 5 3" xfId="12149"/>
    <cellStyle name="Normal 4 7 3 3 2 5 4" xfId="36225"/>
    <cellStyle name="Normal 4 7 3 3 2 6" xfId="23658"/>
    <cellStyle name="Normal 4 7 3 3 2 6 2" xfId="47712"/>
    <cellStyle name="Normal 4 7 3 3 2 7" xfId="8160"/>
    <cellStyle name="Normal 4 7 3 3 2 8" xfId="32236"/>
    <cellStyle name="Normal 4 7 3 3 3" xfId="1032"/>
    <cellStyle name="Normal 4 7 3 3 3 2" xfId="3050"/>
    <cellStyle name="Normal 4 7 3 3 3 2 2" xfId="6249"/>
    <cellStyle name="Normal 4 7 3 3 3 2 2 2" xfId="29080"/>
    <cellStyle name="Normal 4 7 3 3 3 2 2 2 2" xfId="53111"/>
    <cellStyle name="Normal 4 7 3 3 3 2 2 3" xfId="17416"/>
    <cellStyle name="Normal 4 7 3 3 3 2 2 4" xfId="41490"/>
    <cellStyle name="Normal 4 7 3 3 3 2 3" xfId="14231"/>
    <cellStyle name="Normal 4 7 3 3 3 2 3 2" xfId="38307"/>
    <cellStyle name="Normal 4 7 3 3 3 2 4" xfId="25858"/>
    <cellStyle name="Normal 4 7 3 3 3 2 4 2" xfId="49899"/>
    <cellStyle name="Normal 4 7 3 3 3 2 5" xfId="9362"/>
    <cellStyle name="Normal 4 7 3 3 3 2 6" xfId="33438"/>
    <cellStyle name="Normal 4 7 3 3 3 3" xfId="4033"/>
    <cellStyle name="Normal 4 7 3 3 3 3 2" xfId="7246"/>
    <cellStyle name="Normal 4 7 3 3 3 3 2 2" xfId="30077"/>
    <cellStyle name="Normal 4 7 3 3 3 3 2 2 2" xfId="54108"/>
    <cellStyle name="Normal 4 7 3 3 3 3 2 3" xfId="18413"/>
    <cellStyle name="Normal 4 7 3 3 3 3 2 4" xfId="42487"/>
    <cellStyle name="Normal 4 7 3 3 3 3 3" xfId="15230"/>
    <cellStyle name="Normal 4 7 3 3 3 3 3 2" xfId="39304"/>
    <cellStyle name="Normal 4 7 3 3 3 3 4" xfId="26865"/>
    <cellStyle name="Normal 4 7 3 3 3 3 4 2" xfId="50896"/>
    <cellStyle name="Normal 4 7 3 3 3 3 5" xfId="10340"/>
    <cellStyle name="Normal 4 7 3 3 3 3 6" xfId="34416"/>
    <cellStyle name="Normal 4 7 3 3 3 4" xfId="5082"/>
    <cellStyle name="Normal 4 7 3 3 3 4 2" xfId="16279"/>
    <cellStyle name="Normal 4 7 3 3 3 4 2 2" xfId="40353"/>
    <cellStyle name="Normal 4 7 3 3 3 4 3" xfId="27914"/>
    <cellStyle name="Normal 4 7 3 3 3 4 3 2" xfId="51945"/>
    <cellStyle name="Normal 4 7 3 3 3 4 4" xfId="11303"/>
    <cellStyle name="Normal 4 7 3 3 3 4 5" xfId="35379"/>
    <cellStyle name="Normal 4 7 3 3 3 5" xfId="2078"/>
    <cellStyle name="Normal 4 7 3 3 3 5 2" xfId="24887"/>
    <cellStyle name="Normal 4 7 3 3 3 5 2 2" xfId="48930"/>
    <cellStyle name="Normal 4 7 3 3 3 5 3" xfId="12399"/>
    <cellStyle name="Normal 4 7 3 3 3 5 4" xfId="36475"/>
    <cellStyle name="Normal 4 7 3 3 3 6" xfId="23900"/>
    <cellStyle name="Normal 4 7 3 3 3 6 2" xfId="47952"/>
    <cellStyle name="Normal 4 7 3 3 3 7" xfId="8400"/>
    <cellStyle name="Normal 4 7 3 3 3 8" xfId="32476"/>
    <cellStyle name="Normal 4 7 3 3 4" xfId="1272"/>
    <cellStyle name="Normal 4 7 3 3 4 2" xfId="3290"/>
    <cellStyle name="Normal 4 7 3 3 4 2 2" xfId="6489"/>
    <cellStyle name="Normal 4 7 3 3 4 2 2 2" xfId="29320"/>
    <cellStyle name="Normal 4 7 3 3 4 2 2 2 2" xfId="53351"/>
    <cellStyle name="Normal 4 7 3 3 4 2 2 3" xfId="17656"/>
    <cellStyle name="Normal 4 7 3 3 4 2 2 4" xfId="41730"/>
    <cellStyle name="Normal 4 7 3 3 4 2 3" xfId="14471"/>
    <cellStyle name="Normal 4 7 3 3 4 2 3 2" xfId="38547"/>
    <cellStyle name="Normal 4 7 3 3 4 2 4" xfId="26098"/>
    <cellStyle name="Normal 4 7 3 3 4 2 4 2" xfId="50139"/>
    <cellStyle name="Normal 4 7 3 3 4 2 5" xfId="9602"/>
    <cellStyle name="Normal 4 7 3 3 4 2 6" xfId="33678"/>
    <cellStyle name="Normal 4 7 3 3 4 3" xfId="4285"/>
    <cellStyle name="Normal 4 7 3 3 4 3 2" xfId="7498"/>
    <cellStyle name="Normal 4 7 3 3 4 3 2 2" xfId="30329"/>
    <cellStyle name="Normal 4 7 3 3 4 3 2 2 2" xfId="54360"/>
    <cellStyle name="Normal 4 7 3 3 4 3 2 3" xfId="18665"/>
    <cellStyle name="Normal 4 7 3 3 4 3 2 4" xfId="42739"/>
    <cellStyle name="Normal 4 7 3 3 4 3 3" xfId="15482"/>
    <cellStyle name="Normal 4 7 3 3 4 3 3 2" xfId="39556"/>
    <cellStyle name="Normal 4 7 3 3 4 3 4" xfId="27117"/>
    <cellStyle name="Normal 4 7 3 3 4 3 4 2" xfId="51148"/>
    <cellStyle name="Normal 4 7 3 3 4 3 5" xfId="10580"/>
    <cellStyle name="Normal 4 7 3 3 4 3 6" xfId="34656"/>
    <cellStyle name="Normal 4 7 3 3 4 4" xfId="5323"/>
    <cellStyle name="Normal 4 7 3 3 4 4 2" xfId="16520"/>
    <cellStyle name="Normal 4 7 3 3 4 4 2 2" xfId="40594"/>
    <cellStyle name="Normal 4 7 3 3 4 4 3" xfId="28155"/>
    <cellStyle name="Normal 4 7 3 3 4 4 3 2" xfId="52186"/>
    <cellStyle name="Normal 4 7 3 3 4 4 4" xfId="11543"/>
    <cellStyle name="Normal 4 7 3 3 4 4 5" xfId="35619"/>
    <cellStyle name="Normal 4 7 3 3 4 5" xfId="2320"/>
    <cellStyle name="Normal 4 7 3 3 4 5 2" xfId="25131"/>
    <cellStyle name="Normal 4 7 3 3 4 5 2 2" xfId="49172"/>
    <cellStyle name="Normal 4 7 3 3 4 5 3" xfId="12649"/>
    <cellStyle name="Normal 4 7 3 3 4 5 4" xfId="36725"/>
    <cellStyle name="Normal 4 7 3 3 4 6" xfId="24145"/>
    <cellStyle name="Normal 4 7 3 3 4 6 2" xfId="48192"/>
    <cellStyle name="Normal 4 7 3 3 4 7" xfId="8640"/>
    <cellStyle name="Normal 4 7 3 3 4 8" xfId="32716"/>
    <cellStyle name="Normal 4 7 3 3 5" xfId="2569"/>
    <cellStyle name="Normal 4 7 3 3 5 2" xfId="5769"/>
    <cellStyle name="Normal 4 7 3 3 5 2 2" xfId="28600"/>
    <cellStyle name="Normal 4 7 3 3 5 2 2 2" xfId="52631"/>
    <cellStyle name="Normal 4 7 3 3 5 2 3" xfId="16936"/>
    <cellStyle name="Normal 4 7 3 3 5 2 4" xfId="41010"/>
    <cellStyle name="Normal 4 7 3 3 5 3" xfId="13751"/>
    <cellStyle name="Normal 4 7 3 3 5 3 2" xfId="37827"/>
    <cellStyle name="Normal 4 7 3 3 5 4" xfId="25378"/>
    <cellStyle name="Normal 4 7 3 3 5 4 2" xfId="49419"/>
    <cellStyle name="Normal 4 7 3 3 5 5" xfId="8882"/>
    <cellStyle name="Normal 4 7 3 3 5 6" xfId="32958"/>
    <cellStyle name="Normal 4 7 3 3 6" xfId="3544"/>
    <cellStyle name="Normal 4 7 3 3 6 2" xfId="6757"/>
    <cellStyle name="Normal 4 7 3 3 6 2 2" xfId="29588"/>
    <cellStyle name="Normal 4 7 3 3 6 2 2 2" xfId="53619"/>
    <cellStyle name="Normal 4 7 3 3 6 2 3" xfId="17924"/>
    <cellStyle name="Normal 4 7 3 3 6 2 4" xfId="41998"/>
    <cellStyle name="Normal 4 7 3 3 6 3" xfId="14741"/>
    <cellStyle name="Normal 4 7 3 3 6 3 2" xfId="38815"/>
    <cellStyle name="Normal 4 7 3 3 6 4" xfId="26376"/>
    <cellStyle name="Normal 4 7 3 3 6 4 2" xfId="50407"/>
    <cellStyle name="Normal 4 7 3 3 6 5" xfId="9860"/>
    <cellStyle name="Normal 4 7 3 3 6 6" xfId="33936"/>
    <cellStyle name="Normal 4 7 3 3 7" xfId="4602"/>
    <cellStyle name="Normal 4 7 3 3 7 2" xfId="15799"/>
    <cellStyle name="Normal 4 7 3 3 7 2 2" xfId="39873"/>
    <cellStyle name="Normal 4 7 3 3 7 3" xfId="27434"/>
    <cellStyle name="Normal 4 7 3 3 7 3 2" xfId="51465"/>
    <cellStyle name="Normal 4 7 3 3 7 4" xfId="10823"/>
    <cellStyle name="Normal 4 7 3 3 7 5" xfId="34899"/>
    <cellStyle name="Normal 4 7 3 3 8" xfId="1598"/>
    <cellStyle name="Normal 4 7 3 3 8 2" xfId="24407"/>
    <cellStyle name="Normal 4 7 3 3 8 2 2" xfId="48450"/>
    <cellStyle name="Normal 4 7 3 3 8 3" xfId="11851"/>
    <cellStyle name="Normal 4 7 3 3 8 4" xfId="35927"/>
    <cellStyle name="Normal 4 7 3 3 9" xfId="23410"/>
    <cellStyle name="Normal 4 7 3 3 9 2" xfId="47472"/>
    <cellStyle name="Normal 4 7 3 4" xfId="760"/>
    <cellStyle name="Normal 4 7 3 4 2" xfId="2808"/>
    <cellStyle name="Normal 4 7 3 4 2 2" xfId="6007"/>
    <cellStyle name="Normal 4 7 3 4 2 2 2" xfId="28838"/>
    <cellStyle name="Normal 4 7 3 4 2 2 2 2" xfId="52869"/>
    <cellStyle name="Normal 4 7 3 4 2 2 3" xfId="17174"/>
    <cellStyle name="Normal 4 7 3 4 2 2 4" xfId="41248"/>
    <cellStyle name="Normal 4 7 3 4 2 3" xfId="13989"/>
    <cellStyle name="Normal 4 7 3 4 2 3 2" xfId="38065"/>
    <cellStyle name="Normal 4 7 3 4 2 4" xfId="25616"/>
    <cellStyle name="Normal 4 7 3 4 2 4 2" xfId="49657"/>
    <cellStyle name="Normal 4 7 3 4 2 5" xfId="9120"/>
    <cellStyle name="Normal 4 7 3 4 2 6" xfId="33196"/>
    <cellStyle name="Normal 4 7 3 4 3" xfId="3787"/>
    <cellStyle name="Normal 4 7 3 4 3 2" xfId="7000"/>
    <cellStyle name="Normal 4 7 3 4 3 2 2" xfId="29831"/>
    <cellStyle name="Normal 4 7 3 4 3 2 2 2" xfId="53862"/>
    <cellStyle name="Normal 4 7 3 4 3 2 3" xfId="18167"/>
    <cellStyle name="Normal 4 7 3 4 3 2 4" xfId="42241"/>
    <cellStyle name="Normal 4 7 3 4 3 3" xfId="14984"/>
    <cellStyle name="Normal 4 7 3 4 3 3 2" xfId="39058"/>
    <cellStyle name="Normal 4 7 3 4 3 4" xfId="26619"/>
    <cellStyle name="Normal 4 7 3 4 3 4 2" xfId="50650"/>
    <cellStyle name="Normal 4 7 3 4 3 5" xfId="10098"/>
    <cellStyle name="Normal 4 7 3 4 3 6" xfId="34174"/>
    <cellStyle name="Normal 4 7 3 4 4" xfId="4840"/>
    <cellStyle name="Normal 4 7 3 4 4 2" xfId="16037"/>
    <cellStyle name="Normal 4 7 3 4 4 2 2" xfId="40111"/>
    <cellStyle name="Normal 4 7 3 4 4 3" xfId="27672"/>
    <cellStyle name="Normal 4 7 3 4 4 3 2" xfId="51703"/>
    <cellStyle name="Normal 4 7 3 4 4 4" xfId="11061"/>
    <cellStyle name="Normal 4 7 3 4 4 5" xfId="35137"/>
    <cellStyle name="Normal 4 7 3 4 5" xfId="1836"/>
    <cellStyle name="Normal 4 7 3 4 5 2" xfId="24645"/>
    <cellStyle name="Normal 4 7 3 4 5 2 2" xfId="48688"/>
    <cellStyle name="Normal 4 7 3 4 5 3" xfId="12147"/>
    <cellStyle name="Normal 4 7 3 4 5 4" xfId="36223"/>
    <cellStyle name="Normal 4 7 3 4 6" xfId="23656"/>
    <cellStyle name="Normal 4 7 3 4 6 2" xfId="47710"/>
    <cellStyle name="Normal 4 7 3 4 7" xfId="8158"/>
    <cellStyle name="Normal 4 7 3 4 8" xfId="32234"/>
    <cellStyle name="Normal 4 7 3 5" xfId="1030"/>
    <cellStyle name="Normal 4 7 3 5 2" xfId="3048"/>
    <cellStyle name="Normal 4 7 3 5 2 2" xfId="6247"/>
    <cellStyle name="Normal 4 7 3 5 2 2 2" xfId="29078"/>
    <cellStyle name="Normal 4 7 3 5 2 2 2 2" xfId="53109"/>
    <cellStyle name="Normal 4 7 3 5 2 2 3" xfId="17414"/>
    <cellStyle name="Normal 4 7 3 5 2 2 4" xfId="41488"/>
    <cellStyle name="Normal 4 7 3 5 2 3" xfId="14229"/>
    <cellStyle name="Normal 4 7 3 5 2 3 2" xfId="38305"/>
    <cellStyle name="Normal 4 7 3 5 2 4" xfId="25856"/>
    <cellStyle name="Normal 4 7 3 5 2 4 2" xfId="49897"/>
    <cellStyle name="Normal 4 7 3 5 2 5" xfId="9360"/>
    <cellStyle name="Normal 4 7 3 5 2 6" xfId="33436"/>
    <cellStyle name="Normal 4 7 3 5 3" xfId="4031"/>
    <cellStyle name="Normal 4 7 3 5 3 2" xfId="7244"/>
    <cellStyle name="Normal 4 7 3 5 3 2 2" xfId="30075"/>
    <cellStyle name="Normal 4 7 3 5 3 2 2 2" xfId="54106"/>
    <cellStyle name="Normal 4 7 3 5 3 2 3" xfId="18411"/>
    <cellStyle name="Normal 4 7 3 5 3 2 4" xfId="42485"/>
    <cellStyle name="Normal 4 7 3 5 3 3" xfId="15228"/>
    <cellStyle name="Normal 4 7 3 5 3 3 2" xfId="39302"/>
    <cellStyle name="Normal 4 7 3 5 3 4" xfId="26863"/>
    <cellStyle name="Normal 4 7 3 5 3 4 2" xfId="50894"/>
    <cellStyle name="Normal 4 7 3 5 3 5" xfId="10338"/>
    <cellStyle name="Normal 4 7 3 5 3 6" xfId="34414"/>
    <cellStyle name="Normal 4 7 3 5 4" xfId="5080"/>
    <cellStyle name="Normal 4 7 3 5 4 2" xfId="16277"/>
    <cellStyle name="Normal 4 7 3 5 4 2 2" xfId="40351"/>
    <cellStyle name="Normal 4 7 3 5 4 3" xfId="27912"/>
    <cellStyle name="Normal 4 7 3 5 4 3 2" xfId="51943"/>
    <cellStyle name="Normal 4 7 3 5 4 4" xfId="11301"/>
    <cellStyle name="Normal 4 7 3 5 4 5" xfId="35377"/>
    <cellStyle name="Normal 4 7 3 5 5" xfId="2076"/>
    <cellStyle name="Normal 4 7 3 5 5 2" xfId="24885"/>
    <cellStyle name="Normal 4 7 3 5 5 2 2" xfId="48928"/>
    <cellStyle name="Normal 4 7 3 5 5 3" xfId="12397"/>
    <cellStyle name="Normal 4 7 3 5 5 4" xfId="36473"/>
    <cellStyle name="Normal 4 7 3 5 6" xfId="23898"/>
    <cellStyle name="Normal 4 7 3 5 6 2" xfId="47950"/>
    <cellStyle name="Normal 4 7 3 5 7" xfId="8398"/>
    <cellStyle name="Normal 4 7 3 5 8" xfId="32474"/>
    <cellStyle name="Normal 4 7 3 6" xfId="1270"/>
    <cellStyle name="Normal 4 7 3 6 2" xfId="3288"/>
    <cellStyle name="Normal 4 7 3 6 2 2" xfId="6487"/>
    <cellStyle name="Normal 4 7 3 6 2 2 2" xfId="29318"/>
    <cellStyle name="Normal 4 7 3 6 2 2 2 2" xfId="53349"/>
    <cellStyle name="Normal 4 7 3 6 2 2 3" xfId="17654"/>
    <cellStyle name="Normal 4 7 3 6 2 2 4" xfId="41728"/>
    <cellStyle name="Normal 4 7 3 6 2 3" xfId="14469"/>
    <cellStyle name="Normal 4 7 3 6 2 3 2" xfId="38545"/>
    <cellStyle name="Normal 4 7 3 6 2 4" xfId="26096"/>
    <cellStyle name="Normal 4 7 3 6 2 4 2" xfId="50137"/>
    <cellStyle name="Normal 4 7 3 6 2 5" xfId="9600"/>
    <cellStyle name="Normal 4 7 3 6 2 6" xfId="33676"/>
    <cellStyle name="Normal 4 7 3 6 3" xfId="4283"/>
    <cellStyle name="Normal 4 7 3 6 3 2" xfId="7496"/>
    <cellStyle name="Normal 4 7 3 6 3 2 2" xfId="30327"/>
    <cellStyle name="Normal 4 7 3 6 3 2 2 2" xfId="54358"/>
    <cellStyle name="Normal 4 7 3 6 3 2 3" xfId="18663"/>
    <cellStyle name="Normal 4 7 3 6 3 2 4" xfId="42737"/>
    <cellStyle name="Normal 4 7 3 6 3 3" xfId="15480"/>
    <cellStyle name="Normal 4 7 3 6 3 3 2" xfId="39554"/>
    <cellStyle name="Normal 4 7 3 6 3 4" xfId="27115"/>
    <cellStyle name="Normal 4 7 3 6 3 4 2" xfId="51146"/>
    <cellStyle name="Normal 4 7 3 6 3 5" xfId="10578"/>
    <cellStyle name="Normal 4 7 3 6 3 6" xfId="34654"/>
    <cellStyle name="Normal 4 7 3 6 4" xfId="5321"/>
    <cellStyle name="Normal 4 7 3 6 4 2" xfId="16518"/>
    <cellStyle name="Normal 4 7 3 6 4 2 2" xfId="40592"/>
    <cellStyle name="Normal 4 7 3 6 4 3" xfId="28153"/>
    <cellStyle name="Normal 4 7 3 6 4 3 2" xfId="52184"/>
    <cellStyle name="Normal 4 7 3 6 4 4" xfId="11541"/>
    <cellStyle name="Normal 4 7 3 6 4 5" xfId="35617"/>
    <cellStyle name="Normal 4 7 3 6 5" xfId="2318"/>
    <cellStyle name="Normal 4 7 3 6 5 2" xfId="25129"/>
    <cellStyle name="Normal 4 7 3 6 5 2 2" xfId="49170"/>
    <cellStyle name="Normal 4 7 3 6 5 3" xfId="12647"/>
    <cellStyle name="Normal 4 7 3 6 5 4" xfId="36723"/>
    <cellStyle name="Normal 4 7 3 6 6" xfId="24143"/>
    <cellStyle name="Normal 4 7 3 6 6 2" xfId="48190"/>
    <cellStyle name="Normal 4 7 3 6 7" xfId="8638"/>
    <cellStyle name="Normal 4 7 3 6 8" xfId="32714"/>
    <cellStyle name="Normal 4 7 3 7" xfId="2567"/>
    <cellStyle name="Normal 4 7 3 7 2" xfId="5767"/>
    <cellStyle name="Normal 4 7 3 7 2 2" xfId="28598"/>
    <cellStyle name="Normal 4 7 3 7 2 2 2" xfId="52629"/>
    <cellStyle name="Normal 4 7 3 7 2 3" xfId="16934"/>
    <cellStyle name="Normal 4 7 3 7 2 4" xfId="41008"/>
    <cellStyle name="Normal 4 7 3 7 3" xfId="13749"/>
    <cellStyle name="Normal 4 7 3 7 3 2" xfId="37825"/>
    <cellStyle name="Normal 4 7 3 7 4" xfId="25376"/>
    <cellStyle name="Normal 4 7 3 7 4 2" xfId="49417"/>
    <cellStyle name="Normal 4 7 3 7 5" xfId="8880"/>
    <cellStyle name="Normal 4 7 3 7 6" xfId="32956"/>
    <cellStyle name="Normal 4 7 3 8" xfId="3542"/>
    <cellStyle name="Normal 4 7 3 8 2" xfId="6755"/>
    <cellStyle name="Normal 4 7 3 8 2 2" xfId="29586"/>
    <cellStyle name="Normal 4 7 3 8 2 2 2" xfId="53617"/>
    <cellStyle name="Normal 4 7 3 8 2 3" xfId="17922"/>
    <cellStyle name="Normal 4 7 3 8 2 4" xfId="41996"/>
    <cellStyle name="Normal 4 7 3 8 3" xfId="14739"/>
    <cellStyle name="Normal 4 7 3 8 3 2" xfId="38813"/>
    <cellStyle name="Normal 4 7 3 8 4" xfId="26374"/>
    <cellStyle name="Normal 4 7 3 8 4 2" xfId="50405"/>
    <cellStyle name="Normal 4 7 3 8 5" xfId="9858"/>
    <cellStyle name="Normal 4 7 3 8 6" xfId="33934"/>
    <cellStyle name="Normal 4 7 3 9" xfId="4600"/>
    <cellStyle name="Normal 4 7 3 9 2" xfId="15797"/>
    <cellStyle name="Normal 4 7 3 9 2 2" xfId="39871"/>
    <cellStyle name="Normal 4 7 3 9 3" xfId="27432"/>
    <cellStyle name="Normal 4 7 3 9 3 2" xfId="51463"/>
    <cellStyle name="Normal 4 7 3 9 4" xfId="10821"/>
    <cellStyle name="Normal 4 7 3 9 5" xfId="34897"/>
    <cellStyle name="Normal 4 7 4" xfId="364"/>
    <cellStyle name="Normal 4 7 4 10" xfId="23411"/>
    <cellStyle name="Normal 4 7 4 10 2" xfId="47473"/>
    <cellStyle name="Normal 4 7 4 11" xfId="7921"/>
    <cellStyle name="Normal 4 7 4 12" xfId="31997"/>
    <cellStyle name="Normal 4 7 4 2" xfId="365"/>
    <cellStyle name="Normal 4 7 4 2 10" xfId="7922"/>
    <cellStyle name="Normal 4 7 4 2 11" xfId="31998"/>
    <cellStyle name="Normal 4 7 4 2 2" xfId="764"/>
    <cellStyle name="Normal 4 7 4 2 2 2" xfId="2812"/>
    <cellStyle name="Normal 4 7 4 2 2 2 2" xfId="6011"/>
    <cellStyle name="Normal 4 7 4 2 2 2 2 2" xfId="28842"/>
    <cellStyle name="Normal 4 7 4 2 2 2 2 2 2" xfId="52873"/>
    <cellStyle name="Normal 4 7 4 2 2 2 2 3" xfId="17178"/>
    <cellStyle name="Normal 4 7 4 2 2 2 2 4" xfId="41252"/>
    <cellStyle name="Normal 4 7 4 2 2 2 3" xfId="13993"/>
    <cellStyle name="Normal 4 7 4 2 2 2 3 2" xfId="38069"/>
    <cellStyle name="Normal 4 7 4 2 2 2 4" xfId="25620"/>
    <cellStyle name="Normal 4 7 4 2 2 2 4 2" xfId="49661"/>
    <cellStyle name="Normal 4 7 4 2 2 2 5" xfId="9124"/>
    <cellStyle name="Normal 4 7 4 2 2 2 6" xfId="33200"/>
    <cellStyle name="Normal 4 7 4 2 2 3" xfId="3791"/>
    <cellStyle name="Normal 4 7 4 2 2 3 2" xfId="7004"/>
    <cellStyle name="Normal 4 7 4 2 2 3 2 2" xfId="29835"/>
    <cellStyle name="Normal 4 7 4 2 2 3 2 2 2" xfId="53866"/>
    <cellStyle name="Normal 4 7 4 2 2 3 2 3" xfId="18171"/>
    <cellStyle name="Normal 4 7 4 2 2 3 2 4" xfId="42245"/>
    <cellStyle name="Normal 4 7 4 2 2 3 3" xfId="14988"/>
    <cellStyle name="Normal 4 7 4 2 2 3 3 2" xfId="39062"/>
    <cellStyle name="Normal 4 7 4 2 2 3 4" xfId="26623"/>
    <cellStyle name="Normal 4 7 4 2 2 3 4 2" xfId="50654"/>
    <cellStyle name="Normal 4 7 4 2 2 3 5" xfId="10102"/>
    <cellStyle name="Normal 4 7 4 2 2 3 6" xfId="34178"/>
    <cellStyle name="Normal 4 7 4 2 2 4" xfId="4844"/>
    <cellStyle name="Normal 4 7 4 2 2 4 2" xfId="16041"/>
    <cellStyle name="Normal 4 7 4 2 2 4 2 2" xfId="40115"/>
    <cellStyle name="Normal 4 7 4 2 2 4 3" xfId="27676"/>
    <cellStyle name="Normal 4 7 4 2 2 4 3 2" xfId="51707"/>
    <cellStyle name="Normal 4 7 4 2 2 4 4" xfId="11065"/>
    <cellStyle name="Normal 4 7 4 2 2 4 5" xfId="35141"/>
    <cellStyle name="Normal 4 7 4 2 2 5" xfId="1840"/>
    <cellStyle name="Normal 4 7 4 2 2 5 2" xfId="24649"/>
    <cellStyle name="Normal 4 7 4 2 2 5 2 2" xfId="48692"/>
    <cellStyle name="Normal 4 7 4 2 2 5 3" xfId="12151"/>
    <cellStyle name="Normal 4 7 4 2 2 5 4" xfId="36227"/>
    <cellStyle name="Normal 4 7 4 2 2 6" xfId="23660"/>
    <cellStyle name="Normal 4 7 4 2 2 6 2" xfId="47714"/>
    <cellStyle name="Normal 4 7 4 2 2 7" xfId="8162"/>
    <cellStyle name="Normal 4 7 4 2 2 8" xfId="32238"/>
    <cellStyle name="Normal 4 7 4 2 3" xfId="1034"/>
    <cellStyle name="Normal 4 7 4 2 3 2" xfId="3052"/>
    <cellStyle name="Normal 4 7 4 2 3 2 2" xfId="6251"/>
    <cellStyle name="Normal 4 7 4 2 3 2 2 2" xfId="29082"/>
    <cellStyle name="Normal 4 7 4 2 3 2 2 2 2" xfId="53113"/>
    <cellStyle name="Normal 4 7 4 2 3 2 2 3" xfId="17418"/>
    <cellStyle name="Normal 4 7 4 2 3 2 2 4" xfId="41492"/>
    <cellStyle name="Normal 4 7 4 2 3 2 3" xfId="14233"/>
    <cellStyle name="Normal 4 7 4 2 3 2 3 2" xfId="38309"/>
    <cellStyle name="Normal 4 7 4 2 3 2 4" xfId="25860"/>
    <cellStyle name="Normal 4 7 4 2 3 2 4 2" xfId="49901"/>
    <cellStyle name="Normal 4 7 4 2 3 2 5" xfId="9364"/>
    <cellStyle name="Normal 4 7 4 2 3 2 6" xfId="33440"/>
    <cellStyle name="Normal 4 7 4 2 3 3" xfId="4035"/>
    <cellStyle name="Normal 4 7 4 2 3 3 2" xfId="7248"/>
    <cellStyle name="Normal 4 7 4 2 3 3 2 2" xfId="30079"/>
    <cellStyle name="Normal 4 7 4 2 3 3 2 2 2" xfId="54110"/>
    <cellStyle name="Normal 4 7 4 2 3 3 2 3" xfId="18415"/>
    <cellStyle name="Normal 4 7 4 2 3 3 2 4" xfId="42489"/>
    <cellStyle name="Normal 4 7 4 2 3 3 3" xfId="15232"/>
    <cellStyle name="Normal 4 7 4 2 3 3 3 2" xfId="39306"/>
    <cellStyle name="Normal 4 7 4 2 3 3 4" xfId="26867"/>
    <cellStyle name="Normal 4 7 4 2 3 3 4 2" xfId="50898"/>
    <cellStyle name="Normal 4 7 4 2 3 3 5" xfId="10342"/>
    <cellStyle name="Normal 4 7 4 2 3 3 6" xfId="34418"/>
    <cellStyle name="Normal 4 7 4 2 3 4" xfId="5084"/>
    <cellStyle name="Normal 4 7 4 2 3 4 2" xfId="16281"/>
    <cellStyle name="Normal 4 7 4 2 3 4 2 2" xfId="40355"/>
    <cellStyle name="Normal 4 7 4 2 3 4 3" xfId="27916"/>
    <cellStyle name="Normal 4 7 4 2 3 4 3 2" xfId="51947"/>
    <cellStyle name="Normal 4 7 4 2 3 4 4" xfId="11305"/>
    <cellStyle name="Normal 4 7 4 2 3 4 5" xfId="35381"/>
    <cellStyle name="Normal 4 7 4 2 3 5" xfId="2080"/>
    <cellStyle name="Normal 4 7 4 2 3 5 2" xfId="24889"/>
    <cellStyle name="Normal 4 7 4 2 3 5 2 2" xfId="48932"/>
    <cellStyle name="Normal 4 7 4 2 3 5 3" xfId="12401"/>
    <cellStyle name="Normal 4 7 4 2 3 5 4" xfId="36477"/>
    <cellStyle name="Normal 4 7 4 2 3 6" xfId="23902"/>
    <cellStyle name="Normal 4 7 4 2 3 6 2" xfId="47954"/>
    <cellStyle name="Normal 4 7 4 2 3 7" xfId="8402"/>
    <cellStyle name="Normal 4 7 4 2 3 8" xfId="32478"/>
    <cellStyle name="Normal 4 7 4 2 4" xfId="1274"/>
    <cellStyle name="Normal 4 7 4 2 4 2" xfId="3292"/>
    <cellStyle name="Normal 4 7 4 2 4 2 2" xfId="6491"/>
    <cellStyle name="Normal 4 7 4 2 4 2 2 2" xfId="29322"/>
    <cellStyle name="Normal 4 7 4 2 4 2 2 2 2" xfId="53353"/>
    <cellStyle name="Normal 4 7 4 2 4 2 2 3" xfId="17658"/>
    <cellStyle name="Normal 4 7 4 2 4 2 2 4" xfId="41732"/>
    <cellStyle name="Normal 4 7 4 2 4 2 3" xfId="14473"/>
    <cellStyle name="Normal 4 7 4 2 4 2 3 2" xfId="38549"/>
    <cellStyle name="Normal 4 7 4 2 4 2 4" xfId="26100"/>
    <cellStyle name="Normal 4 7 4 2 4 2 4 2" xfId="50141"/>
    <cellStyle name="Normal 4 7 4 2 4 2 5" xfId="9604"/>
    <cellStyle name="Normal 4 7 4 2 4 2 6" xfId="33680"/>
    <cellStyle name="Normal 4 7 4 2 4 3" xfId="4287"/>
    <cellStyle name="Normal 4 7 4 2 4 3 2" xfId="7500"/>
    <cellStyle name="Normal 4 7 4 2 4 3 2 2" xfId="30331"/>
    <cellStyle name="Normal 4 7 4 2 4 3 2 2 2" xfId="54362"/>
    <cellStyle name="Normal 4 7 4 2 4 3 2 3" xfId="18667"/>
    <cellStyle name="Normal 4 7 4 2 4 3 2 4" xfId="42741"/>
    <cellStyle name="Normal 4 7 4 2 4 3 3" xfId="15484"/>
    <cellStyle name="Normal 4 7 4 2 4 3 3 2" xfId="39558"/>
    <cellStyle name="Normal 4 7 4 2 4 3 4" xfId="27119"/>
    <cellStyle name="Normal 4 7 4 2 4 3 4 2" xfId="51150"/>
    <cellStyle name="Normal 4 7 4 2 4 3 5" xfId="10582"/>
    <cellStyle name="Normal 4 7 4 2 4 3 6" xfId="34658"/>
    <cellStyle name="Normal 4 7 4 2 4 4" xfId="5325"/>
    <cellStyle name="Normal 4 7 4 2 4 4 2" xfId="16522"/>
    <cellStyle name="Normal 4 7 4 2 4 4 2 2" xfId="40596"/>
    <cellStyle name="Normal 4 7 4 2 4 4 3" xfId="28157"/>
    <cellStyle name="Normal 4 7 4 2 4 4 3 2" xfId="52188"/>
    <cellStyle name="Normal 4 7 4 2 4 4 4" xfId="11545"/>
    <cellStyle name="Normal 4 7 4 2 4 4 5" xfId="35621"/>
    <cellStyle name="Normal 4 7 4 2 4 5" xfId="2322"/>
    <cellStyle name="Normal 4 7 4 2 4 5 2" xfId="25133"/>
    <cellStyle name="Normal 4 7 4 2 4 5 2 2" xfId="49174"/>
    <cellStyle name="Normal 4 7 4 2 4 5 3" xfId="12651"/>
    <cellStyle name="Normal 4 7 4 2 4 5 4" xfId="36727"/>
    <cellStyle name="Normal 4 7 4 2 4 6" xfId="24147"/>
    <cellStyle name="Normal 4 7 4 2 4 6 2" xfId="48194"/>
    <cellStyle name="Normal 4 7 4 2 4 7" xfId="8642"/>
    <cellStyle name="Normal 4 7 4 2 4 8" xfId="32718"/>
    <cellStyle name="Normal 4 7 4 2 5" xfId="2571"/>
    <cellStyle name="Normal 4 7 4 2 5 2" xfId="5771"/>
    <cellStyle name="Normal 4 7 4 2 5 2 2" xfId="28602"/>
    <cellStyle name="Normal 4 7 4 2 5 2 2 2" xfId="52633"/>
    <cellStyle name="Normal 4 7 4 2 5 2 3" xfId="16938"/>
    <cellStyle name="Normal 4 7 4 2 5 2 4" xfId="41012"/>
    <cellStyle name="Normal 4 7 4 2 5 3" xfId="13753"/>
    <cellStyle name="Normal 4 7 4 2 5 3 2" xfId="37829"/>
    <cellStyle name="Normal 4 7 4 2 5 4" xfId="25380"/>
    <cellStyle name="Normal 4 7 4 2 5 4 2" xfId="49421"/>
    <cellStyle name="Normal 4 7 4 2 5 5" xfId="8884"/>
    <cellStyle name="Normal 4 7 4 2 5 6" xfId="32960"/>
    <cellStyle name="Normal 4 7 4 2 6" xfId="3546"/>
    <cellStyle name="Normal 4 7 4 2 6 2" xfId="6759"/>
    <cellStyle name="Normal 4 7 4 2 6 2 2" xfId="29590"/>
    <cellStyle name="Normal 4 7 4 2 6 2 2 2" xfId="53621"/>
    <cellStyle name="Normal 4 7 4 2 6 2 3" xfId="17926"/>
    <cellStyle name="Normal 4 7 4 2 6 2 4" xfId="42000"/>
    <cellStyle name="Normal 4 7 4 2 6 3" xfId="14743"/>
    <cellStyle name="Normal 4 7 4 2 6 3 2" xfId="38817"/>
    <cellStyle name="Normal 4 7 4 2 6 4" xfId="26378"/>
    <cellStyle name="Normal 4 7 4 2 6 4 2" xfId="50409"/>
    <cellStyle name="Normal 4 7 4 2 6 5" xfId="9862"/>
    <cellStyle name="Normal 4 7 4 2 6 6" xfId="33938"/>
    <cellStyle name="Normal 4 7 4 2 7" xfId="4604"/>
    <cellStyle name="Normal 4 7 4 2 7 2" xfId="15801"/>
    <cellStyle name="Normal 4 7 4 2 7 2 2" xfId="39875"/>
    <cellStyle name="Normal 4 7 4 2 7 3" xfId="27436"/>
    <cellStyle name="Normal 4 7 4 2 7 3 2" xfId="51467"/>
    <cellStyle name="Normal 4 7 4 2 7 4" xfId="10825"/>
    <cellStyle name="Normal 4 7 4 2 7 5" xfId="34901"/>
    <cellStyle name="Normal 4 7 4 2 8" xfId="1600"/>
    <cellStyle name="Normal 4 7 4 2 8 2" xfId="24409"/>
    <cellStyle name="Normal 4 7 4 2 8 2 2" xfId="48452"/>
    <cellStyle name="Normal 4 7 4 2 8 3" xfId="11853"/>
    <cellStyle name="Normal 4 7 4 2 8 4" xfId="35929"/>
    <cellStyle name="Normal 4 7 4 2 9" xfId="23412"/>
    <cellStyle name="Normal 4 7 4 2 9 2" xfId="47474"/>
    <cellStyle name="Normal 4 7 4 3" xfId="763"/>
    <cellStyle name="Normal 4 7 4 3 2" xfId="2811"/>
    <cellStyle name="Normal 4 7 4 3 2 2" xfId="6010"/>
    <cellStyle name="Normal 4 7 4 3 2 2 2" xfId="28841"/>
    <cellStyle name="Normal 4 7 4 3 2 2 2 2" xfId="52872"/>
    <cellStyle name="Normal 4 7 4 3 2 2 3" xfId="17177"/>
    <cellStyle name="Normal 4 7 4 3 2 2 4" xfId="41251"/>
    <cellStyle name="Normal 4 7 4 3 2 3" xfId="13992"/>
    <cellStyle name="Normal 4 7 4 3 2 3 2" xfId="38068"/>
    <cellStyle name="Normal 4 7 4 3 2 4" xfId="25619"/>
    <cellStyle name="Normal 4 7 4 3 2 4 2" xfId="49660"/>
    <cellStyle name="Normal 4 7 4 3 2 5" xfId="9123"/>
    <cellStyle name="Normal 4 7 4 3 2 6" xfId="33199"/>
    <cellStyle name="Normal 4 7 4 3 3" xfId="3790"/>
    <cellStyle name="Normal 4 7 4 3 3 2" xfId="7003"/>
    <cellStyle name="Normal 4 7 4 3 3 2 2" xfId="29834"/>
    <cellStyle name="Normal 4 7 4 3 3 2 2 2" xfId="53865"/>
    <cellStyle name="Normal 4 7 4 3 3 2 3" xfId="18170"/>
    <cellStyle name="Normal 4 7 4 3 3 2 4" xfId="42244"/>
    <cellStyle name="Normal 4 7 4 3 3 3" xfId="14987"/>
    <cellStyle name="Normal 4 7 4 3 3 3 2" xfId="39061"/>
    <cellStyle name="Normal 4 7 4 3 3 4" xfId="26622"/>
    <cellStyle name="Normal 4 7 4 3 3 4 2" xfId="50653"/>
    <cellStyle name="Normal 4 7 4 3 3 5" xfId="10101"/>
    <cellStyle name="Normal 4 7 4 3 3 6" xfId="34177"/>
    <cellStyle name="Normal 4 7 4 3 4" xfId="4843"/>
    <cellStyle name="Normal 4 7 4 3 4 2" xfId="16040"/>
    <cellStyle name="Normal 4 7 4 3 4 2 2" xfId="40114"/>
    <cellStyle name="Normal 4 7 4 3 4 3" xfId="27675"/>
    <cellStyle name="Normal 4 7 4 3 4 3 2" xfId="51706"/>
    <cellStyle name="Normal 4 7 4 3 4 4" xfId="11064"/>
    <cellStyle name="Normal 4 7 4 3 4 5" xfId="35140"/>
    <cellStyle name="Normal 4 7 4 3 5" xfId="1839"/>
    <cellStyle name="Normal 4 7 4 3 5 2" xfId="24648"/>
    <cellStyle name="Normal 4 7 4 3 5 2 2" xfId="48691"/>
    <cellStyle name="Normal 4 7 4 3 5 3" xfId="12150"/>
    <cellStyle name="Normal 4 7 4 3 5 4" xfId="36226"/>
    <cellStyle name="Normal 4 7 4 3 6" xfId="23659"/>
    <cellStyle name="Normal 4 7 4 3 6 2" xfId="47713"/>
    <cellStyle name="Normal 4 7 4 3 7" xfId="8161"/>
    <cellStyle name="Normal 4 7 4 3 8" xfId="32237"/>
    <cellStyle name="Normal 4 7 4 4" xfId="1033"/>
    <cellStyle name="Normal 4 7 4 4 2" xfId="3051"/>
    <cellStyle name="Normal 4 7 4 4 2 2" xfId="6250"/>
    <cellStyle name="Normal 4 7 4 4 2 2 2" xfId="29081"/>
    <cellStyle name="Normal 4 7 4 4 2 2 2 2" xfId="53112"/>
    <cellStyle name="Normal 4 7 4 4 2 2 3" xfId="17417"/>
    <cellStyle name="Normal 4 7 4 4 2 2 4" xfId="41491"/>
    <cellStyle name="Normal 4 7 4 4 2 3" xfId="14232"/>
    <cellStyle name="Normal 4 7 4 4 2 3 2" xfId="38308"/>
    <cellStyle name="Normal 4 7 4 4 2 4" xfId="25859"/>
    <cellStyle name="Normal 4 7 4 4 2 4 2" xfId="49900"/>
    <cellStyle name="Normal 4 7 4 4 2 5" xfId="9363"/>
    <cellStyle name="Normal 4 7 4 4 2 6" xfId="33439"/>
    <cellStyle name="Normal 4 7 4 4 3" xfId="4034"/>
    <cellStyle name="Normal 4 7 4 4 3 2" xfId="7247"/>
    <cellStyle name="Normal 4 7 4 4 3 2 2" xfId="30078"/>
    <cellStyle name="Normal 4 7 4 4 3 2 2 2" xfId="54109"/>
    <cellStyle name="Normal 4 7 4 4 3 2 3" xfId="18414"/>
    <cellStyle name="Normal 4 7 4 4 3 2 4" xfId="42488"/>
    <cellStyle name="Normal 4 7 4 4 3 3" xfId="15231"/>
    <cellStyle name="Normal 4 7 4 4 3 3 2" xfId="39305"/>
    <cellStyle name="Normal 4 7 4 4 3 4" xfId="26866"/>
    <cellStyle name="Normal 4 7 4 4 3 4 2" xfId="50897"/>
    <cellStyle name="Normal 4 7 4 4 3 5" xfId="10341"/>
    <cellStyle name="Normal 4 7 4 4 3 6" xfId="34417"/>
    <cellStyle name="Normal 4 7 4 4 4" xfId="5083"/>
    <cellStyle name="Normal 4 7 4 4 4 2" xfId="16280"/>
    <cellStyle name="Normal 4 7 4 4 4 2 2" xfId="40354"/>
    <cellStyle name="Normal 4 7 4 4 4 3" xfId="27915"/>
    <cellStyle name="Normal 4 7 4 4 4 3 2" xfId="51946"/>
    <cellStyle name="Normal 4 7 4 4 4 4" xfId="11304"/>
    <cellStyle name="Normal 4 7 4 4 4 5" xfId="35380"/>
    <cellStyle name="Normal 4 7 4 4 5" xfId="2079"/>
    <cellStyle name="Normal 4 7 4 4 5 2" xfId="24888"/>
    <cellStyle name="Normal 4 7 4 4 5 2 2" xfId="48931"/>
    <cellStyle name="Normal 4 7 4 4 5 3" xfId="12400"/>
    <cellStyle name="Normal 4 7 4 4 5 4" xfId="36476"/>
    <cellStyle name="Normal 4 7 4 4 6" xfId="23901"/>
    <cellStyle name="Normal 4 7 4 4 6 2" xfId="47953"/>
    <cellStyle name="Normal 4 7 4 4 7" xfId="8401"/>
    <cellStyle name="Normal 4 7 4 4 8" xfId="32477"/>
    <cellStyle name="Normal 4 7 4 5" xfId="1273"/>
    <cellStyle name="Normal 4 7 4 5 2" xfId="3291"/>
    <cellStyle name="Normal 4 7 4 5 2 2" xfId="6490"/>
    <cellStyle name="Normal 4 7 4 5 2 2 2" xfId="29321"/>
    <cellStyle name="Normal 4 7 4 5 2 2 2 2" xfId="53352"/>
    <cellStyle name="Normal 4 7 4 5 2 2 3" xfId="17657"/>
    <cellStyle name="Normal 4 7 4 5 2 2 4" xfId="41731"/>
    <cellStyle name="Normal 4 7 4 5 2 3" xfId="14472"/>
    <cellStyle name="Normal 4 7 4 5 2 3 2" xfId="38548"/>
    <cellStyle name="Normal 4 7 4 5 2 4" xfId="26099"/>
    <cellStyle name="Normal 4 7 4 5 2 4 2" xfId="50140"/>
    <cellStyle name="Normal 4 7 4 5 2 5" xfId="9603"/>
    <cellStyle name="Normal 4 7 4 5 2 6" xfId="33679"/>
    <cellStyle name="Normal 4 7 4 5 3" xfId="4286"/>
    <cellStyle name="Normal 4 7 4 5 3 2" xfId="7499"/>
    <cellStyle name="Normal 4 7 4 5 3 2 2" xfId="30330"/>
    <cellStyle name="Normal 4 7 4 5 3 2 2 2" xfId="54361"/>
    <cellStyle name="Normal 4 7 4 5 3 2 3" xfId="18666"/>
    <cellStyle name="Normal 4 7 4 5 3 2 4" xfId="42740"/>
    <cellStyle name="Normal 4 7 4 5 3 3" xfId="15483"/>
    <cellStyle name="Normal 4 7 4 5 3 3 2" xfId="39557"/>
    <cellStyle name="Normal 4 7 4 5 3 4" xfId="27118"/>
    <cellStyle name="Normal 4 7 4 5 3 4 2" xfId="51149"/>
    <cellStyle name="Normal 4 7 4 5 3 5" xfId="10581"/>
    <cellStyle name="Normal 4 7 4 5 3 6" xfId="34657"/>
    <cellStyle name="Normal 4 7 4 5 4" xfId="5324"/>
    <cellStyle name="Normal 4 7 4 5 4 2" xfId="16521"/>
    <cellStyle name="Normal 4 7 4 5 4 2 2" xfId="40595"/>
    <cellStyle name="Normal 4 7 4 5 4 3" xfId="28156"/>
    <cellStyle name="Normal 4 7 4 5 4 3 2" xfId="52187"/>
    <cellStyle name="Normal 4 7 4 5 4 4" xfId="11544"/>
    <cellStyle name="Normal 4 7 4 5 4 5" xfId="35620"/>
    <cellStyle name="Normal 4 7 4 5 5" xfId="2321"/>
    <cellStyle name="Normal 4 7 4 5 5 2" xfId="25132"/>
    <cellStyle name="Normal 4 7 4 5 5 2 2" xfId="49173"/>
    <cellStyle name="Normal 4 7 4 5 5 3" xfId="12650"/>
    <cellStyle name="Normal 4 7 4 5 5 4" xfId="36726"/>
    <cellStyle name="Normal 4 7 4 5 6" xfId="24146"/>
    <cellStyle name="Normal 4 7 4 5 6 2" xfId="48193"/>
    <cellStyle name="Normal 4 7 4 5 7" xfId="8641"/>
    <cellStyle name="Normal 4 7 4 5 8" xfId="32717"/>
    <cellStyle name="Normal 4 7 4 6" xfId="2570"/>
    <cellStyle name="Normal 4 7 4 6 2" xfId="5770"/>
    <cellStyle name="Normal 4 7 4 6 2 2" xfId="28601"/>
    <cellStyle name="Normal 4 7 4 6 2 2 2" xfId="52632"/>
    <cellStyle name="Normal 4 7 4 6 2 3" xfId="16937"/>
    <cellStyle name="Normal 4 7 4 6 2 4" xfId="41011"/>
    <cellStyle name="Normal 4 7 4 6 3" xfId="13752"/>
    <cellStyle name="Normal 4 7 4 6 3 2" xfId="37828"/>
    <cellStyle name="Normal 4 7 4 6 4" xfId="25379"/>
    <cellStyle name="Normal 4 7 4 6 4 2" xfId="49420"/>
    <cellStyle name="Normal 4 7 4 6 5" xfId="8883"/>
    <cellStyle name="Normal 4 7 4 6 6" xfId="32959"/>
    <cellStyle name="Normal 4 7 4 7" xfId="3545"/>
    <cellStyle name="Normal 4 7 4 7 2" xfId="6758"/>
    <cellStyle name="Normal 4 7 4 7 2 2" xfId="29589"/>
    <cellStyle name="Normal 4 7 4 7 2 2 2" xfId="53620"/>
    <cellStyle name="Normal 4 7 4 7 2 3" xfId="17925"/>
    <cellStyle name="Normal 4 7 4 7 2 4" xfId="41999"/>
    <cellStyle name="Normal 4 7 4 7 3" xfId="14742"/>
    <cellStyle name="Normal 4 7 4 7 3 2" xfId="38816"/>
    <cellStyle name="Normal 4 7 4 7 4" xfId="26377"/>
    <cellStyle name="Normal 4 7 4 7 4 2" xfId="50408"/>
    <cellStyle name="Normal 4 7 4 7 5" xfId="9861"/>
    <cellStyle name="Normal 4 7 4 7 6" xfId="33937"/>
    <cellStyle name="Normal 4 7 4 8" xfId="4603"/>
    <cellStyle name="Normal 4 7 4 8 2" xfId="15800"/>
    <cellStyle name="Normal 4 7 4 8 2 2" xfId="39874"/>
    <cellStyle name="Normal 4 7 4 8 3" xfId="27435"/>
    <cellStyle name="Normal 4 7 4 8 3 2" xfId="51466"/>
    <cellStyle name="Normal 4 7 4 8 4" xfId="10824"/>
    <cellStyle name="Normal 4 7 4 8 5" xfId="34900"/>
    <cellStyle name="Normal 4 7 4 9" xfId="1599"/>
    <cellStyle name="Normal 4 7 4 9 2" xfId="24408"/>
    <cellStyle name="Normal 4 7 4 9 2 2" xfId="48451"/>
    <cellStyle name="Normal 4 7 4 9 3" xfId="11852"/>
    <cellStyle name="Normal 4 7 4 9 4" xfId="35928"/>
    <cellStyle name="Normal 4 7 5" xfId="366"/>
    <cellStyle name="Normal 4 7 5 10" xfId="23413"/>
    <cellStyle name="Normal 4 7 5 10 2" xfId="47475"/>
    <cellStyle name="Normal 4 7 5 11" xfId="7923"/>
    <cellStyle name="Normal 4 7 5 12" xfId="31999"/>
    <cellStyle name="Normal 4 7 5 2" xfId="367"/>
    <cellStyle name="Normal 4 7 5 2 10" xfId="7924"/>
    <cellStyle name="Normal 4 7 5 2 11" xfId="32000"/>
    <cellStyle name="Normal 4 7 5 2 2" xfId="766"/>
    <cellStyle name="Normal 4 7 5 2 2 2" xfId="2814"/>
    <cellStyle name="Normal 4 7 5 2 2 2 2" xfId="6013"/>
    <cellStyle name="Normal 4 7 5 2 2 2 2 2" xfId="28844"/>
    <cellStyle name="Normal 4 7 5 2 2 2 2 2 2" xfId="52875"/>
    <cellStyle name="Normal 4 7 5 2 2 2 2 3" xfId="17180"/>
    <cellStyle name="Normal 4 7 5 2 2 2 2 4" xfId="41254"/>
    <cellStyle name="Normal 4 7 5 2 2 2 3" xfId="13995"/>
    <cellStyle name="Normal 4 7 5 2 2 2 3 2" xfId="38071"/>
    <cellStyle name="Normal 4 7 5 2 2 2 4" xfId="25622"/>
    <cellStyle name="Normal 4 7 5 2 2 2 4 2" xfId="49663"/>
    <cellStyle name="Normal 4 7 5 2 2 2 5" xfId="9126"/>
    <cellStyle name="Normal 4 7 5 2 2 2 6" xfId="33202"/>
    <cellStyle name="Normal 4 7 5 2 2 3" xfId="3793"/>
    <cellStyle name="Normal 4 7 5 2 2 3 2" xfId="7006"/>
    <cellStyle name="Normal 4 7 5 2 2 3 2 2" xfId="29837"/>
    <cellStyle name="Normal 4 7 5 2 2 3 2 2 2" xfId="53868"/>
    <cellStyle name="Normal 4 7 5 2 2 3 2 3" xfId="18173"/>
    <cellStyle name="Normal 4 7 5 2 2 3 2 4" xfId="42247"/>
    <cellStyle name="Normal 4 7 5 2 2 3 3" xfId="14990"/>
    <cellStyle name="Normal 4 7 5 2 2 3 3 2" xfId="39064"/>
    <cellStyle name="Normal 4 7 5 2 2 3 4" xfId="26625"/>
    <cellStyle name="Normal 4 7 5 2 2 3 4 2" xfId="50656"/>
    <cellStyle name="Normal 4 7 5 2 2 3 5" xfId="10104"/>
    <cellStyle name="Normal 4 7 5 2 2 3 6" xfId="34180"/>
    <cellStyle name="Normal 4 7 5 2 2 4" xfId="4846"/>
    <cellStyle name="Normal 4 7 5 2 2 4 2" xfId="16043"/>
    <cellStyle name="Normal 4 7 5 2 2 4 2 2" xfId="40117"/>
    <cellStyle name="Normal 4 7 5 2 2 4 3" xfId="27678"/>
    <cellStyle name="Normal 4 7 5 2 2 4 3 2" xfId="51709"/>
    <cellStyle name="Normal 4 7 5 2 2 4 4" xfId="11067"/>
    <cellStyle name="Normal 4 7 5 2 2 4 5" xfId="35143"/>
    <cellStyle name="Normal 4 7 5 2 2 5" xfId="1842"/>
    <cellStyle name="Normal 4 7 5 2 2 5 2" xfId="24651"/>
    <cellStyle name="Normal 4 7 5 2 2 5 2 2" xfId="48694"/>
    <cellStyle name="Normal 4 7 5 2 2 5 3" xfId="12153"/>
    <cellStyle name="Normal 4 7 5 2 2 5 4" xfId="36229"/>
    <cellStyle name="Normal 4 7 5 2 2 6" xfId="23662"/>
    <cellStyle name="Normal 4 7 5 2 2 6 2" xfId="47716"/>
    <cellStyle name="Normal 4 7 5 2 2 7" xfId="8164"/>
    <cellStyle name="Normal 4 7 5 2 2 8" xfId="32240"/>
    <cellStyle name="Normal 4 7 5 2 3" xfId="1036"/>
    <cellStyle name="Normal 4 7 5 2 3 2" xfId="3054"/>
    <cellStyle name="Normal 4 7 5 2 3 2 2" xfId="6253"/>
    <cellStyle name="Normal 4 7 5 2 3 2 2 2" xfId="29084"/>
    <cellStyle name="Normal 4 7 5 2 3 2 2 2 2" xfId="53115"/>
    <cellStyle name="Normal 4 7 5 2 3 2 2 3" xfId="17420"/>
    <cellStyle name="Normal 4 7 5 2 3 2 2 4" xfId="41494"/>
    <cellStyle name="Normal 4 7 5 2 3 2 3" xfId="14235"/>
    <cellStyle name="Normal 4 7 5 2 3 2 3 2" xfId="38311"/>
    <cellStyle name="Normal 4 7 5 2 3 2 4" xfId="25862"/>
    <cellStyle name="Normal 4 7 5 2 3 2 4 2" xfId="49903"/>
    <cellStyle name="Normal 4 7 5 2 3 2 5" xfId="9366"/>
    <cellStyle name="Normal 4 7 5 2 3 2 6" xfId="33442"/>
    <cellStyle name="Normal 4 7 5 2 3 3" xfId="4037"/>
    <cellStyle name="Normal 4 7 5 2 3 3 2" xfId="7250"/>
    <cellStyle name="Normal 4 7 5 2 3 3 2 2" xfId="30081"/>
    <cellStyle name="Normal 4 7 5 2 3 3 2 2 2" xfId="54112"/>
    <cellStyle name="Normal 4 7 5 2 3 3 2 3" xfId="18417"/>
    <cellStyle name="Normal 4 7 5 2 3 3 2 4" xfId="42491"/>
    <cellStyle name="Normal 4 7 5 2 3 3 3" xfId="15234"/>
    <cellStyle name="Normal 4 7 5 2 3 3 3 2" xfId="39308"/>
    <cellStyle name="Normal 4 7 5 2 3 3 4" xfId="26869"/>
    <cellStyle name="Normal 4 7 5 2 3 3 4 2" xfId="50900"/>
    <cellStyle name="Normal 4 7 5 2 3 3 5" xfId="10344"/>
    <cellStyle name="Normal 4 7 5 2 3 3 6" xfId="34420"/>
    <cellStyle name="Normal 4 7 5 2 3 4" xfId="5086"/>
    <cellStyle name="Normal 4 7 5 2 3 4 2" xfId="16283"/>
    <cellStyle name="Normal 4 7 5 2 3 4 2 2" xfId="40357"/>
    <cellStyle name="Normal 4 7 5 2 3 4 3" xfId="27918"/>
    <cellStyle name="Normal 4 7 5 2 3 4 3 2" xfId="51949"/>
    <cellStyle name="Normal 4 7 5 2 3 4 4" xfId="11307"/>
    <cellStyle name="Normal 4 7 5 2 3 4 5" xfId="35383"/>
    <cellStyle name="Normal 4 7 5 2 3 5" xfId="2082"/>
    <cellStyle name="Normal 4 7 5 2 3 5 2" xfId="24891"/>
    <cellStyle name="Normal 4 7 5 2 3 5 2 2" xfId="48934"/>
    <cellStyle name="Normal 4 7 5 2 3 5 3" xfId="12403"/>
    <cellStyle name="Normal 4 7 5 2 3 5 4" xfId="36479"/>
    <cellStyle name="Normal 4 7 5 2 3 6" xfId="23904"/>
    <cellStyle name="Normal 4 7 5 2 3 6 2" xfId="47956"/>
    <cellStyle name="Normal 4 7 5 2 3 7" xfId="8404"/>
    <cellStyle name="Normal 4 7 5 2 3 8" xfId="32480"/>
    <cellStyle name="Normal 4 7 5 2 4" xfId="1276"/>
    <cellStyle name="Normal 4 7 5 2 4 2" xfId="3294"/>
    <cellStyle name="Normal 4 7 5 2 4 2 2" xfId="6493"/>
    <cellStyle name="Normal 4 7 5 2 4 2 2 2" xfId="29324"/>
    <cellStyle name="Normal 4 7 5 2 4 2 2 2 2" xfId="53355"/>
    <cellStyle name="Normal 4 7 5 2 4 2 2 3" xfId="17660"/>
    <cellStyle name="Normal 4 7 5 2 4 2 2 4" xfId="41734"/>
    <cellStyle name="Normal 4 7 5 2 4 2 3" xfId="14475"/>
    <cellStyle name="Normal 4 7 5 2 4 2 3 2" xfId="38551"/>
    <cellStyle name="Normal 4 7 5 2 4 2 4" xfId="26102"/>
    <cellStyle name="Normal 4 7 5 2 4 2 4 2" xfId="50143"/>
    <cellStyle name="Normal 4 7 5 2 4 2 5" xfId="9606"/>
    <cellStyle name="Normal 4 7 5 2 4 2 6" xfId="33682"/>
    <cellStyle name="Normal 4 7 5 2 4 3" xfId="4289"/>
    <cellStyle name="Normal 4 7 5 2 4 3 2" xfId="7502"/>
    <cellStyle name="Normal 4 7 5 2 4 3 2 2" xfId="30333"/>
    <cellStyle name="Normal 4 7 5 2 4 3 2 2 2" xfId="54364"/>
    <cellStyle name="Normal 4 7 5 2 4 3 2 3" xfId="18669"/>
    <cellStyle name="Normal 4 7 5 2 4 3 2 4" xfId="42743"/>
    <cellStyle name="Normal 4 7 5 2 4 3 3" xfId="15486"/>
    <cellStyle name="Normal 4 7 5 2 4 3 3 2" xfId="39560"/>
    <cellStyle name="Normal 4 7 5 2 4 3 4" xfId="27121"/>
    <cellStyle name="Normal 4 7 5 2 4 3 4 2" xfId="51152"/>
    <cellStyle name="Normal 4 7 5 2 4 3 5" xfId="10584"/>
    <cellStyle name="Normal 4 7 5 2 4 3 6" xfId="34660"/>
    <cellStyle name="Normal 4 7 5 2 4 4" xfId="5327"/>
    <cellStyle name="Normal 4 7 5 2 4 4 2" xfId="16524"/>
    <cellStyle name="Normal 4 7 5 2 4 4 2 2" xfId="40598"/>
    <cellStyle name="Normal 4 7 5 2 4 4 3" xfId="28159"/>
    <cellStyle name="Normal 4 7 5 2 4 4 3 2" xfId="52190"/>
    <cellStyle name="Normal 4 7 5 2 4 4 4" xfId="11547"/>
    <cellStyle name="Normal 4 7 5 2 4 4 5" xfId="35623"/>
    <cellStyle name="Normal 4 7 5 2 4 5" xfId="2324"/>
    <cellStyle name="Normal 4 7 5 2 4 5 2" xfId="25135"/>
    <cellStyle name="Normal 4 7 5 2 4 5 2 2" xfId="49176"/>
    <cellStyle name="Normal 4 7 5 2 4 5 3" xfId="12653"/>
    <cellStyle name="Normal 4 7 5 2 4 5 4" xfId="36729"/>
    <cellStyle name="Normal 4 7 5 2 4 6" xfId="24149"/>
    <cellStyle name="Normal 4 7 5 2 4 6 2" xfId="48196"/>
    <cellStyle name="Normal 4 7 5 2 4 7" xfId="8644"/>
    <cellStyle name="Normal 4 7 5 2 4 8" xfId="32720"/>
    <cellStyle name="Normal 4 7 5 2 5" xfId="2573"/>
    <cellStyle name="Normal 4 7 5 2 5 2" xfId="5773"/>
    <cellStyle name="Normal 4 7 5 2 5 2 2" xfId="28604"/>
    <cellStyle name="Normal 4 7 5 2 5 2 2 2" xfId="52635"/>
    <cellStyle name="Normal 4 7 5 2 5 2 3" xfId="16940"/>
    <cellStyle name="Normal 4 7 5 2 5 2 4" xfId="41014"/>
    <cellStyle name="Normal 4 7 5 2 5 3" xfId="13755"/>
    <cellStyle name="Normal 4 7 5 2 5 3 2" xfId="37831"/>
    <cellStyle name="Normal 4 7 5 2 5 4" xfId="25382"/>
    <cellStyle name="Normal 4 7 5 2 5 4 2" xfId="49423"/>
    <cellStyle name="Normal 4 7 5 2 5 5" xfId="8886"/>
    <cellStyle name="Normal 4 7 5 2 5 6" xfId="32962"/>
    <cellStyle name="Normal 4 7 5 2 6" xfId="3548"/>
    <cellStyle name="Normal 4 7 5 2 6 2" xfId="6761"/>
    <cellStyle name="Normal 4 7 5 2 6 2 2" xfId="29592"/>
    <cellStyle name="Normal 4 7 5 2 6 2 2 2" xfId="53623"/>
    <cellStyle name="Normal 4 7 5 2 6 2 3" xfId="17928"/>
    <cellStyle name="Normal 4 7 5 2 6 2 4" xfId="42002"/>
    <cellStyle name="Normal 4 7 5 2 6 3" xfId="14745"/>
    <cellStyle name="Normal 4 7 5 2 6 3 2" xfId="38819"/>
    <cellStyle name="Normal 4 7 5 2 6 4" xfId="26380"/>
    <cellStyle name="Normal 4 7 5 2 6 4 2" xfId="50411"/>
    <cellStyle name="Normal 4 7 5 2 6 5" xfId="9864"/>
    <cellStyle name="Normal 4 7 5 2 6 6" xfId="33940"/>
    <cellStyle name="Normal 4 7 5 2 7" xfId="4606"/>
    <cellStyle name="Normal 4 7 5 2 7 2" xfId="15803"/>
    <cellStyle name="Normal 4 7 5 2 7 2 2" xfId="39877"/>
    <cellStyle name="Normal 4 7 5 2 7 3" xfId="27438"/>
    <cellStyle name="Normal 4 7 5 2 7 3 2" xfId="51469"/>
    <cellStyle name="Normal 4 7 5 2 7 4" xfId="10827"/>
    <cellStyle name="Normal 4 7 5 2 7 5" xfId="34903"/>
    <cellStyle name="Normal 4 7 5 2 8" xfId="1602"/>
    <cellStyle name="Normal 4 7 5 2 8 2" xfId="24411"/>
    <cellStyle name="Normal 4 7 5 2 8 2 2" xfId="48454"/>
    <cellStyle name="Normal 4 7 5 2 8 3" xfId="11855"/>
    <cellStyle name="Normal 4 7 5 2 8 4" xfId="35931"/>
    <cellStyle name="Normal 4 7 5 2 9" xfId="23414"/>
    <cellStyle name="Normal 4 7 5 2 9 2" xfId="47476"/>
    <cellStyle name="Normal 4 7 5 3" xfId="765"/>
    <cellStyle name="Normal 4 7 5 3 2" xfId="2813"/>
    <cellStyle name="Normal 4 7 5 3 2 2" xfId="6012"/>
    <cellStyle name="Normal 4 7 5 3 2 2 2" xfId="28843"/>
    <cellStyle name="Normal 4 7 5 3 2 2 2 2" xfId="52874"/>
    <cellStyle name="Normal 4 7 5 3 2 2 3" xfId="17179"/>
    <cellStyle name="Normal 4 7 5 3 2 2 4" xfId="41253"/>
    <cellStyle name="Normal 4 7 5 3 2 3" xfId="13994"/>
    <cellStyle name="Normal 4 7 5 3 2 3 2" xfId="38070"/>
    <cellStyle name="Normal 4 7 5 3 2 4" xfId="25621"/>
    <cellStyle name="Normal 4 7 5 3 2 4 2" xfId="49662"/>
    <cellStyle name="Normal 4 7 5 3 2 5" xfId="9125"/>
    <cellStyle name="Normal 4 7 5 3 2 6" xfId="33201"/>
    <cellStyle name="Normal 4 7 5 3 3" xfId="3792"/>
    <cellStyle name="Normal 4 7 5 3 3 2" xfId="7005"/>
    <cellStyle name="Normal 4 7 5 3 3 2 2" xfId="29836"/>
    <cellStyle name="Normal 4 7 5 3 3 2 2 2" xfId="53867"/>
    <cellStyle name="Normal 4 7 5 3 3 2 3" xfId="18172"/>
    <cellStyle name="Normal 4 7 5 3 3 2 4" xfId="42246"/>
    <cellStyle name="Normal 4 7 5 3 3 3" xfId="14989"/>
    <cellStyle name="Normal 4 7 5 3 3 3 2" xfId="39063"/>
    <cellStyle name="Normal 4 7 5 3 3 4" xfId="26624"/>
    <cellStyle name="Normal 4 7 5 3 3 4 2" xfId="50655"/>
    <cellStyle name="Normal 4 7 5 3 3 5" xfId="10103"/>
    <cellStyle name="Normal 4 7 5 3 3 6" xfId="34179"/>
    <cellStyle name="Normal 4 7 5 3 4" xfId="4845"/>
    <cellStyle name="Normal 4 7 5 3 4 2" xfId="16042"/>
    <cellStyle name="Normal 4 7 5 3 4 2 2" xfId="40116"/>
    <cellStyle name="Normal 4 7 5 3 4 3" xfId="27677"/>
    <cellStyle name="Normal 4 7 5 3 4 3 2" xfId="51708"/>
    <cellStyle name="Normal 4 7 5 3 4 4" xfId="11066"/>
    <cellStyle name="Normal 4 7 5 3 4 5" xfId="35142"/>
    <cellStyle name="Normal 4 7 5 3 5" xfId="1841"/>
    <cellStyle name="Normal 4 7 5 3 5 2" xfId="24650"/>
    <cellStyle name="Normal 4 7 5 3 5 2 2" xfId="48693"/>
    <cellStyle name="Normal 4 7 5 3 5 3" xfId="12152"/>
    <cellStyle name="Normal 4 7 5 3 5 4" xfId="36228"/>
    <cellStyle name="Normal 4 7 5 3 6" xfId="23661"/>
    <cellStyle name="Normal 4 7 5 3 6 2" xfId="47715"/>
    <cellStyle name="Normal 4 7 5 3 7" xfId="8163"/>
    <cellStyle name="Normal 4 7 5 3 8" xfId="32239"/>
    <cellStyle name="Normal 4 7 5 4" xfId="1035"/>
    <cellStyle name="Normal 4 7 5 4 2" xfId="3053"/>
    <cellStyle name="Normal 4 7 5 4 2 2" xfId="6252"/>
    <cellStyle name="Normal 4 7 5 4 2 2 2" xfId="29083"/>
    <cellStyle name="Normal 4 7 5 4 2 2 2 2" xfId="53114"/>
    <cellStyle name="Normal 4 7 5 4 2 2 3" xfId="17419"/>
    <cellStyle name="Normal 4 7 5 4 2 2 4" xfId="41493"/>
    <cellStyle name="Normal 4 7 5 4 2 3" xfId="14234"/>
    <cellStyle name="Normal 4 7 5 4 2 3 2" xfId="38310"/>
    <cellStyle name="Normal 4 7 5 4 2 4" xfId="25861"/>
    <cellStyle name="Normal 4 7 5 4 2 4 2" xfId="49902"/>
    <cellStyle name="Normal 4 7 5 4 2 5" xfId="9365"/>
    <cellStyle name="Normal 4 7 5 4 2 6" xfId="33441"/>
    <cellStyle name="Normal 4 7 5 4 3" xfId="4036"/>
    <cellStyle name="Normal 4 7 5 4 3 2" xfId="7249"/>
    <cellStyle name="Normal 4 7 5 4 3 2 2" xfId="30080"/>
    <cellStyle name="Normal 4 7 5 4 3 2 2 2" xfId="54111"/>
    <cellStyle name="Normal 4 7 5 4 3 2 3" xfId="18416"/>
    <cellStyle name="Normal 4 7 5 4 3 2 4" xfId="42490"/>
    <cellStyle name="Normal 4 7 5 4 3 3" xfId="15233"/>
    <cellStyle name="Normal 4 7 5 4 3 3 2" xfId="39307"/>
    <cellStyle name="Normal 4 7 5 4 3 4" xfId="26868"/>
    <cellStyle name="Normal 4 7 5 4 3 4 2" xfId="50899"/>
    <cellStyle name="Normal 4 7 5 4 3 5" xfId="10343"/>
    <cellStyle name="Normal 4 7 5 4 3 6" xfId="34419"/>
    <cellStyle name="Normal 4 7 5 4 4" xfId="5085"/>
    <cellStyle name="Normal 4 7 5 4 4 2" xfId="16282"/>
    <cellStyle name="Normal 4 7 5 4 4 2 2" xfId="40356"/>
    <cellStyle name="Normal 4 7 5 4 4 3" xfId="27917"/>
    <cellStyle name="Normal 4 7 5 4 4 3 2" xfId="51948"/>
    <cellStyle name="Normal 4 7 5 4 4 4" xfId="11306"/>
    <cellStyle name="Normal 4 7 5 4 4 5" xfId="35382"/>
    <cellStyle name="Normal 4 7 5 4 5" xfId="2081"/>
    <cellStyle name="Normal 4 7 5 4 5 2" xfId="24890"/>
    <cellStyle name="Normal 4 7 5 4 5 2 2" xfId="48933"/>
    <cellStyle name="Normal 4 7 5 4 5 3" xfId="12402"/>
    <cellStyle name="Normal 4 7 5 4 5 4" xfId="36478"/>
    <cellStyle name="Normal 4 7 5 4 6" xfId="23903"/>
    <cellStyle name="Normal 4 7 5 4 6 2" xfId="47955"/>
    <cellStyle name="Normal 4 7 5 4 7" xfId="8403"/>
    <cellStyle name="Normal 4 7 5 4 8" xfId="32479"/>
    <cellStyle name="Normal 4 7 5 5" xfId="1275"/>
    <cellStyle name="Normal 4 7 5 5 2" xfId="3293"/>
    <cellStyle name="Normal 4 7 5 5 2 2" xfId="6492"/>
    <cellStyle name="Normal 4 7 5 5 2 2 2" xfId="29323"/>
    <cellStyle name="Normal 4 7 5 5 2 2 2 2" xfId="53354"/>
    <cellStyle name="Normal 4 7 5 5 2 2 3" xfId="17659"/>
    <cellStyle name="Normal 4 7 5 5 2 2 4" xfId="41733"/>
    <cellStyle name="Normal 4 7 5 5 2 3" xfId="14474"/>
    <cellStyle name="Normal 4 7 5 5 2 3 2" xfId="38550"/>
    <cellStyle name="Normal 4 7 5 5 2 4" xfId="26101"/>
    <cellStyle name="Normal 4 7 5 5 2 4 2" xfId="50142"/>
    <cellStyle name="Normal 4 7 5 5 2 5" xfId="9605"/>
    <cellStyle name="Normal 4 7 5 5 2 6" xfId="33681"/>
    <cellStyle name="Normal 4 7 5 5 3" xfId="4288"/>
    <cellStyle name="Normal 4 7 5 5 3 2" xfId="7501"/>
    <cellStyle name="Normal 4 7 5 5 3 2 2" xfId="30332"/>
    <cellStyle name="Normal 4 7 5 5 3 2 2 2" xfId="54363"/>
    <cellStyle name="Normal 4 7 5 5 3 2 3" xfId="18668"/>
    <cellStyle name="Normal 4 7 5 5 3 2 4" xfId="42742"/>
    <cellStyle name="Normal 4 7 5 5 3 3" xfId="15485"/>
    <cellStyle name="Normal 4 7 5 5 3 3 2" xfId="39559"/>
    <cellStyle name="Normal 4 7 5 5 3 4" xfId="27120"/>
    <cellStyle name="Normal 4 7 5 5 3 4 2" xfId="51151"/>
    <cellStyle name="Normal 4 7 5 5 3 5" xfId="10583"/>
    <cellStyle name="Normal 4 7 5 5 3 6" xfId="34659"/>
    <cellStyle name="Normal 4 7 5 5 4" xfId="5326"/>
    <cellStyle name="Normal 4 7 5 5 4 2" xfId="16523"/>
    <cellStyle name="Normal 4 7 5 5 4 2 2" xfId="40597"/>
    <cellStyle name="Normal 4 7 5 5 4 3" xfId="28158"/>
    <cellStyle name="Normal 4 7 5 5 4 3 2" xfId="52189"/>
    <cellStyle name="Normal 4 7 5 5 4 4" xfId="11546"/>
    <cellStyle name="Normal 4 7 5 5 4 5" xfId="35622"/>
    <cellStyle name="Normal 4 7 5 5 5" xfId="2323"/>
    <cellStyle name="Normal 4 7 5 5 5 2" xfId="25134"/>
    <cellStyle name="Normal 4 7 5 5 5 2 2" xfId="49175"/>
    <cellStyle name="Normal 4 7 5 5 5 3" xfId="12652"/>
    <cellStyle name="Normal 4 7 5 5 5 4" xfId="36728"/>
    <cellStyle name="Normal 4 7 5 5 6" xfId="24148"/>
    <cellStyle name="Normal 4 7 5 5 6 2" xfId="48195"/>
    <cellStyle name="Normal 4 7 5 5 7" xfId="8643"/>
    <cellStyle name="Normal 4 7 5 5 8" xfId="32719"/>
    <cellStyle name="Normal 4 7 5 6" xfId="2572"/>
    <cellStyle name="Normal 4 7 5 6 2" xfId="5772"/>
    <cellStyle name="Normal 4 7 5 6 2 2" xfId="28603"/>
    <cellStyle name="Normal 4 7 5 6 2 2 2" xfId="52634"/>
    <cellStyle name="Normal 4 7 5 6 2 3" xfId="16939"/>
    <cellStyle name="Normal 4 7 5 6 2 4" xfId="41013"/>
    <cellStyle name="Normal 4 7 5 6 3" xfId="13754"/>
    <cellStyle name="Normal 4 7 5 6 3 2" xfId="37830"/>
    <cellStyle name="Normal 4 7 5 6 4" xfId="25381"/>
    <cellStyle name="Normal 4 7 5 6 4 2" xfId="49422"/>
    <cellStyle name="Normal 4 7 5 6 5" xfId="8885"/>
    <cellStyle name="Normal 4 7 5 6 6" xfId="32961"/>
    <cellStyle name="Normal 4 7 5 7" xfId="3547"/>
    <cellStyle name="Normal 4 7 5 7 2" xfId="6760"/>
    <cellStyle name="Normal 4 7 5 7 2 2" xfId="29591"/>
    <cellStyle name="Normal 4 7 5 7 2 2 2" xfId="53622"/>
    <cellStyle name="Normal 4 7 5 7 2 3" xfId="17927"/>
    <cellStyle name="Normal 4 7 5 7 2 4" xfId="42001"/>
    <cellStyle name="Normal 4 7 5 7 3" xfId="14744"/>
    <cellStyle name="Normal 4 7 5 7 3 2" xfId="38818"/>
    <cellStyle name="Normal 4 7 5 7 4" xfId="26379"/>
    <cellStyle name="Normal 4 7 5 7 4 2" xfId="50410"/>
    <cellStyle name="Normal 4 7 5 7 5" xfId="9863"/>
    <cellStyle name="Normal 4 7 5 7 6" xfId="33939"/>
    <cellStyle name="Normal 4 7 5 8" xfId="4605"/>
    <cellStyle name="Normal 4 7 5 8 2" xfId="15802"/>
    <cellStyle name="Normal 4 7 5 8 2 2" xfId="39876"/>
    <cellStyle name="Normal 4 7 5 8 3" xfId="27437"/>
    <cellStyle name="Normal 4 7 5 8 3 2" xfId="51468"/>
    <cellStyle name="Normal 4 7 5 8 4" xfId="10826"/>
    <cellStyle name="Normal 4 7 5 8 5" xfId="34902"/>
    <cellStyle name="Normal 4 7 5 9" xfId="1601"/>
    <cellStyle name="Normal 4 7 5 9 2" xfId="24410"/>
    <cellStyle name="Normal 4 7 5 9 2 2" xfId="48453"/>
    <cellStyle name="Normal 4 7 5 9 3" xfId="11854"/>
    <cellStyle name="Normal 4 7 5 9 4" xfId="35930"/>
    <cellStyle name="Normal 4 7 6" xfId="368"/>
    <cellStyle name="Normal 4 7 6 10" xfId="7925"/>
    <cellStyle name="Normal 4 7 6 11" xfId="32001"/>
    <cellStyle name="Normal 4 7 6 2" xfId="767"/>
    <cellStyle name="Normal 4 7 6 2 2" xfId="2815"/>
    <cellStyle name="Normal 4 7 6 2 2 2" xfId="6014"/>
    <cellStyle name="Normal 4 7 6 2 2 2 2" xfId="28845"/>
    <cellStyle name="Normal 4 7 6 2 2 2 2 2" xfId="52876"/>
    <cellStyle name="Normal 4 7 6 2 2 2 3" xfId="17181"/>
    <cellStyle name="Normal 4 7 6 2 2 2 4" xfId="41255"/>
    <cellStyle name="Normal 4 7 6 2 2 3" xfId="13996"/>
    <cellStyle name="Normal 4 7 6 2 2 3 2" xfId="38072"/>
    <cellStyle name="Normal 4 7 6 2 2 4" xfId="25623"/>
    <cellStyle name="Normal 4 7 6 2 2 4 2" xfId="49664"/>
    <cellStyle name="Normal 4 7 6 2 2 5" xfId="9127"/>
    <cellStyle name="Normal 4 7 6 2 2 6" xfId="33203"/>
    <cellStyle name="Normal 4 7 6 2 3" xfId="3794"/>
    <cellStyle name="Normal 4 7 6 2 3 2" xfId="7007"/>
    <cellStyle name="Normal 4 7 6 2 3 2 2" xfId="29838"/>
    <cellStyle name="Normal 4 7 6 2 3 2 2 2" xfId="53869"/>
    <cellStyle name="Normal 4 7 6 2 3 2 3" xfId="18174"/>
    <cellStyle name="Normal 4 7 6 2 3 2 4" xfId="42248"/>
    <cellStyle name="Normal 4 7 6 2 3 3" xfId="14991"/>
    <cellStyle name="Normal 4 7 6 2 3 3 2" xfId="39065"/>
    <cellStyle name="Normal 4 7 6 2 3 4" xfId="26626"/>
    <cellStyle name="Normal 4 7 6 2 3 4 2" xfId="50657"/>
    <cellStyle name="Normal 4 7 6 2 3 5" xfId="10105"/>
    <cellStyle name="Normal 4 7 6 2 3 6" xfId="34181"/>
    <cellStyle name="Normal 4 7 6 2 4" xfId="4847"/>
    <cellStyle name="Normal 4 7 6 2 4 2" xfId="16044"/>
    <cellStyle name="Normal 4 7 6 2 4 2 2" xfId="40118"/>
    <cellStyle name="Normal 4 7 6 2 4 3" xfId="27679"/>
    <cellStyle name="Normal 4 7 6 2 4 3 2" xfId="51710"/>
    <cellStyle name="Normal 4 7 6 2 4 4" xfId="11068"/>
    <cellStyle name="Normal 4 7 6 2 4 5" xfId="35144"/>
    <cellStyle name="Normal 4 7 6 2 5" xfId="1843"/>
    <cellStyle name="Normal 4 7 6 2 5 2" xfId="24652"/>
    <cellStyle name="Normal 4 7 6 2 5 2 2" xfId="48695"/>
    <cellStyle name="Normal 4 7 6 2 5 3" xfId="12154"/>
    <cellStyle name="Normal 4 7 6 2 5 4" xfId="36230"/>
    <cellStyle name="Normal 4 7 6 2 6" xfId="23663"/>
    <cellStyle name="Normal 4 7 6 2 6 2" xfId="47717"/>
    <cellStyle name="Normal 4 7 6 2 7" xfId="8165"/>
    <cellStyle name="Normal 4 7 6 2 8" xfId="32241"/>
    <cellStyle name="Normal 4 7 6 3" xfId="1037"/>
    <cellStyle name="Normal 4 7 6 3 2" xfId="3055"/>
    <cellStyle name="Normal 4 7 6 3 2 2" xfId="6254"/>
    <cellStyle name="Normal 4 7 6 3 2 2 2" xfId="29085"/>
    <cellStyle name="Normal 4 7 6 3 2 2 2 2" xfId="53116"/>
    <cellStyle name="Normal 4 7 6 3 2 2 3" xfId="17421"/>
    <cellStyle name="Normal 4 7 6 3 2 2 4" xfId="41495"/>
    <cellStyle name="Normal 4 7 6 3 2 3" xfId="14236"/>
    <cellStyle name="Normal 4 7 6 3 2 3 2" xfId="38312"/>
    <cellStyle name="Normal 4 7 6 3 2 4" xfId="25863"/>
    <cellStyle name="Normal 4 7 6 3 2 4 2" xfId="49904"/>
    <cellStyle name="Normal 4 7 6 3 2 5" xfId="9367"/>
    <cellStyle name="Normal 4 7 6 3 2 6" xfId="33443"/>
    <cellStyle name="Normal 4 7 6 3 3" xfId="4038"/>
    <cellStyle name="Normal 4 7 6 3 3 2" xfId="7251"/>
    <cellStyle name="Normal 4 7 6 3 3 2 2" xfId="30082"/>
    <cellStyle name="Normal 4 7 6 3 3 2 2 2" xfId="54113"/>
    <cellStyle name="Normal 4 7 6 3 3 2 3" xfId="18418"/>
    <cellStyle name="Normal 4 7 6 3 3 2 4" xfId="42492"/>
    <cellStyle name="Normal 4 7 6 3 3 3" xfId="15235"/>
    <cellStyle name="Normal 4 7 6 3 3 3 2" xfId="39309"/>
    <cellStyle name="Normal 4 7 6 3 3 4" xfId="26870"/>
    <cellStyle name="Normal 4 7 6 3 3 4 2" xfId="50901"/>
    <cellStyle name="Normal 4 7 6 3 3 5" xfId="10345"/>
    <cellStyle name="Normal 4 7 6 3 3 6" xfId="34421"/>
    <cellStyle name="Normal 4 7 6 3 4" xfId="5087"/>
    <cellStyle name="Normal 4 7 6 3 4 2" xfId="16284"/>
    <cellStyle name="Normal 4 7 6 3 4 2 2" xfId="40358"/>
    <cellStyle name="Normal 4 7 6 3 4 3" xfId="27919"/>
    <cellStyle name="Normal 4 7 6 3 4 3 2" xfId="51950"/>
    <cellStyle name="Normal 4 7 6 3 4 4" xfId="11308"/>
    <cellStyle name="Normal 4 7 6 3 4 5" xfId="35384"/>
    <cellStyle name="Normal 4 7 6 3 5" xfId="2083"/>
    <cellStyle name="Normal 4 7 6 3 5 2" xfId="24892"/>
    <cellStyle name="Normal 4 7 6 3 5 2 2" xfId="48935"/>
    <cellStyle name="Normal 4 7 6 3 5 3" xfId="12404"/>
    <cellStyle name="Normal 4 7 6 3 5 4" xfId="36480"/>
    <cellStyle name="Normal 4 7 6 3 6" xfId="23905"/>
    <cellStyle name="Normal 4 7 6 3 6 2" xfId="47957"/>
    <cellStyle name="Normal 4 7 6 3 7" xfId="8405"/>
    <cellStyle name="Normal 4 7 6 3 8" xfId="32481"/>
    <cellStyle name="Normal 4 7 6 4" xfId="1277"/>
    <cellStyle name="Normal 4 7 6 4 2" xfId="3295"/>
    <cellStyle name="Normal 4 7 6 4 2 2" xfId="6494"/>
    <cellStyle name="Normal 4 7 6 4 2 2 2" xfId="29325"/>
    <cellStyle name="Normal 4 7 6 4 2 2 2 2" xfId="53356"/>
    <cellStyle name="Normal 4 7 6 4 2 2 3" xfId="17661"/>
    <cellStyle name="Normal 4 7 6 4 2 2 4" xfId="41735"/>
    <cellStyle name="Normal 4 7 6 4 2 3" xfId="14476"/>
    <cellStyle name="Normal 4 7 6 4 2 3 2" xfId="38552"/>
    <cellStyle name="Normal 4 7 6 4 2 4" xfId="26103"/>
    <cellStyle name="Normal 4 7 6 4 2 4 2" xfId="50144"/>
    <cellStyle name="Normal 4 7 6 4 2 5" xfId="9607"/>
    <cellStyle name="Normal 4 7 6 4 2 6" xfId="33683"/>
    <cellStyle name="Normal 4 7 6 4 3" xfId="4290"/>
    <cellStyle name="Normal 4 7 6 4 3 2" xfId="7503"/>
    <cellStyle name="Normal 4 7 6 4 3 2 2" xfId="30334"/>
    <cellStyle name="Normal 4 7 6 4 3 2 2 2" xfId="54365"/>
    <cellStyle name="Normal 4 7 6 4 3 2 3" xfId="18670"/>
    <cellStyle name="Normal 4 7 6 4 3 2 4" xfId="42744"/>
    <cellStyle name="Normal 4 7 6 4 3 3" xfId="15487"/>
    <cellStyle name="Normal 4 7 6 4 3 3 2" xfId="39561"/>
    <cellStyle name="Normal 4 7 6 4 3 4" xfId="27122"/>
    <cellStyle name="Normal 4 7 6 4 3 4 2" xfId="51153"/>
    <cellStyle name="Normal 4 7 6 4 3 5" xfId="10585"/>
    <cellStyle name="Normal 4 7 6 4 3 6" xfId="34661"/>
    <cellStyle name="Normal 4 7 6 4 4" xfId="5328"/>
    <cellStyle name="Normal 4 7 6 4 4 2" xfId="16525"/>
    <cellStyle name="Normal 4 7 6 4 4 2 2" xfId="40599"/>
    <cellStyle name="Normal 4 7 6 4 4 3" xfId="28160"/>
    <cellStyle name="Normal 4 7 6 4 4 3 2" xfId="52191"/>
    <cellStyle name="Normal 4 7 6 4 4 4" xfId="11548"/>
    <cellStyle name="Normal 4 7 6 4 4 5" xfId="35624"/>
    <cellStyle name="Normal 4 7 6 4 5" xfId="2325"/>
    <cellStyle name="Normal 4 7 6 4 5 2" xfId="25136"/>
    <cellStyle name="Normal 4 7 6 4 5 2 2" xfId="49177"/>
    <cellStyle name="Normal 4 7 6 4 5 3" xfId="12654"/>
    <cellStyle name="Normal 4 7 6 4 5 4" xfId="36730"/>
    <cellStyle name="Normal 4 7 6 4 6" xfId="24150"/>
    <cellStyle name="Normal 4 7 6 4 6 2" xfId="48197"/>
    <cellStyle name="Normal 4 7 6 4 7" xfId="8645"/>
    <cellStyle name="Normal 4 7 6 4 8" xfId="32721"/>
    <cellStyle name="Normal 4 7 6 5" xfId="2574"/>
    <cellStyle name="Normal 4 7 6 5 2" xfId="5774"/>
    <cellStyle name="Normal 4 7 6 5 2 2" xfId="28605"/>
    <cellStyle name="Normal 4 7 6 5 2 2 2" xfId="52636"/>
    <cellStyle name="Normal 4 7 6 5 2 3" xfId="16941"/>
    <cellStyle name="Normal 4 7 6 5 2 4" xfId="41015"/>
    <cellStyle name="Normal 4 7 6 5 3" xfId="13756"/>
    <cellStyle name="Normal 4 7 6 5 3 2" xfId="37832"/>
    <cellStyle name="Normal 4 7 6 5 4" xfId="25383"/>
    <cellStyle name="Normal 4 7 6 5 4 2" xfId="49424"/>
    <cellStyle name="Normal 4 7 6 5 5" xfId="8887"/>
    <cellStyle name="Normal 4 7 6 5 6" xfId="32963"/>
    <cellStyle name="Normal 4 7 6 6" xfId="3549"/>
    <cellStyle name="Normal 4 7 6 6 2" xfId="6762"/>
    <cellStyle name="Normal 4 7 6 6 2 2" xfId="29593"/>
    <cellStyle name="Normal 4 7 6 6 2 2 2" xfId="53624"/>
    <cellStyle name="Normal 4 7 6 6 2 3" xfId="17929"/>
    <cellStyle name="Normal 4 7 6 6 2 4" xfId="42003"/>
    <cellStyle name="Normal 4 7 6 6 3" xfId="14746"/>
    <cellStyle name="Normal 4 7 6 6 3 2" xfId="38820"/>
    <cellStyle name="Normal 4 7 6 6 4" xfId="26381"/>
    <cellStyle name="Normal 4 7 6 6 4 2" xfId="50412"/>
    <cellStyle name="Normal 4 7 6 6 5" xfId="9865"/>
    <cellStyle name="Normal 4 7 6 6 6" xfId="33941"/>
    <cellStyle name="Normal 4 7 6 7" xfId="4607"/>
    <cellStyle name="Normal 4 7 6 7 2" xfId="15804"/>
    <cellStyle name="Normal 4 7 6 7 2 2" xfId="39878"/>
    <cellStyle name="Normal 4 7 6 7 3" xfId="27439"/>
    <cellStyle name="Normal 4 7 6 7 3 2" xfId="51470"/>
    <cellStyle name="Normal 4 7 6 7 4" xfId="10828"/>
    <cellStyle name="Normal 4 7 6 7 5" xfId="34904"/>
    <cellStyle name="Normal 4 7 6 8" xfId="1603"/>
    <cellStyle name="Normal 4 7 6 8 2" xfId="24412"/>
    <cellStyle name="Normal 4 7 6 8 2 2" xfId="48455"/>
    <cellStyle name="Normal 4 7 6 8 3" xfId="11856"/>
    <cellStyle name="Normal 4 7 6 8 4" xfId="35932"/>
    <cellStyle name="Normal 4 7 6 9" xfId="23415"/>
    <cellStyle name="Normal 4 7 6 9 2" xfId="47477"/>
    <cellStyle name="Normal 4 7 7" xfId="753"/>
    <cellStyle name="Normal 4 7 7 2" xfId="2801"/>
    <cellStyle name="Normal 4 7 7 2 2" xfId="6000"/>
    <cellStyle name="Normal 4 7 7 2 2 2" xfId="28831"/>
    <cellStyle name="Normal 4 7 7 2 2 2 2" xfId="52862"/>
    <cellStyle name="Normal 4 7 7 2 2 3" xfId="17167"/>
    <cellStyle name="Normal 4 7 7 2 2 4" xfId="41241"/>
    <cellStyle name="Normal 4 7 7 2 3" xfId="13982"/>
    <cellStyle name="Normal 4 7 7 2 3 2" xfId="38058"/>
    <cellStyle name="Normal 4 7 7 2 4" xfId="25609"/>
    <cellStyle name="Normal 4 7 7 2 4 2" xfId="49650"/>
    <cellStyle name="Normal 4 7 7 2 5" xfId="9113"/>
    <cellStyle name="Normal 4 7 7 2 6" xfId="33189"/>
    <cellStyle name="Normal 4 7 7 3" xfId="3780"/>
    <cellStyle name="Normal 4 7 7 3 2" xfId="6993"/>
    <cellStyle name="Normal 4 7 7 3 2 2" xfId="29824"/>
    <cellStyle name="Normal 4 7 7 3 2 2 2" xfId="53855"/>
    <cellStyle name="Normal 4 7 7 3 2 3" xfId="18160"/>
    <cellStyle name="Normal 4 7 7 3 2 4" xfId="42234"/>
    <cellStyle name="Normal 4 7 7 3 3" xfId="14977"/>
    <cellStyle name="Normal 4 7 7 3 3 2" xfId="39051"/>
    <cellStyle name="Normal 4 7 7 3 4" xfId="26612"/>
    <cellStyle name="Normal 4 7 7 3 4 2" xfId="50643"/>
    <cellStyle name="Normal 4 7 7 3 5" xfId="10091"/>
    <cellStyle name="Normal 4 7 7 3 6" xfId="34167"/>
    <cellStyle name="Normal 4 7 7 4" xfId="4833"/>
    <cellStyle name="Normal 4 7 7 4 2" xfId="16030"/>
    <cellStyle name="Normal 4 7 7 4 2 2" xfId="40104"/>
    <cellStyle name="Normal 4 7 7 4 3" xfId="27665"/>
    <cellStyle name="Normal 4 7 7 4 3 2" xfId="51696"/>
    <cellStyle name="Normal 4 7 7 4 4" xfId="11054"/>
    <cellStyle name="Normal 4 7 7 4 5" xfId="35130"/>
    <cellStyle name="Normal 4 7 7 5" xfId="1829"/>
    <cellStyle name="Normal 4 7 7 5 2" xfId="24638"/>
    <cellStyle name="Normal 4 7 7 5 2 2" xfId="48681"/>
    <cellStyle name="Normal 4 7 7 5 3" xfId="12140"/>
    <cellStyle name="Normal 4 7 7 5 4" xfId="36216"/>
    <cellStyle name="Normal 4 7 7 6" xfId="23649"/>
    <cellStyle name="Normal 4 7 7 6 2" xfId="47703"/>
    <cellStyle name="Normal 4 7 7 7" xfId="8151"/>
    <cellStyle name="Normal 4 7 7 8" xfId="32227"/>
    <cellStyle name="Normal 4 7 8" xfId="1023"/>
    <cellStyle name="Normal 4 7 8 2" xfId="3041"/>
    <cellStyle name="Normal 4 7 8 2 2" xfId="6240"/>
    <cellStyle name="Normal 4 7 8 2 2 2" xfId="29071"/>
    <cellStyle name="Normal 4 7 8 2 2 2 2" xfId="53102"/>
    <cellStyle name="Normal 4 7 8 2 2 3" xfId="17407"/>
    <cellStyle name="Normal 4 7 8 2 2 4" xfId="41481"/>
    <cellStyle name="Normal 4 7 8 2 3" xfId="14222"/>
    <cellStyle name="Normal 4 7 8 2 3 2" xfId="38298"/>
    <cellStyle name="Normal 4 7 8 2 4" xfId="25849"/>
    <cellStyle name="Normal 4 7 8 2 4 2" xfId="49890"/>
    <cellStyle name="Normal 4 7 8 2 5" xfId="9353"/>
    <cellStyle name="Normal 4 7 8 2 6" xfId="33429"/>
    <cellStyle name="Normal 4 7 8 3" xfId="4024"/>
    <cellStyle name="Normal 4 7 8 3 2" xfId="7237"/>
    <cellStyle name="Normal 4 7 8 3 2 2" xfId="30068"/>
    <cellStyle name="Normal 4 7 8 3 2 2 2" xfId="54099"/>
    <cellStyle name="Normal 4 7 8 3 2 3" xfId="18404"/>
    <cellStyle name="Normal 4 7 8 3 2 4" xfId="42478"/>
    <cellStyle name="Normal 4 7 8 3 3" xfId="15221"/>
    <cellStyle name="Normal 4 7 8 3 3 2" xfId="39295"/>
    <cellStyle name="Normal 4 7 8 3 4" xfId="26856"/>
    <cellStyle name="Normal 4 7 8 3 4 2" xfId="50887"/>
    <cellStyle name="Normal 4 7 8 3 5" xfId="10331"/>
    <cellStyle name="Normal 4 7 8 3 6" xfId="34407"/>
    <cellStyle name="Normal 4 7 8 4" xfId="5073"/>
    <cellStyle name="Normal 4 7 8 4 2" xfId="16270"/>
    <cellStyle name="Normal 4 7 8 4 2 2" xfId="40344"/>
    <cellStyle name="Normal 4 7 8 4 3" xfId="27905"/>
    <cellStyle name="Normal 4 7 8 4 3 2" xfId="51936"/>
    <cellStyle name="Normal 4 7 8 4 4" xfId="11294"/>
    <cellStyle name="Normal 4 7 8 4 5" xfId="35370"/>
    <cellStyle name="Normal 4 7 8 5" xfId="2069"/>
    <cellStyle name="Normal 4 7 8 5 2" xfId="24878"/>
    <cellStyle name="Normal 4 7 8 5 2 2" xfId="48921"/>
    <cellStyle name="Normal 4 7 8 5 3" xfId="12390"/>
    <cellStyle name="Normal 4 7 8 5 4" xfId="36466"/>
    <cellStyle name="Normal 4 7 8 6" xfId="23891"/>
    <cellStyle name="Normal 4 7 8 6 2" xfId="47943"/>
    <cellStyle name="Normal 4 7 8 7" xfId="8391"/>
    <cellStyle name="Normal 4 7 8 8" xfId="32467"/>
    <cellStyle name="Normal 4 7 9" xfId="1263"/>
    <cellStyle name="Normal 4 7 9 2" xfId="3281"/>
    <cellStyle name="Normal 4 7 9 2 2" xfId="6480"/>
    <cellStyle name="Normal 4 7 9 2 2 2" xfId="29311"/>
    <cellStyle name="Normal 4 7 9 2 2 2 2" xfId="53342"/>
    <cellStyle name="Normal 4 7 9 2 2 3" xfId="17647"/>
    <cellStyle name="Normal 4 7 9 2 2 4" xfId="41721"/>
    <cellStyle name="Normal 4 7 9 2 3" xfId="14462"/>
    <cellStyle name="Normal 4 7 9 2 3 2" xfId="38538"/>
    <cellStyle name="Normal 4 7 9 2 4" xfId="26089"/>
    <cellStyle name="Normal 4 7 9 2 4 2" xfId="50130"/>
    <cellStyle name="Normal 4 7 9 2 5" xfId="9593"/>
    <cellStyle name="Normal 4 7 9 2 6" xfId="33669"/>
    <cellStyle name="Normal 4 7 9 3" xfId="4276"/>
    <cellStyle name="Normal 4 7 9 3 2" xfId="7489"/>
    <cellStyle name="Normal 4 7 9 3 2 2" xfId="30320"/>
    <cellStyle name="Normal 4 7 9 3 2 2 2" xfId="54351"/>
    <cellStyle name="Normal 4 7 9 3 2 3" xfId="18656"/>
    <cellStyle name="Normal 4 7 9 3 2 4" xfId="42730"/>
    <cellStyle name="Normal 4 7 9 3 3" xfId="15473"/>
    <cellStyle name="Normal 4 7 9 3 3 2" xfId="39547"/>
    <cellStyle name="Normal 4 7 9 3 4" xfId="27108"/>
    <cellStyle name="Normal 4 7 9 3 4 2" xfId="51139"/>
    <cellStyle name="Normal 4 7 9 3 5" xfId="10571"/>
    <cellStyle name="Normal 4 7 9 3 6" xfId="34647"/>
    <cellStyle name="Normal 4 7 9 4" xfId="5314"/>
    <cellStyle name="Normal 4 7 9 4 2" xfId="16511"/>
    <cellStyle name="Normal 4 7 9 4 2 2" xfId="40585"/>
    <cellStyle name="Normal 4 7 9 4 3" xfId="28146"/>
    <cellStyle name="Normal 4 7 9 4 3 2" xfId="52177"/>
    <cellStyle name="Normal 4 7 9 4 4" xfId="11534"/>
    <cellStyle name="Normal 4 7 9 4 5" xfId="35610"/>
    <cellStyle name="Normal 4 7 9 5" xfId="2311"/>
    <cellStyle name="Normal 4 7 9 5 2" xfId="25122"/>
    <cellStyle name="Normal 4 7 9 5 2 2" xfId="49163"/>
    <cellStyle name="Normal 4 7 9 5 3" xfId="12640"/>
    <cellStyle name="Normal 4 7 9 5 4" xfId="36716"/>
    <cellStyle name="Normal 4 7 9 6" xfId="24136"/>
    <cellStyle name="Normal 4 7 9 6 2" xfId="48183"/>
    <cellStyle name="Normal 4 7 9 7" xfId="8631"/>
    <cellStyle name="Normal 4 7 9 8" xfId="32707"/>
    <cellStyle name="Normal 4 8" xfId="369"/>
    <cellStyle name="Normal 4 8 10" xfId="4608"/>
    <cellStyle name="Normal 4 8 10 2" xfId="15805"/>
    <cellStyle name="Normal 4 8 10 2 2" xfId="39879"/>
    <cellStyle name="Normal 4 8 10 3" xfId="27440"/>
    <cellStyle name="Normal 4 8 10 3 2" xfId="51471"/>
    <cellStyle name="Normal 4 8 10 4" xfId="10829"/>
    <cellStyle name="Normal 4 8 10 5" xfId="34905"/>
    <cellStyle name="Normal 4 8 11" xfId="1604"/>
    <cellStyle name="Normal 4 8 11 2" xfId="24413"/>
    <cellStyle name="Normal 4 8 11 2 2" xfId="48456"/>
    <cellStyle name="Normal 4 8 11 3" xfId="11857"/>
    <cellStyle name="Normal 4 8 11 4" xfId="35933"/>
    <cellStyle name="Normal 4 8 12" xfId="23416"/>
    <cellStyle name="Normal 4 8 12 2" xfId="47478"/>
    <cellStyle name="Normal 4 8 13" xfId="7926"/>
    <cellStyle name="Normal 4 8 14" xfId="32002"/>
    <cellStyle name="Normal 4 8 2" xfId="370"/>
    <cellStyle name="Normal 4 8 2 10" xfId="23417"/>
    <cellStyle name="Normal 4 8 2 10 2" xfId="47479"/>
    <cellStyle name="Normal 4 8 2 11" xfId="7927"/>
    <cellStyle name="Normal 4 8 2 12" xfId="32003"/>
    <cellStyle name="Normal 4 8 2 2" xfId="371"/>
    <cellStyle name="Normal 4 8 2 2 10" xfId="7928"/>
    <cellStyle name="Normal 4 8 2 2 11" xfId="32004"/>
    <cellStyle name="Normal 4 8 2 2 2" xfId="770"/>
    <cellStyle name="Normal 4 8 2 2 2 2" xfId="2818"/>
    <cellStyle name="Normal 4 8 2 2 2 2 2" xfId="6017"/>
    <cellStyle name="Normal 4 8 2 2 2 2 2 2" xfId="28848"/>
    <cellStyle name="Normal 4 8 2 2 2 2 2 2 2" xfId="52879"/>
    <cellStyle name="Normal 4 8 2 2 2 2 2 3" xfId="17184"/>
    <cellStyle name="Normal 4 8 2 2 2 2 2 4" xfId="41258"/>
    <cellStyle name="Normal 4 8 2 2 2 2 3" xfId="13999"/>
    <cellStyle name="Normal 4 8 2 2 2 2 3 2" xfId="38075"/>
    <cellStyle name="Normal 4 8 2 2 2 2 4" xfId="25626"/>
    <cellStyle name="Normal 4 8 2 2 2 2 4 2" xfId="49667"/>
    <cellStyle name="Normal 4 8 2 2 2 2 5" xfId="9130"/>
    <cellStyle name="Normal 4 8 2 2 2 2 6" xfId="33206"/>
    <cellStyle name="Normal 4 8 2 2 2 3" xfId="3797"/>
    <cellStyle name="Normal 4 8 2 2 2 3 2" xfId="7010"/>
    <cellStyle name="Normal 4 8 2 2 2 3 2 2" xfId="29841"/>
    <cellStyle name="Normal 4 8 2 2 2 3 2 2 2" xfId="53872"/>
    <cellStyle name="Normal 4 8 2 2 2 3 2 3" xfId="18177"/>
    <cellStyle name="Normal 4 8 2 2 2 3 2 4" xfId="42251"/>
    <cellStyle name="Normal 4 8 2 2 2 3 3" xfId="14994"/>
    <cellStyle name="Normal 4 8 2 2 2 3 3 2" xfId="39068"/>
    <cellStyle name="Normal 4 8 2 2 2 3 4" xfId="26629"/>
    <cellStyle name="Normal 4 8 2 2 2 3 4 2" xfId="50660"/>
    <cellStyle name="Normal 4 8 2 2 2 3 5" xfId="10108"/>
    <cellStyle name="Normal 4 8 2 2 2 3 6" xfId="34184"/>
    <cellStyle name="Normal 4 8 2 2 2 4" xfId="4850"/>
    <cellStyle name="Normal 4 8 2 2 2 4 2" xfId="16047"/>
    <cellStyle name="Normal 4 8 2 2 2 4 2 2" xfId="40121"/>
    <cellStyle name="Normal 4 8 2 2 2 4 3" xfId="27682"/>
    <cellStyle name="Normal 4 8 2 2 2 4 3 2" xfId="51713"/>
    <cellStyle name="Normal 4 8 2 2 2 4 4" xfId="11071"/>
    <cellStyle name="Normal 4 8 2 2 2 4 5" xfId="35147"/>
    <cellStyle name="Normal 4 8 2 2 2 5" xfId="1846"/>
    <cellStyle name="Normal 4 8 2 2 2 5 2" xfId="24655"/>
    <cellStyle name="Normal 4 8 2 2 2 5 2 2" xfId="48698"/>
    <cellStyle name="Normal 4 8 2 2 2 5 3" xfId="12157"/>
    <cellStyle name="Normal 4 8 2 2 2 5 4" xfId="36233"/>
    <cellStyle name="Normal 4 8 2 2 2 6" xfId="23666"/>
    <cellStyle name="Normal 4 8 2 2 2 6 2" xfId="47720"/>
    <cellStyle name="Normal 4 8 2 2 2 7" xfId="8168"/>
    <cellStyle name="Normal 4 8 2 2 2 8" xfId="32244"/>
    <cellStyle name="Normal 4 8 2 2 3" xfId="1040"/>
    <cellStyle name="Normal 4 8 2 2 3 2" xfId="3058"/>
    <cellStyle name="Normal 4 8 2 2 3 2 2" xfId="6257"/>
    <cellStyle name="Normal 4 8 2 2 3 2 2 2" xfId="29088"/>
    <cellStyle name="Normal 4 8 2 2 3 2 2 2 2" xfId="53119"/>
    <cellStyle name="Normal 4 8 2 2 3 2 2 3" xfId="17424"/>
    <cellStyle name="Normal 4 8 2 2 3 2 2 4" xfId="41498"/>
    <cellStyle name="Normal 4 8 2 2 3 2 3" xfId="14239"/>
    <cellStyle name="Normal 4 8 2 2 3 2 3 2" xfId="38315"/>
    <cellStyle name="Normal 4 8 2 2 3 2 4" xfId="25866"/>
    <cellStyle name="Normal 4 8 2 2 3 2 4 2" xfId="49907"/>
    <cellStyle name="Normal 4 8 2 2 3 2 5" xfId="9370"/>
    <cellStyle name="Normal 4 8 2 2 3 2 6" xfId="33446"/>
    <cellStyle name="Normal 4 8 2 2 3 3" xfId="4041"/>
    <cellStyle name="Normal 4 8 2 2 3 3 2" xfId="7254"/>
    <cellStyle name="Normal 4 8 2 2 3 3 2 2" xfId="30085"/>
    <cellStyle name="Normal 4 8 2 2 3 3 2 2 2" xfId="54116"/>
    <cellStyle name="Normal 4 8 2 2 3 3 2 3" xfId="18421"/>
    <cellStyle name="Normal 4 8 2 2 3 3 2 4" xfId="42495"/>
    <cellStyle name="Normal 4 8 2 2 3 3 3" xfId="15238"/>
    <cellStyle name="Normal 4 8 2 2 3 3 3 2" xfId="39312"/>
    <cellStyle name="Normal 4 8 2 2 3 3 4" xfId="26873"/>
    <cellStyle name="Normal 4 8 2 2 3 3 4 2" xfId="50904"/>
    <cellStyle name="Normal 4 8 2 2 3 3 5" xfId="10348"/>
    <cellStyle name="Normal 4 8 2 2 3 3 6" xfId="34424"/>
    <cellStyle name="Normal 4 8 2 2 3 4" xfId="5090"/>
    <cellStyle name="Normal 4 8 2 2 3 4 2" xfId="16287"/>
    <cellStyle name="Normal 4 8 2 2 3 4 2 2" xfId="40361"/>
    <cellStyle name="Normal 4 8 2 2 3 4 3" xfId="27922"/>
    <cellStyle name="Normal 4 8 2 2 3 4 3 2" xfId="51953"/>
    <cellStyle name="Normal 4 8 2 2 3 4 4" xfId="11311"/>
    <cellStyle name="Normal 4 8 2 2 3 4 5" xfId="35387"/>
    <cellStyle name="Normal 4 8 2 2 3 5" xfId="2086"/>
    <cellStyle name="Normal 4 8 2 2 3 5 2" xfId="24895"/>
    <cellStyle name="Normal 4 8 2 2 3 5 2 2" xfId="48938"/>
    <cellStyle name="Normal 4 8 2 2 3 5 3" xfId="12407"/>
    <cellStyle name="Normal 4 8 2 2 3 5 4" xfId="36483"/>
    <cellStyle name="Normal 4 8 2 2 3 6" xfId="23908"/>
    <cellStyle name="Normal 4 8 2 2 3 6 2" xfId="47960"/>
    <cellStyle name="Normal 4 8 2 2 3 7" xfId="8408"/>
    <cellStyle name="Normal 4 8 2 2 3 8" xfId="32484"/>
    <cellStyle name="Normal 4 8 2 2 4" xfId="1280"/>
    <cellStyle name="Normal 4 8 2 2 4 2" xfId="3298"/>
    <cellStyle name="Normal 4 8 2 2 4 2 2" xfId="6497"/>
    <cellStyle name="Normal 4 8 2 2 4 2 2 2" xfId="29328"/>
    <cellStyle name="Normal 4 8 2 2 4 2 2 2 2" xfId="53359"/>
    <cellStyle name="Normal 4 8 2 2 4 2 2 3" xfId="17664"/>
    <cellStyle name="Normal 4 8 2 2 4 2 2 4" xfId="41738"/>
    <cellStyle name="Normal 4 8 2 2 4 2 3" xfId="14479"/>
    <cellStyle name="Normal 4 8 2 2 4 2 3 2" xfId="38555"/>
    <cellStyle name="Normal 4 8 2 2 4 2 4" xfId="26106"/>
    <cellStyle name="Normal 4 8 2 2 4 2 4 2" xfId="50147"/>
    <cellStyle name="Normal 4 8 2 2 4 2 5" xfId="9610"/>
    <cellStyle name="Normal 4 8 2 2 4 2 6" xfId="33686"/>
    <cellStyle name="Normal 4 8 2 2 4 3" xfId="4293"/>
    <cellStyle name="Normal 4 8 2 2 4 3 2" xfId="7506"/>
    <cellStyle name="Normal 4 8 2 2 4 3 2 2" xfId="30337"/>
    <cellStyle name="Normal 4 8 2 2 4 3 2 2 2" xfId="54368"/>
    <cellStyle name="Normal 4 8 2 2 4 3 2 3" xfId="18673"/>
    <cellStyle name="Normal 4 8 2 2 4 3 2 4" xfId="42747"/>
    <cellStyle name="Normal 4 8 2 2 4 3 3" xfId="15490"/>
    <cellStyle name="Normal 4 8 2 2 4 3 3 2" xfId="39564"/>
    <cellStyle name="Normal 4 8 2 2 4 3 4" xfId="27125"/>
    <cellStyle name="Normal 4 8 2 2 4 3 4 2" xfId="51156"/>
    <cellStyle name="Normal 4 8 2 2 4 3 5" xfId="10588"/>
    <cellStyle name="Normal 4 8 2 2 4 3 6" xfId="34664"/>
    <cellStyle name="Normal 4 8 2 2 4 4" xfId="5331"/>
    <cellStyle name="Normal 4 8 2 2 4 4 2" xfId="16528"/>
    <cellStyle name="Normal 4 8 2 2 4 4 2 2" xfId="40602"/>
    <cellStyle name="Normal 4 8 2 2 4 4 3" xfId="28163"/>
    <cellStyle name="Normal 4 8 2 2 4 4 3 2" xfId="52194"/>
    <cellStyle name="Normal 4 8 2 2 4 4 4" xfId="11551"/>
    <cellStyle name="Normal 4 8 2 2 4 4 5" xfId="35627"/>
    <cellStyle name="Normal 4 8 2 2 4 5" xfId="2328"/>
    <cellStyle name="Normal 4 8 2 2 4 5 2" xfId="25139"/>
    <cellStyle name="Normal 4 8 2 2 4 5 2 2" xfId="49180"/>
    <cellStyle name="Normal 4 8 2 2 4 5 3" xfId="12657"/>
    <cellStyle name="Normal 4 8 2 2 4 5 4" xfId="36733"/>
    <cellStyle name="Normal 4 8 2 2 4 6" xfId="24153"/>
    <cellStyle name="Normal 4 8 2 2 4 6 2" xfId="48200"/>
    <cellStyle name="Normal 4 8 2 2 4 7" xfId="8648"/>
    <cellStyle name="Normal 4 8 2 2 4 8" xfId="32724"/>
    <cellStyle name="Normal 4 8 2 2 5" xfId="2577"/>
    <cellStyle name="Normal 4 8 2 2 5 2" xfId="5777"/>
    <cellStyle name="Normal 4 8 2 2 5 2 2" xfId="28608"/>
    <cellStyle name="Normal 4 8 2 2 5 2 2 2" xfId="52639"/>
    <cellStyle name="Normal 4 8 2 2 5 2 3" xfId="16944"/>
    <cellStyle name="Normal 4 8 2 2 5 2 4" xfId="41018"/>
    <cellStyle name="Normal 4 8 2 2 5 3" xfId="13759"/>
    <cellStyle name="Normal 4 8 2 2 5 3 2" xfId="37835"/>
    <cellStyle name="Normal 4 8 2 2 5 4" xfId="25386"/>
    <cellStyle name="Normal 4 8 2 2 5 4 2" xfId="49427"/>
    <cellStyle name="Normal 4 8 2 2 5 5" xfId="8890"/>
    <cellStyle name="Normal 4 8 2 2 5 6" xfId="32966"/>
    <cellStyle name="Normal 4 8 2 2 6" xfId="3552"/>
    <cellStyle name="Normal 4 8 2 2 6 2" xfId="6765"/>
    <cellStyle name="Normal 4 8 2 2 6 2 2" xfId="29596"/>
    <cellStyle name="Normal 4 8 2 2 6 2 2 2" xfId="53627"/>
    <cellStyle name="Normal 4 8 2 2 6 2 3" xfId="17932"/>
    <cellStyle name="Normal 4 8 2 2 6 2 4" xfId="42006"/>
    <cellStyle name="Normal 4 8 2 2 6 3" xfId="14749"/>
    <cellStyle name="Normal 4 8 2 2 6 3 2" xfId="38823"/>
    <cellStyle name="Normal 4 8 2 2 6 4" xfId="26384"/>
    <cellStyle name="Normal 4 8 2 2 6 4 2" xfId="50415"/>
    <cellStyle name="Normal 4 8 2 2 6 5" xfId="9868"/>
    <cellStyle name="Normal 4 8 2 2 6 6" xfId="33944"/>
    <cellStyle name="Normal 4 8 2 2 7" xfId="4610"/>
    <cellStyle name="Normal 4 8 2 2 7 2" xfId="15807"/>
    <cellStyle name="Normal 4 8 2 2 7 2 2" xfId="39881"/>
    <cellStyle name="Normal 4 8 2 2 7 3" xfId="27442"/>
    <cellStyle name="Normal 4 8 2 2 7 3 2" xfId="51473"/>
    <cellStyle name="Normal 4 8 2 2 7 4" xfId="10831"/>
    <cellStyle name="Normal 4 8 2 2 7 5" xfId="34907"/>
    <cellStyle name="Normal 4 8 2 2 8" xfId="1606"/>
    <cellStyle name="Normal 4 8 2 2 8 2" xfId="24415"/>
    <cellStyle name="Normal 4 8 2 2 8 2 2" xfId="48458"/>
    <cellStyle name="Normal 4 8 2 2 8 3" xfId="11859"/>
    <cellStyle name="Normal 4 8 2 2 8 4" xfId="35935"/>
    <cellStyle name="Normal 4 8 2 2 9" xfId="23418"/>
    <cellStyle name="Normal 4 8 2 2 9 2" xfId="47480"/>
    <cellStyle name="Normal 4 8 2 3" xfId="769"/>
    <cellStyle name="Normal 4 8 2 3 2" xfId="2817"/>
    <cellStyle name="Normal 4 8 2 3 2 2" xfId="6016"/>
    <cellStyle name="Normal 4 8 2 3 2 2 2" xfId="28847"/>
    <cellStyle name="Normal 4 8 2 3 2 2 2 2" xfId="52878"/>
    <cellStyle name="Normal 4 8 2 3 2 2 3" xfId="17183"/>
    <cellStyle name="Normal 4 8 2 3 2 2 4" xfId="41257"/>
    <cellStyle name="Normal 4 8 2 3 2 3" xfId="13998"/>
    <cellStyle name="Normal 4 8 2 3 2 3 2" xfId="38074"/>
    <cellStyle name="Normal 4 8 2 3 2 4" xfId="25625"/>
    <cellStyle name="Normal 4 8 2 3 2 4 2" xfId="49666"/>
    <cellStyle name="Normal 4 8 2 3 2 5" xfId="9129"/>
    <cellStyle name="Normal 4 8 2 3 2 6" xfId="33205"/>
    <cellStyle name="Normal 4 8 2 3 3" xfId="3796"/>
    <cellStyle name="Normal 4 8 2 3 3 2" xfId="7009"/>
    <cellStyle name="Normal 4 8 2 3 3 2 2" xfId="29840"/>
    <cellStyle name="Normal 4 8 2 3 3 2 2 2" xfId="53871"/>
    <cellStyle name="Normal 4 8 2 3 3 2 3" xfId="18176"/>
    <cellStyle name="Normal 4 8 2 3 3 2 4" xfId="42250"/>
    <cellStyle name="Normal 4 8 2 3 3 3" xfId="14993"/>
    <cellStyle name="Normal 4 8 2 3 3 3 2" xfId="39067"/>
    <cellStyle name="Normal 4 8 2 3 3 4" xfId="26628"/>
    <cellStyle name="Normal 4 8 2 3 3 4 2" xfId="50659"/>
    <cellStyle name="Normal 4 8 2 3 3 5" xfId="10107"/>
    <cellStyle name="Normal 4 8 2 3 3 6" xfId="34183"/>
    <cellStyle name="Normal 4 8 2 3 4" xfId="4849"/>
    <cellStyle name="Normal 4 8 2 3 4 2" xfId="16046"/>
    <cellStyle name="Normal 4 8 2 3 4 2 2" xfId="40120"/>
    <cellStyle name="Normal 4 8 2 3 4 3" xfId="27681"/>
    <cellStyle name="Normal 4 8 2 3 4 3 2" xfId="51712"/>
    <cellStyle name="Normal 4 8 2 3 4 4" xfId="11070"/>
    <cellStyle name="Normal 4 8 2 3 4 5" xfId="35146"/>
    <cellStyle name="Normal 4 8 2 3 5" xfId="1845"/>
    <cellStyle name="Normal 4 8 2 3 5 2" xfId="24654"/>
    <cellStyle name="Normal 4 8 2 3 5 2 2" xfId="48697"/>
    <cellStyle name="Normal 4 8 2 3 5 3" xfId="12156"/>
    <cellStyle name="Normal 4 8 2 3 5 4" xfId="36232"/>
    <cellStyle name="Normal 4 8 2 3 6" xfId="23665"/>
    <cellStyle name="Normal 4 8 2 3 6 2" xfId="47719"/>
    <cellStyle name="Normal 4 8 2 3 7" xfId="8167"/>
    <cellStyle name="Normal 4 8 2 3 8" xfId="32243"/>
    <cellStyle name="Normal 4 8 2 4" xfId="1039"/>
    <cellStyle name="Normal 4 8 2 4 2" xfId="3057"/>
    <cellStyle name="Normal 4 8 2 4 2 2" xfId="6256"/>
    <cellStyle name="Normal 4 8 2 4 2 2 2" xfId="29087"/>
    <cellStyle name="Normal 4 8 2 4 2 2 2 2" xfId="53118"/>
    <cellStyle name="Normal 4 8 2 4 2 2 3" xfId="17423"/>
    <cellStyle name="Normal 4 8 2 4 2 2 4" xfId="41497"/>
    <cellStyle name="Normal 4 8 2 4 2 3" xfId="14238"/>
    <cellStyle name="Normal 4 8 2 4 2 3 2" xfId="38314"/>
    <cellStyle name="Normal 4 8 2 4 2 4" xfId="25865"/>
    <cellStyle name="Normal 4 8 2 4 2 4 2" xfId="49906"/>
    <cellStyle name="Normal 4 8 2 4 2 5" xfId="9369"/>
    <cellStyle name="Normal 4 8 2 4 2 6" xfId="33445"/>
    <cellStyle name="Normal 4 8 2 4 3" xfId="4040"/>
    <cellStyle name="Normal 4 8 2 4 3 2" xfId="7253"/>
    <cellStyle name="Normal 4 8 2 4 3 2 2" xfId="30084"/>
    <cellStyle name="Normal 4 8 2 4 3 2 2 2" xfId="54115"/>
    <cellStyle name="Normal 4 8 2 4 3 2 3" xfId="18420"/>
    <cellStyle name="Normal 4 8 2 4 3 2 4" xfId="42494"/>
    <cellStyle name="Normal 4 8 2 4 3 3" xfId="15237"/>
    <cellStyle name="Normal 4 8 2 4 3 3 2" xfId="39311"/>
    <cellStyle name="Normal 4 8 2 4 3 4" xfId="26872"/>
    <cellStyle name="Normal 4 8 2 4 3 4 2" xfId="50903"/>
    <cellStyle name="Normal 4 8 2 4 3 5" xfId="10347"/>
    <cellStyle name="Normal 4 8 2 4 3 6" xfId="34423"/>
    <cellStyle name="Normal 4 8 2 4 4" xfId="5089"/>
    <cellStyle name="Normal 4 8 2 4 4 2" xfId="16286"/>
    <cellStyle name="Normal 4 8 2 4 4 2 2" xfId="40360"/>
    <cellStyle name="Normal 4 8 2 4 4 3" xfId="27921"/>
    <cellStyle name="Normal 4 8 2 4 4 3 2" xfId="51952"/>
    <cellStyle name="Normal 4 8 2 4 4 4" xfId="11310"/>
    <cellStyle name="Normal 4 8 2 4 4 5" xfId="35386"/>
    <cellStyle name="Normal 4 8 2 4 5" xfId="2085"/>
    <cellStyle name="Normal 4 8 2 4 5 2" xfId="24894"/>
    <cellStyle name="Normal 4 8 2 4 5 2 2" xfId="48937"/>
    <cellStyle name="Normal 4 8 2 4 5 3" xfId="12406"/>
    <cellStyle name="Normal 4 8 2 4 5 4" xfId="36482"/>
    <cellStyle name="Normal 4 8 2 4 6" xfId="23907"/>
    <cellStyle name="Normal 4 8 2 4 6 2" xfId="47959"/>
    <cellStyle name="Normal 4 8 2 4 7" xfId="8407"/>
    <cellStyle name="Normal 4 8 2 4 8" xfId="32483"/>
    <cellStyle name="Normal 4 8 2 5" xfId="1279"/>
    <cellStyle name="Normal 4 8 2 5 2" xfId="3297"/>
    <cellStyle name="Normal 4 8 2 5 2 2" xfId="6496"/>
    <cellStyle name="Normal 4 8 2 5 2 2 2" xfId="29327"/>
    <cellStyle name="Normal 4 8 2 5 2 2 2 2" xfId="53358"/>
    <cellStyle name="Normal 4 8 2 5 2 2 3" xfId="17663"/>
    <cellStyle name="Normal 4 8 2 5 2 2 4" xfId="41737"/>
    <cellStyle name="Normal 4 8 2 5 2 3" xfId="14478"/>
    <cellStyle name="Normal 4 8 2 5 2 3 2" xfId="38554"/>
    <cellStyle name="Normal 4 8 2 5 2 4" xfId="26105"/>
    <cellStyle name="Normal 4 8 2 5 2 4 2" xfId="50146"/>
    <cellStyle name="Normal 4 8 2 5 2 5" xfId="9609"/>
    <cellStyle name="Normal 4 8 2 5 2 6" xfId="33685"/>
    <cellStyle name="Normal 4 8 2 5 3" xfId="4292"/>
    <cellStyle name="Normal 4 8 2 5 3 2" xfId="7505"/>
    <cellStyle name="Normal 4 8 2 5 3 2 2" xfId="30336"/>
    <cellStyle name="Normal 4 8 2 5 3 2 2 2" xfId="54367"/>
    <cellStyle name="Normal 4 8 2 5 3 2 3" xfId="18672"/>
    <cellStyle name="Normal 4 8 2 5 3 2 4" xfId="42746"/>
    <cellStyle name="Normal 4 8 2 5 3 3" xfId="15489"/>
    <cellStyle name="Normal 4 8 2 5 3 3 2" xfId="39563"/>
    <cellStyle name="Normal 4 8 2 5 3 4" xfId="27124"/>
    <cellStyle name="Normal 4 8 2 5 3 4 2" xfId="51155"/>
    <cellStyle name="Normal 4 8 2 5 3 5" xfId="10587"/>
    <cellStyle name="Normal 4 8 2 5 3 6" xfId="34663"/>
    <cellStyle name="Normal 4 8 2 5 4" xfId="5330"/>
    <cellStyle name="Normal 4 8 2 5 4 2" xfId="16527"/>
    <cellStyle name="Normal 4 8 2 5 4 2 2" xfId="40601"/>
    <cellStyle name="Normal 4 8 2 5 4 3" xfId="28162"/>
    <cellStyle name="Normal 4 8 2 5 4 3 2" xfId="52193"/>
    <cellStyle name="Normal 4 8 2 5 4 4" xfId="11550"/>
    <cellStyle name="Normal 4 8 2 5 4 5" xfId="35626"/>
    <cellStyle name="Normal 4 8 2 5 5" xfId="2327"/>
    <cellStyle name="Normal 4 8 2 5 5 2" xfId="25138"/>
    <cellStyle name="Normal 4 8 2 5 5 2 2" xfId="49179"/>
    <cellStyle name="Normal 4 8 2 5 5 3" xfId="12656"/>
    <cellStyle name="Normal 4 8 2 5 5 4" xfId="36732"/>
    <cellStyle name="Normal 4 8 2 5 6" xfId="24152"/>
    <cellStyle name="Normal 4 8 2 5 6 2" xfId="48199"/>
    <cellStyle name="Normal 4 8 2 5 7" xfId="8647"/>
    <cellStyle name="Normal 4 8 2 5 8" xfId="32723"/>
    <cellStyle name="Normal 4 8 2 6" xfId="2576"/>
    <cellStyle name="Normal 4 8 2 6 2" xfId="5776"/>
    <cellStyle name="Normal 4 8 2 6 2 2" xfId="28607"/>
    <cellStyle name="Normal 4 8 2 6 2 2 2" xfId="52638"/>
    <cellStyle name="Normal 4 8 2 6 2 3" xfId="16943"/>
    <cellStyle name="Normal 4 8 2 6 2 4" xfId="41017"/>
    <cellStyle name="Normal 4 8 2 6 3" xfId="13758"/>
    <cellStyle name="Normal 4 8 2 6 3 2" xfId="37834"/>
    <cellStyle name="Normal 4 8 2 6 4" xfId="25385"/>
    <cellStyle name="Normal 4 8 2 6 4 2" xfId="49426"/>
    <cellStyle name="Normal 4 8 2 6 5" xfId="8889"/>
    <cellStyle name="Normal 4 8 2 6 6" xfId="32965"/>
    <cellStyle name="Normal 4 8 2 7" xfId="3551"/>
    <cellStyle name="Normal 4 8 2 7 2" xfId="6764"/>
    <cellStyle name="Normal 4 8 2 7 2 2" xfId="29595"/>
    <cellStyle name="Normal 4 8 2 7 2 2 2" xfId="53626"/>
    <cellStyle name="Normal 4 8 2 7 2 3" xfId="17931"/>
    <cellStyle name="Normal 4 8 2 7 2 4" xfId="42005"/>
    <cellStyle name="Normal 4 8 2 7 3" xfId="14748"/>
    <cellStyle name="Normal 4 8 2 7 3 2" xfId="38822"/>
    <cellStyle name="Normal 4 8 2 7 4" xfId="26383"/>
    <cellStyle name="Normal 4 8 2 7 4 2" xfId="50414"/>
    <cellStyle name="Normal 4 8 2 7 5" xfId="9867"/>
    <cellStyle name="Normal 4 8 2 7 6" xfId="33943"/>
    <cellStyle name="Normal 4 8 2 8" xfId="4609"/>
    <cellStyle name="Normal 4 8 2 8 2" xfId="15806"/>
    <cellStyle name="Normal 4 8 2 8 2 2" xfId="39880"/>
    <cellStyle name="Normal 4 8 2 8 3" xfId="27441"/>
    <cellStyle name="Normal 4 8 2 8 3 2" xfId="51472"/>
    <cellStyle name="Normal 4 8 2 8 4" xfId="10830"/>
    <cellStyle name="Normal 4 8 2 8 5" xfId="34906"/>
    <cellStyle name="Normal 4 8 2 9" xfId="1605"/>
    <cellStyle name="Normal 4 8 2 9 2" xfId="24414"/>
    <cellStyle name="Normal 4 8 2 9 2 2" xfId="48457"/>
    <cellStyle name="Normal 4 8 2 9 3" xfId="11858"/>
    <cellStyle name="Normal 4 8 2 9 4" xfId="35934"/>
    <cellStyle name="Normal 4 8 3" xfId="372"/>
    <cellStyle name="Normal 4 8 3 10" xfId="23419"/>
    <cellStyle name="Normal 4 8 3 10 2" xfId="47481"/>
    <cellStyle name="Normal 4 8 3 11" xfId="7929"/>
    <cellStyle name="Normal 4 8 3 12" xfId="32005"/>
    <cellStyle name="Normal 4 8 3 2" xfId="373"/>
    <cellStyle name="Normal 4 8 3 2 10" xfId="7930"/>
    <cellStyle name="Normal 4 8 3 2 11" xfId="32006"/>
    <cellStyle name="Normal 4 8 3 2 2" xfId="772"/>
    <cellStyle name="Normal 4 8 3 2 2 2" xfId="2820"/>
    <cellStyle name="Normal 4 8 3 2 2 2 2" xfId="6019"/>
    <cellStyle name="Normal 4 8 3 2 2 2 2 2" xfId="28850"/>
    <cellStyle name="Normal 4 8 3 2 2 2 2 2 2" xfId="52881"/>
    <cellStyle name="Normal 4 8 3 2 2 2 2 3" xfId="17186"/>
    <cellStyle name="Normal 4 8 3 2 2 2 2 4" xfId="41260"/>
    <cellStyle name="Normal 4 8 3 2 2 2 3" xfId="14001"/>
    <cellStyle name="Normal 4 8 3 2 2 2 3 2" xfId="38077"/>
    <cellStyle name="Normal 4 8 3 2 2 2 4" xfId="25628"/>
    <cellStyle name="Normal 4 8 3 2 2 2 4 2" xfId="49669"/>
    <cellStyle name="Normal 4 8 3 2 2 2 5" xfId="9132"/>
    <cellStyle name="Normal 4 8 3 2 2 2 6" xfId="33208"/>
    <cellStyle name="Normal 4 8 3 2 2 3" xfId="3799"/>
    <cellStyle name="Normal 4 8 3 2 2 3 2" xfId="7012"/>
    <cellStyle name="Normal 4 8 3 2 2 3 2 2" xfId="29843"/>
    <cellStyle name="Normal 4 8 3 2 2 3 2 2 2" xfId="53874"/>
    <cellStyle name="Normal 4 8 3 2 2 3 2 3" xfId="18179"/>
    <cellStyle name="Normal 4 8 3 2 2 3 2 4" xfId="42253"/>
    <cellStyle name="Normal 4 8 3 2 2 3 3" xfId="14996"/>
    <cellStyle name="Normal 4 8 3 2 2 3 3 2" xfId="39070"/>
    <cellStyle name="Normal 4 8 3 2 2 3 4" xfId="26631"/>
    <cellStyle name="Normal 4 8 3 2 2 3 4 2" xfId="50662"/>
    <cellStyle name="Normal 4 8 3 2 2 3 5" xfId="10110"/>
    <cellStyle name="Normal 4 8 3 2 2 3 6" xfId="34186"/>
    <cellStyle name="Normal 4 8 3 2 2 4" xfId="4852"/>
    <cellStyle name="Normal 4 8 3 2 2 4 2" xfId="16049"/>
    <cellStyle name="Normal 4 8 3 2 2 4 2 2" xfId="40123"/>
    <cellStyle name="Normal 4 8 3 2 2 4 3" xfId="27684"/>
    <cellStyle name="Normal 4 8 3 2 2 4 3 2" xfId="51715"/>
    <cellStyle name="Normal 4 8 3 2 2 4 4" xfId="11073"/>
    <cellStyle name="Normal 4 8 3 2 2 4 5" xfId="35149"/>
    <cellStyle name="Normal 4 8 3 2 2 5" xfId="1848"/>
    <cellStyle name="Normal 4 8 3 2 2 5 2" xfId="24657"/>
    <cellStyle name="Normal 4 8 3 2 2 5 2 2" xfId="48700"/>
    <cellStyle name="Normal 4 8 3 2 2 5 3" xfId="12159"/>
    <cellStyle name="Normal 4 8 3 2 2 5 4" xfId="36235"/>
    <cellStyle name="Normal 4 8 3 2 2 6" xfId="23668"/>
    <cellStyle name="Normal 4 8 3 2 2 6 2" xfId="47722"/>
    <cellStyle name="Normal 4 8 3 2 2 7" xfId="8170"/>
    <cellStyle name="Normal 4 8 3 2 2 8" xfId="32246"/>
    <cellStyle name="Normal 4 8 3 2 3" xfId="1042"/>
    <cellStyle name="Normal 4 8 3 2 3 2" xfId="3060"/>
    <cellStyle name="Normal 4 8 3 2 3 2 2" xfId="6259"/>
    <cellStyle name="Normal 4 8 3 2 3 2 2 2" xfId="29090"/>
    <cellStyle name="Normal 4 8 3 2 3 2 2 2 2" xfId="53121"/>
    <cellStyle name="Normal 4 8 3 2 3 2 2 3" xfId="17426"/>
    <cellStyle name="Normal 4 8 3 2 3 2 2 4" xfId="41500"/>
    <cellStyle name="Normal 4 8 3 2 3 2 3" xfId="14241"/>
    <cellStyle name="Normal 4 8 3 2 3 2 3 2" xfId="38317"/>
    <cellStyle name="Normal 4 8 3 2 3 2 4" xfId="25868"/>
    <cellStyle name="Normal 4 8 3 2 3 2 4 2" xfId="49909"/>
    <cellStyle name="Normal 4 8 3 2 3 2 5" xfId="9372"/>
    <cellStyle name="Normal 4 8 3 2 3 2 6" xfId="33448"/>
    <cellStyle name="Normal 4 8 3 2 3 3" xfId="4043"/>
    <cellStyle name="Normal 4 8 3 2 3 3 2" xfId="7256"/>
    <cellStyle name="Normal 4 8 3 2 3 3 2 2" xfId="30087"/>
    <cellStyle name="Normal 4 8 3 2 3 3 2 2 2" xfId="54118"/>
    <cellStyle name="Normal 4 8 3 2 3 3 2 3" xfId="18423"/>
    <cellStyle name="Normal 4 8 3 2 3 3 2 4" xfId="42497"/>
    <cellStyle name="Normal 4 8 3 2 3 3 3" xfId="15240"/>
    <cellStyle name="Normal 4 8 3 2 3 3 3 2" xfId="39314"/>
    <cellStyle name="Normal 4 8 3 2 3 3 4" xfId="26875"/>
    <cellStyle name="Normal 4 8 3 2 3 3 4 2" xfId="50906"/>
    <cellStyle name="Normal 4 8 3 2 3 3 5" xfId="10350"/>
    <cellStyle name="Normal 4 8 3 2 3 3 6" xfId="34426"/>
    <cellStyle name="Normal 4 8 3 2 3 4" xfId="5092"/>
    <cellStyle name="Normal 4 8 3 2 3 4 2" xfId="16289"/>
    <cellStyle name="Normal 4 8 3 2 3 4 2 2" xfId="40363"/>
    <cellStyle name="Normal 4 8 3 2 3 4 3" xfId="27924"/>
    <cellStyle name="Normal 4 8 3 2 3 4 3 2" xfId="51955"/>
    <cellStyle name="Normal 4 8 3 2 3 4 4" xfId="11313"/>
    <cellStyle name="Normal 4 8 3 2 3 4 5" xfId="35389"/>
    <cellStyle name="Normal 4 8 3 2 3 5" xfId="2088"/>
    <cellStyle name="Normal 4 8 3 2 3 5 2" xfId="24897"/>
    <cellStyle name="Normal 4 8 3 2 3 5 2 2" xfId="48940"/>
    <cellStyle name="Normal 4 8 3 2 3 5 3" xfId="12409"/>
    <cellStyle name="Normal 4 8 3 2 3 5 4" xfId="36485"/>
    <cellStyle name="Normal 4 8 3 2 3 6" xfId="23910"/>
    <cellStyle name="Normal 4 8 3 2 3 6 2" xfId="47962"/>
    <cellStyle name="Normal 4 8 3 2 3 7" xfId="8410"/>
    <cellStyle name="Normal 4 8 3 2 3 8" xfId="32486"/>
    <cellStyle name="Normal 4 8 3 2 4" xfId="1282"/>
    <cellStyle name="Normal 4 8 3 2 4 2" xfId="3300"/>
    <cellStyle name="Normal 4 8 3 2 4 2 2" xfId="6499"/>
    <cellStyle name="Normal 4 8 3 2 4 2 2 2" xfId="29330"/>
    <cellStyle name="Normal 4 8 3 2 4 2 2 2 2" xfId="53361"/>
    <cellStyle name="Normal 4 8 3 2 4 2 2 3" xfId="17666"/>
    <cellStyle name="Normal 4 8 3 2 4 2 2 4" xfId="41740"/>
    <cellStyle name="Normal 4 8 3 2 4 2 3" xfId="14481"/>
    <cellStyle name="Normal 4 8 3 2 4 2 3 2" xfId="38557"/>
    <cellStyle name="Normal 4 8 3 2 4 2 4" xfId="26108"/>
    <cellStyle name="Normal 4 8 3 2 4 2 4 2" xfId="50149"/>
    <cellStyle name="Normal 4 8 3 2 4 2 5" xfId="9612"/>
    <cellStyle name="Normal 4 8 3 2 4 2 6" xfId="33688"/>
    <cellStyle name="Normal 4 8 3 2 4 3" xfId="4295"/>
    <cellStyle name="Normal 4 8 3 2 4 3 2" xfId="7508"/>
    <cellStyle name="Normal 4 8 3 2 4 3 2 2" xfId="30339"/>
    <cellStyle name="Normal 4 8 3 2 4 3 2 2 2" xfId="54370"/>
    <cellStyle name="Normal 4 8 3 2 4 3 2 3" xfId="18675"/>
    <cellStyle name="Normal 4 8 3 2 4 3 2 4" xfId="42749"/>
    <cellStyle name="Normal 4 8 3 2 4 3 3" xfId="15492"/>
    <cellStyle name="Normal 4 8 3 2 4 3 3 2" xfId="39566"/>
    <cellStyle name="Normal 4 8 3 2 4 3 4" xfId="27127"/>
    <cellStyle name="Normal 4 8 3 2 4 3 4 2" xfId="51158"/>
    <cellStyle name="Normal 4 8 3 2 4 3 5" xfId="10590"/>
    <cellStyle name="Normal 4 8 3 2 4 3 6" xfId="34666"/>
    <cellStyle name="Normal 4 8 3 2 4 4" xfId="5333"/>
    <cellStyle name="Normal 4 8 3 2 4 4 2" xfId="16530"/>
    <cellStyle name="Normal 4 8 3 2 4 4 2 2" xfId="40604"/>
    <cellStyle name="Normal 4 8 3 2 4 4 3" xfId="28165"/>
    <cellStyle name="Normal 4 8 3 2 4 4 3 2" xfId="52196"/>
    <cellStyle name="Normal 4 8 3 2 4 4 4" xfId="11553"/>
    <cellStyle name="Normal 4 8 3 2 4 4 5" xfId="35629"/>
    <cellStyle name="Normal 4 8 3 2 4 5" xfId="2330"/>
    <cellStyle name="Normal 4 8 3 2 4 5 2" xfId="25141"/>
    <cellStyle name="Normal 4 8 3 2 4 5 2 2" xfId="49182"/>
    <cellStyle name="Normal 4 8 3 2 4 5 3" xfId="12659"/>
    <cellStyle name="Normal 4 8 3 2 4 5 4" xfId="36735"/>
    <cellStyle name="Normal 4 8 3 2 4 6" xfId="24155"/>
    <cellStyle name="Normal 4 8 3 2 4 6 2" xfId="48202"/>
    <cellStyle name="Normal 4 8 3 2 4 7" xfId="8650"/>
    <cellStyle name="Normal 4 8 3 2 4 8" xfId="32726"/>
    <cellStyle name="Normal 4 8 3 2 5" xfId="2579"/>
    <cellStyle name="Normal 4 8 3 2 5 2" xfId="5779"/>
    <cellStyle name="Normal 4 8 3 2 5 2 2" xfId="28610"/>
    <cellStyle name="Normal 4 8 3 2 5 2 2 2" xfId="52641"/>
    <cellStyle name="Normal 4 8 3 2 5 2 3" xfId="16946"/>
    <cellStyle name="Normal 4 8 3 2 5 2 4" xfId="41020"/>
    <cellStyle name="Normal 4 8 3 2 5 3" xfId="13761"/>
    <cellStyle name="Normal 4 8 3 2 5 3 2" xfId="37837"/>
    <cellStyle name="Normal 4 8 3 2 5 4" xfId="25388"/>
    <cellStyle name="Normal 4 8 3 2 5 4 2" xfId="49429"/>
    <cellStyle name="Normal 4 8 3 2 5 5" xfId="8892"/>
    <cellStyle name="Normal 4 8 3 2 5 6" xfId="32968"/>
    <cellStyle name="Normal 4 8 3 2 6" xfId="3554"/>
    <cellStyle name="Normal 4 8 3 2 6 2" xfId="6767"/>
    <cellStyle name="Normal 4 8 3 2 6 2 2" xfId="29598"/>
    <cellStyle name="Normal 4 8 3 2 6 2 2 2" xfId="53629"/>
    <cellStyle name="Normal 4 8 3 2 6 2 3" xfId="17934"/>
    <cellStyle name="Normal 4 8 3 2 6 2 4" xfId="42008"/>
    <cellStyle name="Normal 4 8 3 2 6 3" xfId="14751"/>
    <cellStyle name="Normal 4 8 3 2 6 3 2" xfId="38825"/>
    <cellStyle name="Normal 4 8 3 2 6 4" xfId="26386"/>
    <cellStyle name="Normal 4 8 3 2 6 4 2" xfId="50417"/>
    <cellStyle name="Normal 4 8 3 2 6 5" xfId="9870"/>
    <cellStyle name="Normal 4 8 3 2 6 6" xfId="33946"/>
    <cellStyle name="Normal 4 8 3 2 7" xfId="4612"/>
    <cellStyle name="Normal 4 8 3 2 7 2" xfId="15809"/>
    <cellStyle name="Normal 4 8 3 2 7 2 2" xfId="39883"/>
    <cellStyle name="Normal 4 8 3 2 7 3" xfId="27444"/>
    <cellStyle name="Normal 4 8 3 2 7 3 2" xfId="51475"/>
    <cellStyle name="Normal 4 8 3 2 7 4" xfId="10833"/>
    <cellStyle name="Normal 4 8 3 2 7 5" xfId="34909"/>
    <cellStyle name="Normal 4 8 3 2 8" xfId="1608"/>
    <cellStyle name="Normal 4 8 3 2 8 2" xfId="24417"/>
    <cellStyle name="Normal 4 8 3 2 8 2 2" xfId="48460"/>
    <cellStyle name="Normal 4 8 3 2 8 3" xfId="11861"/>
    <cellStyle name="Normal 4 8 3 2 8 4" xfId="35937"/>
    <cellStyle name="Normal 4 8 3 2 9" xfId="23420"/>
    <cellStyle name="Normal 4 8 3 2 9 2" xfId="47482"/>
    <cellStyle name="Normal 4 8 3 3" xfId="771"/>
    <cellStyle name="Normal 4 8 3 3 2" xfId="2819"/>
    <cellStyle name="Normal 4 8 3 3 2 2" xfId="6018"/>
    <cellStyle name="Normal 4 8 3 3 2 2 2" xfId="28849"/>
    <cellStyle name="Normal 4 8 3 3 2 2 2 2" xfId="52880"/>
    <cellStyle name="Normal 4 8 3 3 2 2 3" xfId="17185"/>
    <cellStyle name="Normal 4 8 3 3 2 2 4" xfId="41259"/>
    <cellStyle name="Normal 4 8 3 3 2 3" xfId="14000"/>
    <cellStyle name="Normal 4 8 3 3 2 3 2" xfId="38076"/>
    <cellStyle name="Normal 4 8 3 3 2 4" xfId="25627"/>
    <cellStyle name="Normal 4 8 3 3 2 4 2" xfId="49668"/>
    <cellStyle name="Normal 4 8 3 3 2 5" xfId="9131"/>
    <cellStyle name="Normal 4 8 3 3 2 6" xfId="33207"/>
    <cellStyle name="Normal 4 8 3 3 3" xfId="3798"/>
    <cellStyle name="Normal 4 8 3 3 3 2" xfId="7011"/>
    <cellStyle name="Normal 4 8 3 3 3 2 2" xfId="29842"/>
    <cellStyle name="Normal 4 8 3 3 3 2 2 2" xfId="53873"/>
    <cellStyle name="Normal 4 8 3 3 3 2 3" xfId="18178"/>
    <cellStyle name="Normal 4 8 3 3 3 2 4" xfId="42252"/>
    <cellStyle name="Normal 4 8 3 3 3 3" xfId="14995"/>
    <cellStyle name="Normal 4 8 3 3 3 3 2" xfId="39069"/>
    <cellStyle name="Normal 4 8 3 3 3 4" xfId="26630"/>
    <cellStyle name="Normal 4 8 3 3 3 4 2" xfId="50661"/>
    <cellStyle name="Normal 4 8 3 3 3 5" xfId="10109"/>
    <cellStyle name="Normal 4 8 3 3 3 6" xfId="34185"/>
    <cellStyle name="Normal 4 8 3 3 4" xfId="4851"/>
    <cellStyle name="Normal 4 8 3 3 4 2" xfId="16048"/>
    <cellStyle name="Normal 4 8 3 3 4 2 2" xfId="40122"/>
    <cellStyle name="Normal 4 8 3 3 4 3" xfId="27683"/>
    <cellStyle name="Normal 4 8 3 3 4 3 2" xfId="51714"/>
    <cellStyle name="Normal 4 8 3 3 4 4" xfId="11072"/>
    <cellStyle name="Normal 4 8 3 3 4 5" xfId="35148"/>
    <cellStyle name="Normal 4 8 3 3 5" xfId="1847"/>
    <cellStyle name="Normal 4 8 3 3 5 2" xfId="24656"/>
    <cellStyle name="Normal 4 8 3 3 5 2 2" xfId="48699"/>
    <cellStyle name="Normal 4 8 3 3 5 3" xfId="12158"/>
    <cellStyle name="Normal 4 8 3 3 5 4" xfId="36234"/>
    <cellStyle name="Normal 4 8 3 3 6" xfId="23667"/>
    <cellStyle name="Normal 4 8 3 3 6 2" xfId="47721"/>
    <cellStyle name="Normal 4 8 3 3 7" xfId="8169"/>
    <cellStyle name="Normal 4 8 3 3 8" xfId="32245"/>
    <cellStyle name="Normal 4 8 3 4" xfId="1041"/>
    <cellStyle name="Normal 4 8 3 4 2" xfId="3059"/>
    <cellStyle name="Normal 4 8 3 4 2 2" xfId="6258"/>
    <cellStyle name="Normal 4 8 3 4 2 2 2" xfId="29089"/>
    <cellStyle name="Normal 4 8 3 4 2 2 2 2" xfId="53120"/>
    <cellStyle name="Normal 4 8 3 4 2 2 3" xfId="17425"/>
    <cellStyle name="Normal 4 8 3 4 2 2 4" xfId="41499"/>
    <cellStyle name="Normal 4 8 3 4 2 3" xfId="14240"/>
    <cellStyle name="Normal 4 8 3 4 2 3 2" xfId="38316"/>
    <cellStyle name="Normal 4 8 3 4 2 4" xfId="25867"/>
    <cellStyle name="Normal 4 8 3 4 2 4 2" xfId="49908"/>
    <cellStyle name="Normal 4 8 3 4 2 5" xfId="9371"/>
    <cellStyle name="Normal 4 8 3 4 2 6" xfId="33447"/>
    <cellStyle name="Normal 4 8 3 4 3" xfId="4042"/>
    <cellStyle name="Normal 4 8 3 4 3 2" xfId="7255"/>
    <cellStyle name="Normal 4 8 3 4 3 2 2" xfId="30086"/>
    <cellStyle name="Normal 4 8 3 4 3 2 2 2" xfId="54117"/>
    <cellStyle name="Normal 4 8 3 4 3 2 3" xfId="18422"/>
    <cellStyle name="Normal 4 8 3 4 3 2 4" xfId="42496"/>
    <cellStyle name="Normal 4 8 3 4 3 3" xfId="15239"/>
    <cellStyle name="Normal 4 8 3 4 3 3 2" xfId="39313"/>
    <cellStyle name="Normal 4 8 3 4 3 4" xfId="26874"/>
    <cellStyle name="Normal 4 8 3 4 3 4 2" xfId="50905"/>
    <cellStyle name="Normal 4 8 3 4 3 5" xfId="10349"/>
    <cellStyle name="Normal 4 8 3 4 3 6" xfId="34425"/>
    <cellStyle name="Normal 4 8 3 4 4" xfId="5091"/>
    <cellStyle name="Normal 4 8 3 4 4 2" xfId="16288"/>
    <cellStyle name="Normal 4 8 3 4 4 2 2" xfId="40362"/>
    <cellStyle name="Normal 4 8 3 4 4 3" xfId="27923"/>
    <cellStyle name="Normal 4 8 3 4 4 3 2" xfId="51954"/>
    <cellStyle name="Normal 4 8 3 4 4 4" xfId="11312"/>
    <cellStyle name="Normal 4 8 3 4 4 5" xfId="35388"/>
    <cellStyle name="Normal 4 8 3 4 5" xfId="2087"/>
    <cellStyle name="Normal 4 8 3 4 5 2" xfId="24896"/>
    <cellStyle name="Normal 4 8 3 4 5 2 2" xfId="48939"/>
    <cellStyle name="Normal 4 8 3 4 5 3" xfId="12408"/>
    <cellStyle name="Normal 4 8 3 4 5 4" xfId="36484"/>
    <cellStyle name="Normal 4 8 3 4 6" xfId="23909"/>
    <cellStyle name="Normal 4 8 3 4 6 2" xfId="47961"/>
    <cellStyle name="Normal 4 8 3 4 7" xfId="8409"/>
    <cellStyle name="Normal 4 8 3 4 8" xfId="32485"/>
    <cellStyle name="Normal 4 8 3 5" xfId="1281"/>
    <cellStyle name="Normal 4 8 3 5 2" xfId="3299"/>
    <cellStyle name="Normal 4 8 3 5 2 2" xfId="6498"/>
    <cellStyle name="Normal 4 8 3 5 2 2 2" xfId="29329"/>
    <cellStyle name="Normal 4 8 3 5 2 2 2 2" xfId="53360"/>
    <cellStyle name="Normal 4 8 3 5 2 2 3" xfId="17665"/>
    <cellStyle name="Normal 4 8 3 5 2 2 4" xfId="41739"/>
    <cellStyle name="Normal 4 8 3 5 2 3" xfId="14480"/>
    <cellStyle name="Normal 4 8 3 5 2 3 2" xfId="38556"/>
    <cellStyle name="Normal 4 8 3 5 2 4" xfId="26107"/>
    <cellStyle name="Normal 4 8 3 5 2 4 2" xfId="50148"/>
    <cellStyle name="Normal 4 8 3 5 2 5" xfId="9611"/>
    <cellStyle name="Normal 4 8 3 5 2 6" xfId="33687"/>
    <cellStyle name="Normal 4 8 3 5 3" xfId="4294"/>
    <cellStyle name="Normal 4 8 3 5 3 2" xfId="7507"/>
    <cellStyle name="Normal 4 8 3 5 3 2 2" xfId="30338"/>
    <cellStyle name="Normal 4 8 3 5 3 2 2 2" xfId="54369"/>
    <cellStyle name="Normal 4 8 3 5 3 2 3" xfId="18674"/>
    <cellStyle name="Normal 4 8 3 5 3 2 4" xfId="42748"/>
    <cellStyle name="Normal 4 8 3 5 3 3" xfId="15491"/>
    <cellStyle name="Normal 4 8 3 5 3 3 2" xfId="39565"/>
    <cellStyle name="Normal 4 8 3 5 3 4" xfId="27126"/>
    <cellStyle name="Normal 4 8 3 5 3 4 2" xfId="51157"/>
    <cellStyle name="Normal 4 8 3 5 3 5" xfId="10589"/>
    <cellStyle name="Normal 4 8 3 5 3 6" xfId="34665"/>
    <cellStyle name="Normal 4 8 3 5 4" xfId="5332"/>
    <cellStyle name="Normal 4 8 3 5 4 2" xfId="16529"/>
    <cellStyle name="Normal 4 8 3 5 4 2 2" xfId="40603"/>
    <cellStyle name="Normal 4 8 3 5 4 3" xfId="28164"/>
    <cellStyle name="Normal 4 8 3 5 4 3 2" xfId="52195"/>
    <cellStyle name="Normal 4 8 3 5 4 4" xfId="11552"/>
    <cellStyle name="Normal 4 8 3 5 4 5" xfId="35628"/>
    <cellStyle name="Normal 4 8 3 5 5" xfId="2329"/>
    <cellStyle name="Normal 4 8 3 5 5 2" xfId="25140"/>
    <cellStyle name="Normal 4 8 3 5 5 2 2" xfId="49181"/>
    <cellStyle name="Normal 4 8 3 5 5 3" xfId="12658"/>
    <cellStyle name="Normal 4 8 3 5 5 4" xfId="36734"/>
    <cellStyle name="Normal 4 8 3 5 6" xfId="24154"/>
    <cellStyle name="Normal 4 8 3 5 6 2" xfId="48201"/>
    <cellStyle name="Normal 4 8 3 5 7" xfId="8649"/>
    <cellStyle name="Normal 4 8 3 5 8" xfId="32725"/>
    <cellStyle name="Normal 4 8 3 6" xfId="2578"/>
    <cellStyle name="Normal 4 8 3 6 2" xfId="5778"/>
    <cellStyle name="Normal 4 8 3 6 2 2" xfId="28609"/>
    <cellStyle name="Normal 4 8 3 6 2 2 2" xfId="52640"/>
    <cellStyle name="Normal 4 8 3 6 2 3" xfId="16945"/>
    <cellStyle name="Normal 4 8 3 6 2 4" xfId="41019"/>
    <cellStyle name="Normal 4 8 3 6 3" xfId="13760"/>
    <cellStyle name="Normal 4 8 3 6 3 2" xfId="37836"/>
    <cellStyle name="Normal 4 8 3 6 4" xfId="25387"/>
    <cellStyle name="Normal 4 8 3 6 4 2" xfId="49428"/>
    <cellStyle name="Normal 4 8 3 6 5" xfId="8891"/>
    <cellStyle name="Normal 4 8 3 6 6" xfId="32967"/>
    <cellStyle name="Normal 4 8 3 7" xfId="3553"/>
    <cellStyle name="Normal 4 8 3 7 2" xfId="6766"/>
    <cellStyle name="Normal 4 8 3 7 2 2" xfId="29597"/>
    <cellStyle name="Normal 4 8 3 7 2 2 2" xfId="53628"/>
    <cellStyle name="Normal 4 8 3 7 2 3" xfId="17933"/>
    <cellStyle name="Normal 4 8 3 7 2 4" xfId="42007"/>
    <cellStyle name="Normal 4 8 3 7 3" xfId="14750"/>
    <cellStyle name="Normal 4 8 3 7 3 2" xfId="38824"/>
    <cellStyle name="Normal 4 8 3 7 4" xfId="26385"/>
    <cellStyle name="Normal 4 8 3 7 4 2" xfId="50416"/>
    <cellStyle name="Normal 4 8 3 7 5" xfId="9869"/>
    <cellStyle name="Normal 4 8 3 7 6" xfId="33945"/>
    <cellStyle name="Normal 4 8 3 8" xfId="4611"/>
    <cellStyle name="Normal 4 8 3 8 2" xfId="15808"/>
    <cellStyle name="Normal 4 8 3 8 2 2" xfId="39882"/>
    <cellStyle name="Normal 4 8 3 8 3" xfId="27443"/>
    <cellStyle name="Normal 4 8 3 8 3 2" xfId="51474"/>
    <cellStyle name="Normal 4 8 3 8 4" xfId="10832"/>
    <cellStyle name="Normal 4 8 3 8 5" xfId="34908"/>
    <cellStyle name="Normal 4 8 3 9" xfId="1607"/>
    <cellStyle name="Normal 4 8 3 9 2" xfId="24416"/>
    <cellStyle name="Normal 4 8 3 9 2 2" xfId="48459"/>
    <cellStyle name="Normal 4 8 3 9 3" xfId="11860"/>
    <cellStyle name="Normal 4 8 3 9 4" xfId="35936"/>
    <cellStyle name="Normal 4 8 4" xfId="374"/>
    <cellStyle name="Normal 4 8 4 10" xfId="7931"/>
    <cellStyle name="Normal 4 8 4 11" xfId="32007"/>
    <cellStyle name="Normal 4 8 4 2" xfId="773"/>
    <cellStyle name="Normal 4 8 4 2 2" xfId="2821"/>
    <cellStyle name="Normal 4 8 4 2 2 2" xfId="6020"/>
    <cellStyle name="Normal 4 8 4 2 2 2 2" xfId="28851"/>
    <cellStyle name="Normal 4 8 4 2 2 2 2 2" xfId="52882"/>
    <cellStyle name="Normal 4 8 4 2 2 2 3" xfId="17187"/>
    <cellStyle name="Normal 4 8 4 2 2 2 4" xfId="41261"/>
    <cellStyle name="Normal 4 8 4 2 2 3" xfId="14002"/>
    <cellStyle name="Normal 4 8 4 2 2 3 2" xfId="38078"/>
    <cellStyle name="Normal 4 8 4 2 2 4" xfId="25629"/>
    <cellStyle name="Normal 4 8 4 2 2 4 2" xfId="49670"/>
    <cellStyle name="Normal 4 8 4 2 2 5" xfId="9133"/>
    <cellStyle name="Normal 4 8 4 2 2 6" xfId="33209"/>
    <cellStyle name="Normal 4 8 4 2 3" xfId="3800"/>
    <cellStyle name="Normal 4 8 4 2 3 2" xfId="7013"/>
    <cellStyle name="Normal 4 8 4 2 3 2 2" xfId="29844"/>
    <cellStyle name="Normal 4 8 4 2 3 2 2 2" xfId="53875"/>
    <cellStyle name="Normal 4 8 4 2 3 2 3" xfId="18180"/>
    <cellStyle name="Normal 4 8 4 2 3 2 4" xfId="42254"/>
    <cellStyle name="Normal 4 8 4 2 3 3" xfId="14997"/>
    <cellStyle name="Normal 4 8 4 2 3 3 2" xfId="39071"/>
    <cellStyle name="Normal 4 8 4 2 3 4" xfId="26632"/>
    <cellStyle name="Normal 4 8 4 2 3 4 2" xfId="50663"/>
    <cellStyle name="Normal 4 8 4 2 3 5" xfId="10111"/>
    <cellStyle name="Normal 4 8 4 2 3 6" xfId="34187"/>
    <cellStyle name="Normal 4 8 4 2 4" xfId="4853"/>
    <cellStyle name="Normal 4 8 4 2 4 2" xfId="16050"/>
    <cellStyle name="Normal 4 8 4 2 4 2 2" xfId="40124"/>
    <cellStyle name="Normal 4 8 4 2 4 3" xfId="27685"/>
    <cellStyle name="Normal 4 8 4 2 4 3 2" xfId="51716"/>
    <cellStyle name="Normal 4 8 4 2 4 4" xfId="11074"/>
    <cellStyle name="Normal 4 8 4 2 4 5" xfId="35150"/>
    <cellStyle name="Normal 4 8 4 2 5" xfId="1849"/>
    <cellStyle name="Normal 4 8 4 2 5 2" xfId="24658"/>
    <cellStyle name="Normal 4 8 4 2 5 2 2" xfId="48701"/>
    <cellStyle name="Normal 4 8 4 2 5 3" xfId="12160"/>
    <cellStyle name="Normal 4 8 4 2 5 4" xfId="36236"/>
    <cellStyle name="Normal 4 8 4 2 6" xfId="23669"/>
    <cellStyle name="Normal 4 8 4 2 6 2" xfId="47723"/>
    <cellStyle name="Normal 4 8 4 2 7" xfId="8171"/>
    <cellStyle name="Normal 4 8 4 2 8" xfId="32247"/>
    <cellStyle name="Normal 4 8 4 3" xfId="1043"/>
    <cellStyle name="Normal 4 8 4 3 2" xfId="3061"/>
    <cellStyle name="Normal 4 8 4 3 2 2" xfId="6260"/>
    <cellStyle name="Normal 4 8 4 3 2 2 2" xfId="29091"/>
    <cellStyle name="Normal 4 8 4 3 2 2 2 2" xfId="53122"/>
    <cellStyle name="Normal 4 8 4 3 2 2 3" xfId="17427"/>
    <cellStyle name="Normal 4 8 4 3 2 2 4" xfId="41501"/>
    <cellStyle name="Normal 4 8 4 3 2 3" xfId="14242"/>
    <cellStyle name="Normal 4 8 4 3 2 3 2" xfId="38318"/>
    <cellStyle name="Normal 4 8 4 3 2 4" xfId="25869"/>
    <cellStyle name="Normal 4 8 4 3 2 4 2" xfId="49910"/>
    <cellStyle name="Normal 4 8 4 3 2 5" xfId="9373"/>
    <cellStyle name="Normal 4 8 4 3 2 6" xfId="33449"/>
    <cellStyle name="Normal 4 8 4 3 3" xfId="4044"/>
    <cellStyle name="Normal 4 8 4 3 3 2" xfId="7257"/>
    <cellStyle name="Normal 4 8 4 3 3 2 2" xfId="30088"/>
    <cellStyle name="Normal 4 8 4 3 3 2 2 2" xfId="54119"/>
    <cellStyle name="Normal 4 8 4 3 3 2 3" xfId="18424"/>
    <cellStyle name="Normal 4 8 4 3 3 2 4" xfId="42498"/>
    <cellStyle name="Normal 4 8 4 3 3 3" xfId="15241"/>
    <cellStyle name="Normal 4 8 4 3 3 3 2" xfId="39315"/>
    <cellStyle name="Normal 4 8 4 3 3 4" xfId="26876"/>
    <cellStyle name="Normal 4 8 4 3 3 4 2" xfId="50907"/>
    <cellStyle name="Normal 4 8 4 3 3 5" xfId="10351"/>
    <cellStyle name="Normal 4 8 4 3 3 6" xfId="34427"/>
    <cellStyle name="Normal 4 8 4 3 4" xfId="5093"/>
    <cellStyle name="Normal 4 8 4 3 4 2" xfId="16290"/>
    <cellStyle name="Normal 4 8 4 3 4 2 2" xfId="40364"/>
    <cellStyle name="Normal 4 8 4 3 4 3" xfId="27925"/>
    <cellStyle name="Normal 4 8 4 3 4 3 2" xfId="51956"/>
    <cellStyle name="Normal 4 8 4 3 4 4" xfId="11314"/>
    <cellStyle name="Normal 4 8 4 3 4 5" xfId="35390"/>
    <cellStyle name="Normal 4 8 4 3 5" xfId="2089"/>
    <cellStyle name="Normal 4 8 4 3 5 2" xfId="24898"/>
    <cellStyle name="Normal 4 8 4 3 5 2 2" xfId="48941"/>
    <cellStyle name="Normal 4 8 4 3 5 3" xfId="12410"/>
    <cellStyle name="Normal 4 8 4 3 5 4" xfId="36486"/>
    <cellStyle name="Normal 4 8 4 3 6" xfId="23911"/>
    <cellStyle name="Normal 4 8 4 3 6 2" xfId="47963"/>
    <cellStyle name="Normal 4 8 4 3 7" xfId="8411"/>
    <cellStyle name="Normal 4 8 4 3 8" xfId="32487"/>
    <cellStyle name="Normal 4 8 4 4" xfId="1283"/>
    <cellStyle name="Normal 4 8 4 4 2" xfId="3301"/>
    <cellStyle name="Normal 4 8 4 4 2 2" xfId="6500"/>
    <cellStyle name="Normal 4 8 4 4 2 2 2" xfId="29331"/>
    <cellStyle name="Normal 4 8 4 4 2 2 2 2" xfId="53362"/>
    <cellStyle name="Normal 4 8 4 4 2 2 3" xfId="17667"/>
    <cellStyle name="Normal 4 8 4 4 2 2 4" xfId="41741"/>
    <cellStyle name="Normal 4 8 4 4 2 3" xfId="14482"/>
    <cellStyle name="Normal 4 8 4 4 2 3 2" xfId="38558"/>
    <cellStyle name="Normal 4 8 4 4 2 4" xfId="26109"/>
    <cellStyle name="Normal 4 8 4 4 2 4 2" xfId="50150"/>
    <cellStyle name="Normal 4 8 4 4 2 5" xfId="9613"/>
    <cellStyle name="Normal 4 8 4 4 2 6" xfId="33689"/>
    <cellStyle name="Normal 4 8 4 4 3" xfId="4296"/>
    <cellStyle name="Normal 4 8 4 4 3 2" xfId="7509"/>
    <cellStyle name="Normal 4 8 4 4 3 2 2" xfId="30340"/>
    <cellStyle name="Normal 4 8 4 4 3 2 2 2" xfId="54371"/>
    <cellStyle name="Normal 4 8 4 4 3 2 3" xfId="18676"/>
    <cellStyle name="Normal 4 8 4 4 3 2 4" xfId="42750"/>
    <cellStyle name="Normal 4 8 4 4 3 3" xfId="15493"/>
    <cellStyle name="Normal 4 8 4 4 3 3 2" xfId="39567"/>
    <cellStyle name="Normal 4 8 4 4 3 4" xfId="27128"/>
    <cellStyle name="Normal 4 8 4 4 3 4 2" xfId="51159"/>
    <cellStyle name="Normal 4 8 4 4 3 5" xfId="10591"/>
    <cellStyle name="Normal 4 8 4 4 3 6" xfId="34667"/>
    <cellStyle name="Normal 4 8 4 4 4" xfId="5334"/>
    <cellStyle name="Normal 4 8 4 4 4 2" xfId="16531"/>
    <cellStyle name="Normal 4 8 4 4 4 2 2" xfId="40605"/>
    <cellStyle name="Normal 4 8 4 4 4 3" xfId="28166"/>
    <cellStyle name="Normal 4 8 4 4 4 3 2" xfId="52197"/>
    <cellStyle name="Normal 4 8 4 4 4 4" xfId="11554"/>
    <cellStyle name="Normal 4 8 4 4 4 5" xfId="35630"/>
    <cellStyle name="Normal 4 8 4 4 5" xfId="2331"/>
    <cellStyle name="Normal 4 8 4 4 5 2" xfId="25142"/>
    <cellStyle name="Normal 4 8 4 4 5 2 2" xfId="49183"/>
    <cellStyle name="Normal 4 8 4 4 5 3" xfId="12660"/>
    <cellStyle name="Normal 4 8 4 4 5 4" xfId="36736"/>
    <cellStyle name="Normal 4 8 4 4 6" xfId="24156"/>
    <cellStyle name="Normal 4 8 4 4 6 2" xfId="48203"/>
    <cellStyle name="Normal 4 8 4 4 7" xfId="8651"/>
    <cellStyle name="Normal 4 8 4 4 8" xfId="32727"/>
    <cellStyle name="Normal 4 8 4 5" xfId="2580"/>
    <cellStyle name="Normal 4 8 4 5 2" xfId="5780"/>
    <cellStyle name="Normal 4 8 4 5 2 2" xfId="28611"/>
    <cellStyle name="Normal 4 8 4 5 2 2 2" xfId="52642"/>
    <cellStyle name="Normal 4 8 4 5 2 3" xfId="16947"/>
    <cellStyle name="Normal 4 8 4 5 2 4" xfId="41021"/>
    <cellStyle name="Normal 4 8 4 5 3" xfId="13762"/>
    <cellStyle name="Normal 4 8 4 5 3 2" xfId="37838"/>
    <cellStyle name="Normal 4 8 4 5 4" xfId="25389"/>
    <cellStyle name="Normal 4 8 4 5 4 2" xfId="49430"/>
    <cellStyle name="Normal 4 8 4 5 5" xfId="8893"/>
    <cellStyle name="Normal 4 8 4 5 6" xfId="32969"/>
    <cellStyle name="Normal 4 8 4 6" xfId="3555"/>
    <cellStyle name="Normal 4 8 4 6 2" xfId="6768"/>
    <cellStyle name="Normal 4 8 4 6 2 2" xfId="29599"/>
    <cellStyle name="Normal 4 8 4 6 2 2 2" xfId="53630"/>
    <cellStyle name="Normal 4 8 4 6 2 3" xfId="17935"/>
    <cellStyle name="Normal 4 8 4 6 2 4" xfId="42009"/>
    <cellStyle name="Normal 4 8 4 6 3" xfId="14752"/>
    <cellStyle name="Normal 4 8 4 6 3 2" xfId="38826"/>
    <cellStyle name="Normal 4 8 4 6 4" xfId="26387"/>
    <cellStyle name="Normal 4 8 4 6 4 2" xfId="50418"/>
    <cellStyle name="Normal 4 8 4 6 5" xfId="9871"/>
    <cellStyle name="Normal 4 8 4 6 6" xfId="33947"/>
    <cellStyle name="Normal 4 8 4 7" xfId="4613"/>
    <cellStyle name="Normal 4 8 4 7 2" xfId="15810"/>
    <cellStyle name="Normal 4 8 4 7 2 2" xfId="39884"/>
    <cellStyle name="Normal 4 8 4 7 3" xfId="27445"/>
    <cellStyle name="Normal 4 8 4 7 3 2" xfId="51476"/>
    <cellStyle name="Normal 4 8 4 7 4" xfId="10834"/>
    <cellStyle name="Normal 4 8 4 7 5" xfId="34910"/>
    <cellStyle name="Normal 4 8 4 8" xfId="1609"/>
    <cellStyle name="Normal 4 8 4 8 2" xfId="24418"/>
    <cellStyle name="Normal 4 8 4 8 2 2" xfId="48461"/>
    <cellStyle name="Normal 4 8 4 8 3" xfId="11862"/>
    <cellStyle name="Normal 4 8 4 8 4" xfId="35938"/>
    <cellStyle name="Normal 4 8 4 9" xfId="23421"/>
    <cellStyle name="Normal 4 8 4 9 2" xfId="47483"/>
    <cellStyle name="Normal 4 8 5" xfId="768"/>
    <cellStyle name="Normal 4 8 5 2" xfId="2816"/>
    <cellStyle name="Normal 4 8 5 2 2" xfId="6015"/>
    <cellStyle name="Normal 4 8 5 2 2 2" xfId="28846"/>
    <cellStyle name="Normal 4 8 5 2 2 2 2" xfId="52877"/>
    <cellStyle name="Normal 4 8 5 2 2 3" xfId="17182"/>
    <cellStyle name="Normal 4 8 5 2 2 4" xfId="41256"/>
    <cellStyle name="Normal 4 8 5 2 3" xfId="13997"/>
    <cellStyle name="Normal 4 8 5 2 3 2" xfId="38073"/>
    <cellStyle name="Normal 4 8 5 2 4" xfId="25624"/>
    <cellStyle name="Normal 4 8 5 2 4 2" xfId="49665"/>
    <cellStyle name="Normal 4 8 5 2 5" xfId="9128"/>
    <cellStyle name="Normal 4 8 5 2 6" xfId="33204"/>
    <cellStyle name="Normal 4 8 5 3" xfId="3795"/>
    <cellStyle name="Normal 4 8 5 3 2" xfId="7008"/>
    <cellStyle name="Normal 4 8 5 3 2 2" xfId="29839"/>
    <cellStyle name="Normal 4 8 5 3 2 2 2" xfId="53870"/>
    <cellStyle name="Normal 4 8 5 3 2 3" xfId="18175"/>
    <cellStyle name="Normal 4 8 5 3 2 4" xfId="42249"/>
    <cellStyle name="Normal 4 8 5 3 3" xfId="14992"/>
    <cellStyle name="Normal 4 8 5 3 3 2" xfId="39066"/>
    <cellStyle name="Normal 4 8 5 3 4" xfId="26627"/>
    <cellStyle name="Normal 4 8 5 3 4 2" xfId="50658"/>
    <cellStyle name="Normal 4 8 5 3 5" xfId="10106"/>
    <cellStyle name="Normal 4 8 5 3 6" xfId="34182"/>
    <cellStyle name="Normal 4 8 5 4" xfId="4848"/>
    <cellStyle name="Normal 4 8 5 4 2" xfId="16045"/>
    <cellStyle name="Normal 4 8 5 4 2 2" xfId="40119"/>
    <cellStyle name="Normal 4 8 5 4 3" xfId="27680"/>
    <cellStyle name="Normal 4 8 5 4 3 2" xfId="51711"/>
    <cellStyle name="Normal 4 8 5 4 4" xfId="11069"/>
    <cellStyle name="Normal 4 8 5 4 5" xfId="35145"/>
    <cellStyle name="Normal 4 8 5 5" xfId="1844"/>
    <cellStyle name="Normal 4 8 5 5 2" xfId="24653"/>
    <cellStyle name="Normal 4 8 5 5 2 2" xfId="48696"/>
    <cellStyle name="Normal 4 8 5 5 3" xfId="12155"/>
    <cellStyle name="Normal 4 8 5 5 4" xfId="36231"/>
    <cellStyle name="Normal 4 8 5 6" xfId="23664"/>
    <cellStyle name="Normal 4 8 5 6 2" xfId="47718"/>
    <cellStyle name="Normal 4 8 5 7" xfId="8166"/>
    <cellStyle name="Normal 4 8 5 8" xfId="32242"/>
    <cellStyle name="Normal 4 8 6" xfId="1038"/>
    <cellStyle name="Normal 4 8 6 2" xfId="3056"/>
    <cellStyle name="Normal 4 8 6 2 2" xfId="6255"/>
    <cellStyle name="Normal 4 8 6 2 2 2" xfId="29086"/>
    <cellStyle name="Normal 4 8 6 2 2 2 2" xfId="53117"/>
    <cellStyle name="Normal 4 8 6 2 2 3" xfId="17422"/>
    <cellStyle name="Normal 4 8 6 2 2 4" xfId="41496"/>
    <cellStyle name="Normal 4 8 6 2 3" xfId="14237"/>
    <cellStyle name="Normal 4 8 6 2 3 2" xfId="38313"/>
    <cellStyle name="Normal 4 8 6 2 4" xfId="25864"/>
    <cellStyle name="Normal 4 8 6 2 4 2" xfId="49905"/>
    <cellStyle name="Normal 4 8 6 2 5" xfId="9368"/>
    <cellStyle name="Normal 4 8 6 2 6" xfId="33444"/>
    <cellStyle name="Normal 4 8 6 3" xfId="4039"/>
    <cellStyle name="Normal 4 8 6 3 2" xfId="7252"/>
    <cellStyle name="Normal 4 8 6 3 2 2" xfId="30083"/>
    <cellStyle name="Normal 4 8 6 3 2 2 2" xfId="54114"/>
    <cellStyle name="Normal 4 8 6 3 2 3" xfId="18419"/>
    <cellStyle name="Normal 4 8 6 3 2 4" xfId="42493"/>
    <cellStyle name="Normal 4 8 6 3 3" xfId="15236"/>
    <cellStyle name="Normal 4 8 6 3 3 2" xfId="39310"/>
    <cellStyle name="Normal 4 8 6 3 4" xfId="26871"/>
    <cellStyle name="Normal 4 8 6 3 4 2" xfId="50902"/>
    <cellStyle name="Normal 4 8 6 3 5" xfId="10346"/>
    <cellStyle name="Normal 4 8 6 3 6" xfId="34422"/>
    <cellStyle name="Normal 4 8 6 4" xfId="5088"/>
    <cellStyle name="Normal 4 8 6 4 2" xfId="16285"/>
    <cellStyle name="Normal 4 8 6 4 2 2" xfId="40359"/>
    <cellStyle name="Normal 4 8 6 4 3" xfId="27920"/>
    <cellStyle name="Normal 4 8 6 4 3 2" xfId="51951"/>
    <cellStyle name="Normal 4 8 6 4 4" xfId="11309"/>
    <cellStyle name="Normal 4 8 6 4 5" xfId="35385"/>
    <cellStyle name="Normal 4 8 6 5" xfId="2084"/>
    <cellStyle name="Normal 4 8 6 5 2" xfId="24893"/>
    <cellStyle name="Normal 4 8 6 5 2 2" xfId="48936"/>
    <cellStyle name="Normal 4 8 6 5 3" xfId="12405"/>
    <cellStyle name="Normal 4 8 6 5 4" xfId="36481"/>
    <cellStyle name="Normal 4 8 6 6" xfId="23906"/>
    <cellStyle name="Normal 4 8 6 6 2" xfId="47958"/>
    <cellStyle name="Normal 4 8 6 7" xfId="8406"/>
    <cellStyle name="Normal 4 8 6 8" xfId="32482"/>
    <cellStyle name="Normal 4 8 7" xfId="1278"/>
    <cellStyle name="Normal 4 8 7 2" xfId="3296"/>
    <cellStyle name="Normal 4 8 7 2 2" xfId="6495"/>
    <cellStyle name="Normal 4 8 7 2 2 2" xfId="29326"/>
    <cellStyle name="Normal 4 8 7 2 2 2 2" xfId="53357"/>
    <cellStyle name="Normal 4 8 7 2 2 3" xfId="17662"/>
    <cellStyle name="Normal 4 8 7 2 2 4" xfId="41736"/>
    <cellStyle name="Normal 4 8 7 2 3" xfId="14477"/>
    <cellStyle name="Normal 4 8 7 2 3 2" xfId="38553"/>
    <cellStyle name="Normal 4 8 7 2 4" xfId="26104"/>
    <cellStyle name="Normal 4 8 7 2 4 2" xfId="50145"/>
    <cellStyle name="Normal 4 8 7 2 5" xfId="9608"/>
    <cellStyle name="Normal 4 8 7 2 6" xfId="33684"/>
    <cellStyle name="Normal 4 8 7 3" xfId="4291"/>
    <cellStyle name="Normal 4 8 7 3 2" xfId="7504"/>
    <cellStyle name="Normal 4 8 7 3 2 2" xfId="30335"/>
    <cellStyle name="Normal 4 8 7 3 2 2 2" xfId="54366"/>
    <cellStyle name="Normal 4 8 7 3 2 3" xfId="18671"/>
    <cellStyle name="Normal 4 8 7 3 2 4" xfId="42745"/>
    <cellStyle name="Normal 4 8 7 3 3" xfId="15488"/>
    <cellStyle name="Normal 4 8 7 3 3 2" xfId="39562"/>
    <cellStyle name="Normal 4 8 7 3 4" xfId="27123"/>
    <cellStyle name="Normal 4 8 7 3 4 2" xfId="51154"/>
    <cellStyle name="Normal 4 8 7 3 5" xfId="10586"/>
    <cellStyle name="Normal 4 8 7 3 6" xfId="34662"/>
    <cellStyle name="Normal 4 8 7 4" xfId="5329"/>
    <cellStyle name="Normal 4 8 7 4 2" xfId="16526"/>
    <cellStyle name="Normal 4 8 7 4 2 2" xfId="40600"/>
    <cellStyle name="Normal 4 8 7 4 3" xfId="28161"/>
    <cellStyle name="Normal 4 8 7 4 3 2" xfId="52192"/>
    <cellStyle name="Normal 4 8 7 4 4" xfId="11549"/>
    <cellStyle name="Normal 4 8 7 4 5" xfId="35625"/>
    <cellStyle name="Normal 4 8 7 5" xfId="2326"/>
    <cellStyle name="Normal 4 8 7 5 2" xfId="25137"/>
    <cellStyle name="Normal 4 8 7 5 2 2" xfId="49178"/>
    <cellStyle name="Normal 4 8 7 5 3" xfId="12655"/>
    <cellStyle name="Normal 4 8 7 5 4" xfId="36731"/>
    <cellStyle name="Normal 4 8 7 6" xfId="24151"/>
    <cellStyle name="Normal 4 8 7 6 2" xfId="48198"/>
    <cellStyle name="Normal 4 8 7 7" xfId="8646"/>
    <cellStyle name="Normal 4 8 7 8" xfId="32722"/>
    <cellStyle name="Normal 4 8 8" xfId="2575"/>
    <cellStyle name="Normal 4 8 8 2" xfId="5775"/>
    <cellStyle name="Normal 4 8 8 2 2" xfId="28606"/>
    <cellStyle name="Normal 4 8 8 2 2 2" xfId="52637"/>
    <cellStyle name="Normal 4 8 8 2 3" xfId="16942"/>
    <cellStyle name="Normal 4 8 8 2 4" xfId="41016"/>
    <cellStyle name="Normal 4 8 8 3" xfId="13757"/>
    <cellStyle name="Normal 4 8 8 3 2" xfId="37833"/>
    <cellStyle name="Normal 4 8 8 4" xfId="25384"/>
    <cellStyle name="Normal 4 8 8 4 2" xfId="49425"/>
    <cellStyle name="Normal 4 8 8 5" xfId="8888"/>
    <cellStyle name="Normal 4 8 8 6" xfId="32964"/>
    <cellStyle name="Normal 4 8 9" xfId="3550"/>
    <cellStyle name="Normal 4 8 9 2" xfId="6763"/>
    <cellStyle name="Normal 4 8 9 2 2" xfId="29594"/>
    <cellStyle name="Normal 4 8 9 2 2 2" xfId="53625"/>
    <cellStyle name="Normal 4 8 9 2 3" xfId="17930"/>
    <cellStyle name="Normal 4 8 9 2 4" xfId="42004"/>
    <cellStyle name="Normal 4 8 9 3" xfId="14747"/>
    <cellStyle name="Normal 4 8 9 3 2" xfId="38821"/>
    <cellStyle name="Normal 4 8 9 4" xfId="26382"/>
    <cellStyle name="Normal 4 8 9 4 2" xfId="50413"/>
    <cellStyle name="Normal 4 8 9 5" xfId="9866"/>
    <cellStyle name="Normal 4 8 9 6" xfId="33942"/>
    <cellStyle name="Normal 4 9" xfId="375"/>
    <cellStyle name="Normal 4 9 10" xfId="1610"/>
    <cellStyle name="Normal 4 9 10 2" xfId="24419"/>
    <cellStyle name="Normal 4 9 10 2 2" xfId="48462"/>
    <cellStyle name="Normal 4 9 10 3" xfId="11863"/>
    <cellStyle name="Normal 4 9 10 4" xfId="35939"/>
    <cellStyle name="Normal 4 9 11" xfId="23422"/>
    <cellStyle name="Normal 4 9 11 2" xfId="47484"/>
    <cellStyle name="Normal 4 9 12" xfId="7932"/>
    <cellStyle name="Normal 4 9 13" xfId="32008"/>
    <cellStyle name="Normal 4 9 2" xfId="376"/>
    <cellStyle name="Normal 4 9 2 10" xfId="7933"/>
    <cellStyle name="Normal 4 9 2 11" xfId="32009"/>
    <cellStyle name="Normal 4 9 2 2" xfId="775"/>
    <cellStyle name="Normal 4 9 2 2 2" xfId="2823"/>
    <cellStyle name="Normal 4 9 2 2 2 2" xfId="6022"/>
    <cellStyle name="Normal 4 9 2 2 2 2 2" xfId="28853"/>
    <cellStyle name="Normal 4 9 2 2 2 2 2 2" xfId="52884"/>
    <cellStyle name="Normal 4 9 2 2 2 2 3" xfId="17189"/>
    <cellStyle name="Normal 4 9 2 2 2 2 4" xfId="41263"/>
    <cellStyle name="Normal 4 9 2 2 2 3" xfId="14004"/>
    <cellStyle name="Normal 4 9 2 2 2 3 2" xfId="38080"/>
    <cellStyle name="Normal 4 9 2 2 2 4" xfId="25631"/>
    <cellStyle name="Normal 4 9 2 2 2 4 2" xfId="49672"/>
    <cellStyle name="Normal 4 9 2 2 2 5" xfId="9135"/>
    <cellStyle name="Normal 4 9 2 2 2 6" xfId="33211"/>
    <cellStyle name="Normal 4 9 2 2 3" xfId="3802"/>
    <cellStyle name="Normal 4 9 2 2 3 2" xfId="7015"/>
    <cellStyle name="Normal 4 9 2 2 3 2 2" xfId="29846"/>
    <cellStyle name="Normal 4 9 2 2 3 2 2 2" xfId="53877"/>
    <cellStyle name="Normal 4 9 2 2 3 2 3" xfId="18182"/>
    <cellStyle name="Normal 4 9 2 2 3 2 4" xfId="42256"/>
    <cellStyle name="Normal 4 9 2 2 3 3" xfId="14999"/>
    <cellStyle name="Normal 4 9 2 2 3 3 2" xfId="39073"/>
    <cellStyle name="Normal 4 9 2 2 3 4" xfId="26634"/>
    <cellStyle name="Normal 4 9 2 2 3 4 2" xfId="50665"/>
    <cellStyle name="Normal 4 9 2 2 3 5" xfId="10113"/>
    <cellStyle name="Normal 4 9 2 2 3 6" xfId="34189"/>
    <cellStyle name="Normal 4 9 2 2 4" xfId="4855"/>
    <cellStyle name="Normal 4 9 2 2 4 2" xfId="16052"/>
    <cellStyle name="Normal 4 9 2 2 4 2 2" xfId="40126"/>
    <cellStyle name="Normal 4 9 2 2 4 3" xfId="27687"/>
    <cellStyle name="Normal 4 9 2 2 4 3 2" xfId="51718"/>
    <cellStyle name="Normal 4 9 2 2 4 4" xfId="11076"/>
    <cellStyle name="Normal 4 9 2 2 4 5" xfId="35152"/>
    <cellStyle name="Normal 4 9 2 2 5" xfId="1851"/>
    <cellStyle name="Normal 4 9 2 2 5 2" xfId="24660"/>
    <cellStyle name="Normal 4 9 2 2 5 2 2" xfId="48703"/>
    <cellStyle name="Normal 4 9 2 2 5 3" xfId="12162"/>
    <cellStyle name="Normal 4 9 2 2 5 4" xfId="36238"/>
    <cellStyle name="Normal 4 9 2 2 6" xfId="23671"/>
    <cellStyle name="Normal 4 9 2 2 6 2" xfId="47725"/>
    <cellStyle name="Normal 4 9 2 2 7" xfId="8173"/>
    <cellStyle name="Normal 4 9 2 2 8" xfId="32249"/>
    <cellStyle name="Normal 4 9 2 3" xfId="1045"/>
    <cellStyle name="Normal 4 9 2 3 2" xfId="3063"/>
    <cellStyle name="Normal 4 9 2 3 2 2" xfId="6262"/>
    <cellStyle name="Normal 4 9 2 3 2 2 2" xfId="29093"/>
    <cellStyle name="Normal 4 9 2 3 2 2 2 2" xfId="53124"/>
    <cellStyle name="Normal 4 9 2 3 2 2 3" xfId="17429"/>
    <cellStyle name="Normal 4 9 2 3 2 2 4" xfId="41503"/>
    <cellStyle name="Normal 4 9 2 3 2 3" xfId="14244"/>
    <cellStyle name="Normal 4 9 2 3 2 3 2" xfId="38320"/>
    <cellStyle name="Normal 4 9 2 3 2 4" xfId="25871"/>
    <cellStyle name="Normal 4 9 2 3 2 4 2" xfId="49912"/>
    <cellStyle name="Normal 4 9 2 3 2 5" xfId="9375"/>
    <cellStyle name="Normal 4 9 2 3 2 6" xfId="33451"/>
    <cellStyle name="Normal 4 9 2 3 3" xfId="4046"/>
    <cellStyle name="Normal 4 9 2 3 3 2" xfId="7259"/>
    <cellStyle name="Normal 4 9 2 3 3 2 2" xfId="30090"/>
    <cellStyle name="Normal 4 9 2 3 3 2 2 2" xfId="54121"/>
    <cellStyle name="Normal 4 9 2 3 3 2 3" xfId="18426"/>
    <cellStyle name="Normal 4 9 2 3 3 2 4" xfId="42500"/>
    <cellStyle name="Normal 4 9 2 3 3 3" xfId="15243"/>
    <cellStyle name="Normal 4 9 2 3 3 3 2" xfId="39317"/>
    <cellStyle name="Normal 4 9 2 3 3 4" xfId="26878"/>
    <cellStyle name="Normal 4 9 2 3 3 4 2" xfId="50909"/>
    <cellStyle name="Normal 4 9 2 3 3 5" xfId="10353"/>
    <cellStyle name="Normal 4 9 2 3 3 6" xfId="34429"/>
    <cellStyle name="Normal 4 9 2 3 4" xfId="5095"/>
    <cellStyle name="Normal 4 9 2 3 4 2" xfId="16292"/>
    <cellStyle name="Normal 4 9 2 3 4 2 2" xfId="40366"/>
    <cellStyle name="Normal 4 9 2 3 4 3" xfId="27927"/>
    <cellStyle name="Normal 4 9 2 3 4 3 2" xfId="51958"/>
    <cellStyle name="Normal 4 9 2 3 4 4" xfId="11316"/>
    <cellStyle name="Normal 4 9 2 3 4 5" xfId="35392"/>
    <cellStyle name="Normal 4 9 2 3 5" xfId="2091"/>
    <cellStyle name="Normal 4 9 2 3 5 2" xfId="24900"/>
    <cellStyle name="Normal 4 9 2 3 5 2 2" xfId="48943"/>
    <cellStyle name="Normal 4 9 2 3 5 3" xfId="12412"/>
    <cellStyle name="Normal 4 9 2 3 5 4" xfId="36488"/>
    <cellStyle name="Normal 4 9 2 3 6" xfId="23913"/>
    <cellStyle name="Normal 4 9 2 3 6 2" xfId="47965"/>
    <cellStyle name="Normal 4 9 2 3 7" xfId="8413"/>
    <cellStyle name="Normal 4 9 2 3 8" xfId="32489"/>
    <cellStyle name="Normal 4 9 2 4" xfId="1285"/>
    <cellStyle name="Normal 4 9 2 4 2" xfId="3303"/>
    <cellStyle name="Normal 4 9 2 4 2 2" xfId="6502"/>
    <cellStyle name="Normal 4 9 2 4 2 2 2" xfId="29333"/>
    <cellStyle name="Normal 4 9 2 4 2 2 2 2" xfId="53364"/>
    <cellStyle name="Normal 4 9 2 4 2 2 3" xfId="17669"/>
    <cellStyle name="Normal 4 9 2 4 2 2 4" xfId="41743"/>
    <cellStyle name="Normal 4 9 2 4 2 3" xfId="14484"/>
    <cellStyle name="Normal 4 9 2 4 2 3 2" xfId="38560"/>
    <cellStyle name="Normal 4 9 2 4 2 4" xfId="26111"/>
    <cellStyle name="Normal 4 9 2 4 2 4 2" xfId="50152"/>
    <cellStyle name="Normal 4 9 2 4 2 5" xfId="9615"/>
    <cellStyle name="Normal 4 9 2 4 2 6" xfId="33691"/>
    <cellStyle name="Normal 4 9 2 4 3" xfId="4298"/>
    <cellStyle name="Normal 4 9 2 4 3 2" xfId="7511"/>
    <cellStyle name="Normal 4 9 2 4 3 2 2" xfId="30342"/>
    <cellStyle name="Normal 4 9 2 4 3 2 2 2" xfId="54373"/>
    <cellStyle name="Normal 4 9 2 4 3 2 3" xfId="18678"/>
    <cellStyle name="Normal 4 9 2 4 3 2 4" xfId="42752"/>
    <cellStyle name="Normal 4 9 2 4 3 3" xfId="15495"/>
    <cellStyle name="Normal 4 9 2 4 3 3 2" xfId="39569"/>
    <cellStyle name="Normal 4 9 2 4 3 4" xfId="27130"/>
    <cellStyle name="Normal 4 9 2 4 3 4 2" xfId="51161"/>
    <cellStyle name="Normal 4 9 2 4 3 5" xfId="10593"/>
    <cellStyle name="Normal 4 9 2 4 3 6" xfId="34669"/>
    <cellStyle name="Normal 4 9 2 4 4" xfId="5336"/>
    <cellStyle name="Normal 4 9 2 4 4 2" xfId="16533"/>
    <cellStyle name="Normal 4 9 2 4 4 2 2" xfId="40607"/>
    <cellStyle name="Normal 4 9 2 4 4 3" xfId="28168"/>
    <cellStyle name="Normal 4 9 2 4 4 3 2" xfId="52199"/>
    <cellStyle name="Normal 4 9 2 4 4 4" xfId="11556"/>
    <cellStyle name="Normal 4 9 2 4 4 5" xfId="35632"/>
    <cellStyle name="Normal 4 9 2 4 5" xfId="2333"/>
    <cellStyle name="Normal 4 9 2 4 5 2" xfId="25144"/>
    <cellStyle name="Normal 4 9 2 4 5 2 2" xfId="49185"/>
    <cellStyle name="Normal 4 9 2 4 5 3" xfId="12662"/>
    <cellStyle name="Normal 4 9 2 4 5 4" xfId="36738"/>
    <cellStyle name="Normal 4 9 2 4 6" xfId="24158"/>
    <cellStyle name="Normal 4 9 2 4 6 2" xfId="48205"/>
    <cellStyle name="Normal 4 9 2 4 7" xfId="8653"/>
    <cellStyle name="Normal 4 9 2 4 8" xfId="32729"/>
    <cellStyle name="Normal 4 9 2 5" xfId="2582"/>
    <cellStyle name="Normal 4 9 2 5 2" xfId="5782"/>
    <cellStyle name="Normal 4 9 2 5 2 2" xfId="28613"/>
    <cellStyle name="Normal 4 9 2 5 2 2 2" xfId="52644"/>
    <cellStyle name="Normal 4 9 2 5 2 3" xfId="16949"/>
    <cellStyle name="Normal 4 9 2 5 2 4" xfId="41023"/>
    <cellStyle name="Normal 4 9 2 5 3" xfId="13764"/>
    <cellStyle name="Normal 4 9 2 5 3 2" xfId="37840"/>
    <cellStyle name="Normal 4 9 2 5 4" xfId="25391"/>
    <cellStyle name="Normal 4 9 2 5 4 2" xfId="49432"/>
    <cellStyle name="Normal 4 9 2 5 5" xfId="8895"/>
    <cellStyle name="Normal 4 9 2 5 6" xfId="32971"/>
    <cellStyle name="Normal 4 9 2 6" xfId="3557"/>
    <cellStyle name="Normal 4 9 2 6 2" xfId="6770"/>
    <cellStyle name="Normal 4 9 2 6 2 2" xfId="29601"/>
    <cellStyle name="Normal 4 9 2 6 2 2 2" xfId="53632"/>
    <cellStyle name="Normal 4 9 2 6 2 3" xfId="17937"/>
    <cellStyle name="Normal 4 9 2 6 2 4" xfId="42011"/>
    <cellStyle name="Normal 4 9 2 6 3" xfId="14754"/>
    <cellStyle name="Normal 4 9 2 6 3 2" xfId="38828"/>
    <cellStyle name="Normal 4 9 2 6 4" xfId="26389"/>
    <cellStyle name="Normal 4 9 2 6 4 2" xfId="50420"/>
    <cellStyle name="Normal 4 9 2 6 5" xfId="9873"/>
    <cellStyle name="Normal 4 9 2 6 6" xfId="33949"/>
    <cellStyle name="Normal 4 9 2 7" xfId="4615"/>
    <cellStyle name="Normal 4 9 2 7 2" xfId="15812"/>
    <cellStyle name="Normal 4 9 2 7 2 2" xfId="39886"/>
    <cellStyle name="Normal 4 9 2 7 3" xfId="27447"/>
    <cellStyle name="Normal 4 9 2 7 3 2" xfId="51478"/>
    <cellStyle name="Normal 4 9 2 7 4" xfId="10836"/>
    <cellStyle name="Normal 4 9 2 7 5" xfId="34912"/>
    <cellStyle name="Normal 4 9 2 8" xfId="1611"/>
    <cellStyle name="Normal 4 9 2 8 2" xfId="24420"/>
    <cellStyle name="Normal 4 9 2 8 2 2" xfId="48463"/>
    <cellStyle name="Normal 4 9 2 8 3" xfId="11864"/>
    <cellStyle name="Normal 4 9 2 8 4" xfId="35940"/>
    <cellStyle name="Normal 4 9 2 9" xfId="23423"/>
    <cellStyle name="Normal 4 9 2 9 2" xfId="47485"/>
    <cellStyle name="Normal 4 9 3" xfId="377"/>
    <cellStyle name="Normal 4 9 3 10" xfId="7934"/>
    <cellStyle name="Normal 4 9 3 11" xfId="32010"/>
    <cellStyle name="Normal 4 9 3 2" xfId="776"/>
    <cellStyle name="Normal 4 9 3 2 2" xfId="2824"/>
    <cellStyle name="Normal 4 9 3 2 2 2" xfId="6023"/>
    <cellStyle name="Normal 4 9 3 2 2 2 2" xfId="28854"/>
    <cellStyle name="Normal 4 9 3 2 2 2 2 2" xfId="52885"/>
    <cellStyle name="Normal 4 9 3 2 2 2 3" xfId="17190"/>
    <cellStyle name="Normal 4 9 3 2 2 2 4" xfId="41264"/>
    <cellStyle name="Normal 4 9 3 2 2 3" xfId="14005"/>
    <cellStyle name="Normal 4 9 3 2 2 3 2" xfId="38081"/>
    <cellStyle name="Normal 4 9 3 2 2 4" xfId="25632"/>
    <cellStyle name="Normal 4 9 3 2 2 4 2" xfId="49673"/>
    <cellStyle name="Normal 4 9 3 2 2 5" xfId="9136"/>
    <cellStyle name="Normal 4 9 3 2 2 6" xfId="33212"/>
    <cellStyle name="Normal 4 9 3 2 3" xfId="3803"/>
    <cellStyle name="Normal 4 9 3 2 3 2" xfId="7016"/>
    <cellStyle name="Normal 4 9 3 2 3 2 2" xfId="29847"/>
    <cellStyle name="Normal 4 9 3 2 3 2 2 2" xfId="53878"/>
    <cellStyle name="Normal 4 9 3 2 3 2 3" xfId="18183"/>
    <cellStyle name="Normal 4 9 3 2 3 2 4" xfId="42257"/>
    <cellStyle name="Normal 4 9 3 2 3 3" xfId="15000"/>
    <cellStyle name="Normal 4 9 3 2 3 3 2" xfId="39074"/>
    <cellStyle name="Normal 4 9 3 2 3 4" xfId="26635"/>
    <cellStyle name="Normal 4 9 3 2 3 4 2" xfId="50666"/>
    <cellStyle name="Normal 4 9 3 2 3 5" xfId="10114"/>
    <cellStyle name="Normal 4 9 3 2 3 6" xfId="34190"/>
    <cellStyle name="Normal 4 9 3 2 4" xfId="4856"/>
    <cellStyle name="Normal 4 9 3 2 4 2" xfId="16053"/>
    <cellStyle name="Normal 4 9 3 2 4 2 2" xfId="40127"/>
    <cellStyle name="Normal 4 9 3 2 4 3" xfId="27688"/>
    <cellStyle name="Normal 4 9 3 2 4 3 2" xfId="51719"/>
    <cellStyle name="Normal 4 9 3 2 4 4" xfId="11077"/>
    <cellStyle name="Normal 4 9 3 2 4 5" xfId="35153"/>
    <cellStyle name="Normal 4 9 3 2 5" xfId="1852"/>
    <cellStyle name="Normal 4 9 3 2 5 2" xfId="24661"/>
    <cellStyle name="Normal 4 9 3 2 5 2 2" xfId="48704"/>
    <cellStyle name="Normal 4 9 3 2 5 3" xfId="12163"/>
    <cellStyle name="Normal 4 9 3 2 5 4" xfId="36239"/>
    <cellStyle name="Normal 4 9 3 2 6" xfId="23672"/>
    <cellStyle name="Normal 4 9 3 2 6 2" xfId="47726"/>
    <cellStyle name="Normal 4 9 3 2 7" xfId="8174"/>
    <cellStyle name="Normal 4 9 3 2 8" xfId="32250"/>
    <cellStyle name="Normal 4 9 3 3" xfId="1046"/>
    <cellStyle name="Normal 4 9 3 3 2" xfId="3064"/>
    <cellStyle name="Normal 4 9 3 3 2 2" xfId="6263"/>
    <cellStyle name="Normal 4 9 3 3 2 2 2" xfId="29094"/>
    <cellStyle name="Normal 4 9 3 3 2 2 2 2" xfId="53125"/>
    <cellStyle name="Normal 4 9 3 3 2 2 3" xfId="17430"/>
    <cellStyle name="Normal 4 9 3 3 2 2 4" xfId="41504"/>
    <cellStyle name="Normal 4 9 3 3 2 3" xfId="14245"/>
    <cellStyle name="Normal 4 9 3 3 2 3 2" xfId="38321"/>
    <cellStyle name="Normal 4 9 3 3 2 4" xfId="25872"/>
    <cellStyle name="Normal 4 9 3 3 2 4 2" xfId="49913"/>
    <cellStyle name="Normal 4 9 3 3 2 5" xfId="9376"/>
    <cellStyle name="Normal 4 9 3 3 2 6" xfId="33452"/>
    <cellStyle name="Normal 4 9 3 3 3" xfId="4047"/>
    <cellStyle name="Normal 4 9 3 3 3 2" xfId="7260"/>
    <cellStyle name="Normal 4 9 3 3 3 2 2" xfId="30091"/>
    <cellStyle name="Normal 4 9 3 3 3 2 2 2" xfId="54122"/>
    <cellStyle name="Normal 4 9 3 3 3 2 3" xfId="18427"/>
    <cellStyle name="Normal 4 9 3 3 3 2 4" xfId="42501"/>
    <cellStyle name="Normal 4 9 3 3 3 3" xfId="15244"/>
    <cellStyle name="Normal 4 9 3 3 3 3 2" xfId="39318"/>
    <cellStyle name="Normal 4 9 3 3 3 4" xfId="26879"/>
    <cellStyle name="Normal 4 9 3 3 3 4 2" xfId="50910"/>
    <cellStyle name="Normal 4 9 3 3 3 5" xfId="10354"/>
    <cellStyle name="Normal 4 9 3 3 3 6" xfId="34430"/>
    <cellStyle name="Normal 4 9 3 3 4" xfId="5096"/>
    <cellStyle name="Normal 4 9 3 3 4 2" xfId="16293"/>
    <cellStyle name="Normal 4 9 3 3 4 2 2" xfId="40367"/>
    <cellStyle name="Normal 4 9 3 3 4 3" xfId="27928"/>
    <cellStyle name="Normal 4 9 3 3 4 3 2" xfId="51959"/>
    <cellStyle name="Normal 4 9 3 3 4 4" xfId="11317"/>
    <cellStyle name="Normal 4 9 3 3 4 5" xfId="35393"/>
    <cellStyle name="Normal 4 9 3 3 5" xfId="2092"/>
    <cellStyle name="Normal 4 9 3 3 5 2" xfId="24901"/>
    <cellStyle name="Normal 4 9 3 3 5 2 2" xfId="48944"/>
    <cellStyle name="Normal 4 9 3 3 5 3" xfId="12413"/>
    <cellStyle name="Normal 4 9 3 3 5 4" xfId="36489"/>
    <cellStyle name="Normal 4 9 3 3 6" xfId="23914"/>
    <cellStyle name="Normal 4 9 3 3 6 2" xfId="47966"/>
    <cellStyle name="Normal 4 9 3 3 7" xfId="8414"/>
    <cellStyle name="Normal 4 9 3 3 8" xfId="32490"/>
    <cellStyle name="Normal 4 9 3 4" xfId="1286"/>
    <cellStyle name="Normal 4 9 3 4 2" xfId="3304"/>
    <cellStyle name="Normal 4 9 3 4 2 2" xfId="6503"/>
    <cellStyle name="Normal 4 9 3 4 2 2 2" xfId="29334"/>
    <cellStyle name="Normal 4 9 3 4 2 2 2 2" xfId="53365"/>
    <cellStyle name="Normal 4 9 3 4 2 2 3" xfId="17670"/>
    <cellStyle name="Normal 4 9 3 4 2 2 4" xfId="41744"/>
    <cellStyle name="Normal 4 9 3 4 2 3" xfId="14485"/>
    <cellStyle name="Normal 4 9 3 4 2 3 2" xfId="38561"/>
    <cellStyle name="Normal 4 9 3 4 2 4" xfId="26112"/>
    <cellStyle name="Normal 4 9 3 4 2 4 2" xfId="50153"/>
    <cellStyle name="Normal 4 9 3 4 2 5" xfId="9616"/>
    <cellStyle name="Normal 4 9 3 4 2 6" xfId="33692"/>
    <cellStyle name="Normal 4 9 3 4 3" xfId="4299"/>
    <cellStyle name="Normal 4 9 3 4 3 2" xfId="7512"/>
    <cellStyle name="Normal 4 9 3 4 3 2 2" xfId="30343"/>
    <cellStyle name="Normal 4 9 3 4 3 2 2 2" xfId="54374"/>
    <cellStyle name="Normal 4 9 3 4 3 2 3" xfId="18679"/>
    <cellStyle name="Normal 4 9 3 4 3 2 4" xfId="42753"/>
    <cellStyle name="Normal 4 9 3 4 3 3" xfId="15496"/>
    <cellStyle name="Normal 4 9 3 4 3 3 2" xfId="39570"/>
    <cellStyle name="Normal 4 9 3 4 3 4" xfId="27131"/>
    <cellStyle name="Normal 4 9 3 4 3 4 2" xfId="51162"/>
    <cellStyle name="Normal 4 9 3 4 3 5" xfId="10594"/>
    <cellStyle name="Normal 4 9 3 4 3 6" xfId="34670"/>
    <cellStyle name="Normal 4 9 3 4 4" xfId="5337"/>
    <cellStyle name="Normal 4 9 3 4 4 2" xfId="16534"/>
    <cellStyle name="Normal 4 9 3 4 4 2 2" xfId="40608"/>
    <cellStyle name="Normal 4 9 3 4 4 3" xfId="28169"/>
    <cellStyle name="Normal 4 9 3 4 4 3 2" xfId="52200"/>
    <cellStyle name="Normal 4 9 3 4 4 4" xfId="11557"/>
    <cellStyle name="Normal 4 9 3 4 4 5" xfId="35633"/>
    <cellStyle name="Normal 4 9 3 4 5" xfId="2334"/>
    <cellStyle name="Normal 4 9 3 4 5 2" xfId="25145"/>
    <cellStyle name="Normal 4 9 3 4 5 2 2" xfId="49186"/>
    <cellStyle name="Normal 4 9 3 4 5 3" xfId="12663"/>
    <cellStyle name="Normal 4 9 3 4 5 4" xfId="36739"/>
    <cellStyle name="Normal 4 9 3 4 6" xfId="24159"/>
    <cellStyle name="Normal 4 9 3 4 6 2" xfId="48206"/>
    <cellStyle name="Normal 4 9 3 4 7" xfId="8654"/>
    <cellStyle name="Normal 4 9 3 4 8" xfId="32730"/>
    <cellStyle name="Normal 4 9 3 5" xfId="2583"/>
    <cellStyle name="Normal 4 9 3 5 2" xfId="5783"/>
    <cellStyle name="Normal 4 9 3 5 2 2" xfId="28614"/>
    <cellStyle name="Normal 4 9 3 5 2 2 2" xfId="52645"/>
    <cellStyle name="Normal 4 9 3 5 2 3" xfId="16950"/>
    <cellStyle name="Normal 4 9 3 5 2 4" xfId="41024"/>
    <cellStyle name="Normal 4 9 3 5 3" xfId="13765"/>
    <cellStyle name="Normal 4 9 3 5 3 2" xfId="37841"/>
    <cellStyle name="Normal 4 9 3 5 4" xfId="25392"/>
    <cellStyle name="Normal 4 9 3 5 4 2" xfId="49433"/>
    <cellStyle name="Normal 4 9 3 5 5" xfId="8896"/>
    <cellStyle name="Normal 4 9 3 5 6" xfId="32972"/>
    <cellStyle name="Normal 4 9 3 6" xfId="3558"/>
    <cellStyle name="Normal 4 9 3 6 2" xfId="6771"/>
    <cellStyle name="Normal 4 9 3 6 2 2" xfId="29602"/>
    <cellStyle name="Normal 4 9 3 6 2 2 2" xfId="53633"/>
    <cellStyle name="Normal 4 9 3 6 2 3" xfId="17938"/>
    <cellStyle name="Normal 4 9 3 6 2 4" xfId="42012"/>
    <cellStyle name="Normal 4 9 3 6 3" xfId="14755"/>
    <cellStyle name="Normal 4 9 3 6 3 2" xfId="38829"/>
    <cellStyle name="Normal 4 9 3 6 4" xfId="26390"/>
    <cellStyle name="Normal 4 9 3 6 4 2" xfId="50421"/>
    <cellStyle name="Normal 4 9 3 6 5" xfId="9874"/>
    <cellStyle name="Normal 4 9 3 6 6" xfId="33950"/>
    <cellStyle name="Normal 4 9 3 7" xfId="4616"/>
    <cellStyle name="Normal 4 9 3 7 2" xfId="15813"/>
    <cellStyle name="Normal 4 9 3 7 2 2" xfId="39887"/>
    <cellStyle name="Normal 4 9 3 7 3" xfId="27448"/>
    <cellStyle name="Normal 4 9 3 7 3 2" xfId="51479"/>
    <cellStyle name="Normal 4 9 3 7 4" xfId="10837"/>
    <cellStyle name="Normal 4 9 3 7 5" xfId="34913"/>
    <cellStyle name="Normal 4 9 3 8" xfId="1612"/>
    <cellStyle name="Normal 4 9 3 8 2" xfId="24421"/>
    <cellStyle name="Normal 4 9 3 8 2 2" xfId="48464"/>
    <cellStyle name="Normal 4 9 3 8 3" xfId="11865"/>
    <cellStyle name="Normal 4 9 3 8 4" xfId="35941"/>
    <cellStyle name="Normal 4 9 3 9" xfId="23424"/>
    <cellStyle name="Normal 4 9 3 9 2" xfId="47486"/>
    <cellStyle name="Normal 4 9 4" xfId="774"/>
    <cellStyle name="Normal 4 9 4 2" xfId="2822"/>
    <cellStyle name="Normal 4 9 4 2 2" xfId="6021"/>
    <cellStyle name="Normal 4 9 4 2 2 2" xfId="28852"/>
    <cellStyle name="Normal 4 9 4 2 2 2 2" xfId="52883"/>
    <cellStyle name="Normal 4 9 4 2 2 3" xfId="17188"/>
    <cellStyle name="Normal 4 9 4 2 2 4" xfId="41262"/>
    <cellStyle name="Normal 4 9 4 2 3" xfId="14003"/>
    <cellStyle name="Normal 4 9 4 2 3 2" xfId="38079"/>
    <cellStyle name="Normal 4 9 4 2 4" xfId="25630"/>
    <cellStyle name="Normal 4 9 4 2 4 2" xfId="49671"/>
    <cellStyle name="Normal 4 9 4 2 5" xfId="9134"/>
    <cellStyle name="Normal 4 9 4 2 6" xfId="33210"/>
    <cellStyle name="Normal 4 9 4 3" xfId="3801"/>
    <cellStyle name="Normal 4 9 4 3 2" xfId="7014"/>
    <cellStyle name="Normal 4 9 4 3 2 2" xfId="29845"/>
    <cellStyle name="Normal 4 9 4 3 2 2 2" xfId="53876"/>
    <cellStyle name="Normal 4 9 4 3 2 3" xfId="18181"/>
    <cellStyle name="Normal 4 9 4 3 2 4" xfId="42255"/>
    <cellStyle name="Normal 4 9 4 3 3" xfId="14998"/>
    <cellStyle name="Normal 4 9 4 3 3 2" xfId="39072"/>
    <cellStyle name="Normal 4 9 4 3 4" xfId="26633"/>
    <cellStyle name="Normal 4 9 4 3 4 2" xfId="50664"/>
    <cellStyle name="Normal 4 9 4 3 5" xfId="10112"/>
    <cellStyle name="Normal 4 9 4 3 6" xfId="34188"/>
    <cellStyle name="Normal 4 9 4 4" xfId="4854"/>
    <cellStyle name="Normal 4 9 4 4 2" xfId="16051"/>
    <cellStyle name="Normal 4 9 4 4 2 2" xfId="40125"/>
    <cellStyle name="Normal 4 9 4 4 3" xfId="27686"/>
    <cellStyle name="Normal 4 9 4 4 3 2" xfId="51717"/>
    <cellStyle name="Normal 4 9 4 4 4" xfId="11075"/>
    <cellStyle name="Normal 4 9 4 4 5" xfId="35151"/>
    <cellStyle name="Normal 4 9 4 5" xfId="1850"/>
    <cellStyle name="Normal 4 9 4 5 2" xfId="24659"/>
    <cellStyle name="Normal 4 9 4 5 2 2" xfId="48702"/>
    <cellStyle name="Normal 4 9 4 5 3" xfId="12161"/>
    <cellStyle name="Normal 4 9 4 5 4" xfId="36237"/>
    <cellStyle name="Normal 4 9 4 6" xfId="23670"/>
    <cellStyle name="Normal 4 9 4 6 2" xfId="47724"/>
    <cellStyle name="Normal 4 9 4 7" xfId="8172"/>
    <cellStyle name="Normal 4 9 4 8" xfId="32248"/>
    <cellStyle name="Normal 4 9 5" xfId="1044"/>
    <cellStyle name="Normal 4 9 5 2" xfId="3062"/>
    <cellStyle name="Normal 4 9 5 2 2" xfId="6261"/>
    <cellStyle name="Normal 4 9 5 2 2 2" xfId="29092"/>
    <cellStyle name="Normal 4 9 5 2 2 2 2" xfId="53123"/>
    <cellStyle name="Normal 4 9 5 2 2 3" xfId="17428"/>
    <cellStyle name="Normal 4 9 5 2 2 4" xfId="41502"/>
    <cellStyle name="Normal 4 9 5 2 3" xfId="14243"/>
    <cellStyle name="Normal 4 9 5 2 3 2" xfId="38319"/>
    <cellStyle name="Normal 4 9 5 2 4" xfId="25870"/>
    <cellStyle name="Normal 4 9 5 2 4 2" xfId="49911"/>
    <cellStyle name="Normal 4 9 5 2 5" xfId="9374"/>
    <cellStyle name="Normal 4 9 5 2 6" xfId="33450"/>
    <cellStyle name="Normal 4 9 5 3" xfId="4045"/>
    <cellStyle name="Normal 4 9 5 3 2" xfId="7258"/>
    <cellStyle name="Normal 4 9 5 3 2 2" xfId="30089"/>
    <cellStyle name="Normal 4 9 5 3 2 2 2" xfId="54120"/>
    <cellStyle name="Normal 4 9 5 3 2 3" xfId="18425"/>
    <cellStyle name="Normal 4 9 5 3 2 4" xfId="42499"/>
    <cellStyle name="Normal 4 9 5 3 3" xfId="15242"/>
    <cellStyle name="Normal 4 9 5 3 3 2" xfId="39316"/>
    <cellStyle name="Normal 4 9 5 3 4" xfId="26877"/>
    <cellStyle name="Normal 4 9 5 3 4 2" xfId="50908"/>
    <cellStyle name="Normal 4 9 5 3 5" xfId="10352"/>
    <cellStyle name="Normal 4 9 5 3 6" xfId="34428"/>
    <cellStyle name="Normal 4 9 5 4" xfId="5094"/>
    <cellStyle name="Normal 4 9 5 4 2" xfId="16291"/>
    <cellStyle name="Normal 4 9 5 4 2 2" xfId="40365"/>
    <cellStyle name="Normal 4 9 5 4 3" xfId="27926"/>
    <cellStyle name="Normal 4 9 5 4 3 2" xfId="51957"/>
    <cellStyle name="Normal 4 9 5 4 4" xfId="11315"/>
    <cellStyle name="Normal 4 9 5 4 5" xfId="35391"/>
    <cellStyle name="Normal 4 9 5 5" xfId="2090"/>
    <cellStyle name="Normal 4 9 5 5 2" xfId="24899"/>
    <cellStyle name="Normal 4 9 5 5 2 2" xfId="48942"/>
    <cellStyle name="Normal 4 9 5 5 3" xfId="12411"/>
    <cellStyle name="Normal 4 9 5 5 4" xfId="36487"/>
    <cellStyle name="Normal 4 9 5 6" xfId="23912"/>
    <cellStyle name="Normal 4 9 5 6 2" xfId="47964"/>
    <cellStyle name="Normal 4 9 5 7" xfId="8412"/>
    <cellStyle name="Normal 4 9 5 8" xfId="32488"/>
    <cellStyle name="Normal 4 9 6" xfId="1284"/>
    <cellStyle name="Normal 4 9 6 2" xfId="3302"/>
    <cellStyle name="Normal 4 9 6 2 2" xfId="6501"/>
    <cellStyle name="Normal 4 9 6 2 2 2" xfId="29332"/>
    <cellStyle name="Normal 4 9 6 2 2 2 2" xfId="53363"/>
    <cellStyle name="Normal 4 9 6 2 2 3" xfId="17668"/>
    <cellStyle name="Normal 4 9 6 2 2 4" xfId="41742"/>
    <cellStyle name="Normal 4 9 6 2 3" xfId="14483"/>
    <cellStyle name="Normal 4 9 6 2 3 2" xfId="38559"/>
    <cellStyle name="Normal 4 9 6 2 4" xfId="26110"/>
    <cellStyle name="Normal 4 9 6 2 4 2" xfId="50151"/>
    <cellStyle name="Normal 4 9 6 2 5" xfId="9614"/>
    <cellStyle name="Normal 4 9 6 2 6" xfId="33690"/>
    <cellStyle name="Normal 4 9 6 3" xfId="4297"/>
    <cellStyle name="Normal 4 9 6 3 2" xfId="7510"/>
    <cellStyle name="Normal 4 9 6 3 2 2" xfId="30341"/>
    <cellStyle name="Normal 4 9 6 3 2 2 2" xfId="54372"/>
    <cellStyle name="Normal 4 9 6 3 2 3" xfId="18677"/>
    <cellStyle name="Normal 4 9 6 3 2 4" xfId="42751"/>
    <cellStyle name="Normal 4 9 6 3 3" xfId="15494"/>
    <cellStyle name="Normal 4 9 6 3 3 2" xfId="39568"/>
    <cellStyle name="Normal 4 9 6 3 4" xfId="27129"/>
    <cellStyle name="Normal 4 9 6 3 4 2" xfId="51160"/>
    <cellStyle name="Normal 4 9 6 3 5" xfId="10592"/>
    <cellStyle name="Normal 4 9 6 3 6" xfId="34668"/>
    <cellStyle name="Normal 4 9 6 4" xfId="5335"/>
    <cellStyle name="Normal 4 9 6 4 2" xfId="16532"/>
    <cellStyle name="Normal 4 9 6 4 2 2" xfId="40606"/>
    <cellStyle name="Normal 4 9 6 4 3" xfId="28167"/>
    <cellStyle name="Normal 4 9 6 4 3 2" xfId="52198"/>
    <cellStyle name="Normal 4 9 6 4 4" xfId="11555"/>
    <cellStyle name="Normal 4 9 6 4 5" xfId="35631"/>
    <cellStyle name="Normal 4 9 6 5" xfId="2332"/>
    <cellStyle name="Normal 4 9 6 5 2" xfId="25143"/>
    <cellStyle name="Normal 4 9 6 5 2 2" xfId="49184"/>
    <cellStyle name="Normal 4 9 6 5 3" xfId="12661"/>
    <cellStyle name="Normal 4 9 6 5 4" xfId="36737"/>
    <cellStyle name="Normal 4 9 6 6" xfId="24157"/>
    <cellStyle name="Normal 4 9 6 6 2" xfId="48204"/>
    <cellStyle name="Normal 4 9 6 7" xfId="8652"/>
    <cellStyle name="Normal 4 9 6 8" xfId="32728"/>
    <cellStyle name="Normal 4 9 7" xfId="2581"/>
    <cellStyle name="Normal 4 9 7 2" xfId="5781"/>
    <cellStyle name="Normal 4 9 7 2 2" xfId="28612"/>
    <cellStyle name="Normal 4 9 7 2 2 2" xfId="52643"/>
    <cellStyle name="Normal 4 9 7 2 3" xfId="16948"/>
    <cellStyle name="Normal 4 9 7 2 4" xfId="41022"/>
    <cellStyle name="Normal 4 9 7 3" xfId="13763"/>
    <cellStyle name="Normal 4 9 7 3 2" xfId="37839"/>
    <cellStyle name="Normal 4 9 7 4" xfId="25390"/>
    <cellStyle name="Normal 4 9 7 4 2" xfId="49431"/>
    <cellStyle name="Normal 4 9 7 5" xfId="8894"/>
    <cellStyle name="Normal 4 9 7 6" xfId="32970"/>
    <cellStyle name="Normal 4 9 8" xfId="3556"/>
    <cellStyle name="Normal 4 9 8 2" xfId="6769"/>
    <cellStyle name="Normal 4 9 8 2 2" xfId="29600"/>
    <cellStyle name="Normal 4 9 8 2 2 2" xfId="53631"/>
    <cellStyle name="Normal 4 9 8 2 3" xfId="17936"/>
    <cellStyle name="Normal 4 9 8 2 4" xfId="42010"/>
    <cellStyle name="Normal 4 9 8 3" xfId="14753"/>
    <cellStyle name="Normal 4 9 8 3 2" xfId="38827"/>
    <cellStyle name="Normal 4 9 8 4" xfId="26388"/>
    <cellStyle name="Normal 4 9 8 4 2" xfId="50419"/>
    <cellStyle name="Normal 4 9 8 5" xfId="9872"/>
    <cellStyle name="Normal 4 9 8 6" xfId="33948"/>
    <cellStyle name="Normal 4 9 9" xfId="4614"/>
    <cellStyle name="Normal 4 9 9 2" xfId="15811"/>
    <cellStyle name="Normal 4 9 9 2 2" xfId="39885"/>
    <cellStyle name="Normal 4 9 9 3" xfId="27446"/>
    <cellStyle name="Normal 4 9 9 3 2" xfId="51477"/>
    <cellStyle name="Normal 4 9 9 4" xfId="10835"/>
    <cellStyle name="Normal 4 9 9 5" xfId="34911"/>
    <cellStyle name="Normal 4_1188" xfId="378"/>
    <cellStyle name="Normal 40" xfId="22376"/>
    <cellStyle name="Normal 40 2" xfId="46450"/>
    <cellStyle name="Normal 41" xfId="22809"/>
    <cellStyle name="Normal 41 2" xfId="46883"/>
    <cellStyle name="Normal 42" xfId="12837"/>
    <cellStyle name="Normal 42 2" xfId="36913"/>
    <cellStyle name="Normal 43" xfId="13266"/>
    <cellStyle name="Normal 43 2" xfId="37342"/>
    <cellStyle name="Normal 44" xfId="23181"/>
    <cellStyle name="Normal 44 2" xfId="47255"/>
    <cellStyle name="Normal 45" xfId="7704"/>
    <cellStyle name="Normal 46" xfId="1383"/>
    <cellStyle name="Normal 47" xfId="54561"/>
    <cellStyle name="Normal 48" xfId="54562"/>
    <cellStyle name="Normal 49" xfId="54563"/>
    <cellStyle name="Normal 5" xfId="379"/>
    <cellStyle name="Normal 5 2" xfId="380"/>
    <cellStyle name="Normal 5 2 2" xfId="381"/>
    <cellStyle name="Normal 5 2 2 2" xfId="7657"/>
    <cellStyle name="Normal 5 2 2 2 2" xfId="30478"/>
    <cellStyle name="Normal 5 2 2 2 2 2" xfId="54506"/>
    <cellStyle name="Normal 5 2 2 2 3" xfId="18811"/>
    <cellStyle name="Normal 5 2 2 2 4" xfId="42885"/>
    <cellStyle name="Normal 5 2 2 3" xfId="7649"/>
    <cellStyle name="Normal 5 2 2 3 2" xfId="30470"/>
    <cellStyle name="Normal 5 2 2 3 2 2" xfId="54498"/>
    <cellStyle name="Normal 5 2 2 3 3" xfId="18803"/>
    <cellStyle name="Normal 5 2 2 3 4" xfId="42877"/>
    <cellStyle name="Normal 5 2 3" xfId="382"/>
    <cellStyle name="Normal 5 2 3 2" xfId="7653"/>
    <cellStyle name="Normal 5 2 3 2 2" xfId="30474"/>
    <cellStyle name="Normal 5 2 3 2 2 2" xfId="54502"/>
    <cellStyle name="Normal 5 2 3 2 3" xfId="18807"/>
    <cellStyle name="Normal 5 2 3 2 4" xfId="42881"/>
    <cellStyle name="Normal 5 2 4" xfId="7644"/>
    <cellStyle name="Normal 5 2 4 2" xfId="30466"/>
    <cellStyle name="Normal 5 2 4 2 2" xfId="54494"/>
    <cellStyle name="Normal 5 2 4 3" xfId="18799"/>
    <cellStyle name="Normal 5 2 4 4" xfId="42873"/>
    <cellStyle name="Normal 5 3" xfId="383"/>
    <cellStyle name="Normal 5 3 2" xfId="384"/>
    <cellStyle name="Normal 5 3 2 2" xfId="7656"/>
    <cellStyle name="Normal 5 3 2 2 2" xfId="30477"/>
    <cellStyle name="Normal 5 3 2 2 2 2" xfId="54505"/>
    <cellStyle name="Normal 5 3 2 2 3" xfId="18810"/>
    <cellStyle name="Normal 5 3 2 2 4" xfId="42884"/>
    <cellStyle name="Normal 5 3 3" xfId="385"/>
    <cellStyle name="Normal 5 3 4" xfId="7648"/>
    <cellStyle name="Normal 5 3 4 2" xfId="30469"/>
    <cellStyle name="Normal 5 3 4 2 2" xfId="54497"/>
    <cellStyle name="Normal 5 3 4 3" xfId="18802"/>
    <cellStyle name="Normal 5 3 4 4" xfId="42876"/>
    <cellStyle name="Normal 5 4" xfId="386"/>
    <cellStyle name="Normal 5 4 2" xfId="387"/>
    <cellStyle name="Normal 5 4 3" xfId="388"/>
    <cellStyle name="Normal 5 4 4" xfId="7652"/>
    <cellStyle name="Normal 5 4 4 2" xfId="30473"/>
    <cellStyle name="Normal 5 4 4 2 2" xfId="54501"/>
    <cellStyle name="Normal 5 4 4 3" xfId="18806"/>
    <cellStyle name="Normal 5 4 4 4" xfId="42880"/>
    <cellStyle name="Normal 5 5" xfId="389"/>
    <cellStyle name="Normal 5 5 2" xfId="390"/>
    <cellStyle name="Normal 5 5 3" xfId="391"/>
    <cellStyle name="Normal 5 6" xfId="392"/>
    <cellStyle name="Normal 5 6 2" xfId="482"/>
    <cellStyle name="Normal 5 7" xfId="481"/>
    <cellStyle name="Normal 5 8" xfId="7642"/>
    <cellStyle name="Normal 5 8 2" xfId="30465"/>
    <cellStyle name="Normal 5 8 2 2" xfId="54493"/>
    <cellStyle name="Normal 5 8 3" xfId="18798"/>
    <cellStyle name="Normal 5 8 4" xfId="42872"/>
    <cellStyle name="Normal 5 9" xfId="54554"/>
    <cellStyle name="Normal 50" xfId="54564"/>
    <cellStyle name="Normal 51" xfId="54567"/>
    <cellStyle name="Normal 52" xfId="54568"/>
    <cellStyle name="Normal 6" xfId="393"/>
    <cellStyle name="Normal 6 2" xfId="394"/>
    <cellStyle name="Normal 6 2 2" xfId="395"/>
    <cellStyle name="Normal 6 2 2 2" xfId="7699"/>
    <cellStyle name="Normal 6 2 2 2 2" xfId="30515"/>
    <cellStyle name="Normal 6 2 2 2 2 2" xfId="54543"/>
    <cellStyle name="Normal 6 2 2 2 3" xfId="18848"/>
    <cellStyle name="Normal 6 2 2 2 4" xfId="42922"/>
    <cellStyle name="Normal 6 2 3" xfId="396"/>
    <cellStyle name="Normal 6 2 4" xfId="1372"/>
    <cellStyle name="Normal 6 2 4 2" xfId="6531"/>
    <cellStyle name="Normal 6 2 4 2 2" xfId="29362"/>
    <cellStyle name="Normal 6 2 4 2 2 2" xfId="53393"/>
    <cellStyle name="Normal 6 2 4 2 3" xfId="17698"/>
    <cellStyle name="Normal 6 2 4 2 4" xfId="41772"/>
    <cellStyle name="Normal 6 2 4 3" xfId="26149"/>
    <cellStyle name="Normal 6 2 4 3 2" xfId="50181"/>
    <cellStyle name="Normal 6 2 4 4" xfId="14514"/>
    <cellStyle name="Normal 6 2 4 5" xfId="38589"/>
    <cellStyle name="Normal 6 2 5" xfId="7676"/>
    <cellStyle name="Normal 6 2 5 2" xfId="30494"/>
    <cellStyle name="Normal 6 2 5 2 2" xfId="54522"/>
    <cellStyle name="Normal 6 2 5 3" xfId="18827"/>
    <cellStyle name="Normal 6 2 5 4" xfId="42901"/>
    <cellStyle name="Normal 6 3" xfId="397"/>
    <cellStyle name="Normal 6 3 2" xfId="398"/>
    <cellStyle name="Normal 6 3 2 2" xfId="7700"/>
    <cellStyle name="Normal 6 3 2 2 2" xfId="30516"/>
    <cellStyle name="Normal 6 3 2 2 2 2" xfId="54544"/>
    <cellStyle name="Normal 6 3 2 2 3" xfId="18849"/>
    <cellStyle name="Normal 6 3 2 2 4" xfId="42923"/>
    <cellStyle name="Normal 6 3 3" xfId="399"/>
    <cellStyle name="Normal 6 3 4" xfId="1373"/>
    <cellStyle name="Normal 6 3 4 2" xfId="6532"/>
    <cellStyle name="Normal 6 3 4 2 2" xfId="29363"/>
    <cellStyle name="Normal 6 3 4 2 2 2" xfId="53394"/>
    <cellStyle name="Normal 6 3 4 2 3" xfId="17699"/>
    <cellStyle name="Normal 6 3 4 2 4" xfId="41773"/>
    <cellStyle name="Normal 6 3 4 3" xfId="26150"/>
    <cellStyle name="Normal 6 3 4 3 2" xfId="50182"/>
    <cellStyle name="Normal 6 3 4 4" xfId="14515"/>
    <cellStyle name="Normal 6 3 4 5" xfId="38590"/>
    <cellStyle name="Normal 6 3 5" xfId="7677"/>
    <cellStyle name="Normal 6 3 5 2" xfId="30495"/>
    <cellStyle name="Normal 6 3 5 2 2" xfId="54523"/>
    <cellStyle name="Normal 6 3 5 3" xfId="18828"/>
    <cellStyle name="Normal 6 3 5 4" xfId="42902"/>
    <cellStyle name="Normal 6 4" xfId="400"/>
    <cellStyle name="Normal 6 4 2" xfId="401"/>
    <cellStyle name="Normal 6 4 2 2" xfId="7701"/>
    <cellStyle name="Normal 6 4 2 2 2" xfId="30517"/>
    <cellStyle name="Normal 6 4 2 2 2 2" xfId="54545"/>
    <cellStyle name="Normal 6 4 2 2 3" xfId="18850"/>
    <cellStyle name="Normal 6 4 2 2 4" xfId="42924"/>
    <cellStyle name="Normal 6 4 3" xfId="402"/>
    <cellStyle name="Normal 6 4 4" xfId="1374"/>
    <cellStyle name="Normal 6 4 4 2" xfId="6533"/>
    <cellStyle name="Normal 6 4 4 2 2" xfId="29364"/>
    <cellStyle name="Normal 6 4 4 2 2 2" xfId="53395"/>
    <cellStyle name="Normal 6 4 4 2 3" xfId="17700"/>
    <cellStyle name="Normal 6 4 4 2 4" xfId="41774"/>
    <cellStyle name="Normal 6 4 4 3" xfId="26151"/>
    <cellStyle name="Normal 6 4 4 3 2" xfId="50183"/>
    <cellStyle name="Normal 6 4 4 4" xfId="14516"/>
    <cellStyle name="Normal 6 4 4 5" xfId="38591"/>
    <cellStyle name="Normal 6 4 5" xfId="7678"/>
    <cellStyle name="Normal 6 4 5 2" xfId="30496"/>
    <cellStyle name="Normal 6 4 5 2 2" xfId="54524"/>
    <cellStyle name="Normal 6 4 5 3" xfId="18829"/>
    <cellStyle name="Normal 6 4 5 4" xfId="42903"/>
    <cellStyle name="Normal 6 5" xfId="403"/>
    <cellStyle name="Normal 6 5 2" xfId="404"/>
    <cellStyle name="Normal 6 5 2 2" xfId="7702"/>
    <cellStyle name="Normal 6 5 2 2 2" xfId="30518"/>
    <cellStyle name="Normal 6 5 2 2 2 2" xfId="54546"/>
    <cellStyle name="Normal 6 5 2 2 3" xfId="18851"/>
    <cellStyle name="Normal 6 5 2 2 4" xfId="42925"/>
    <cellStyle name="Normal 6 5 3" xfId="405"/>
    <cellStyle name="Normal 6 5 4" xfId="1375"/>
    <cellStyle name="Normal 6 5 4 2" xfId="6534"/>
    <cellStyle name="Normal 6 5 4 2 2" xfId="29365"/>
    <cellStyle name="Normal 6 5 4 2 2 2" xfId="53396"/>
    <cellStyle name="Normal 6 5 4 2 3" xfId="17701"/>
    <cellStyle name="Normal 6 5 4 2 4" xfId="41775"/>
    <cellStyle name="Normal 6 5 4 3" xfId="26152"/>
    <cellStyle name="Normal 6 5 4 3 2" xfId="50184"/>
    <cellStyle name="Normal 6 5 4 4" xfId="14517"/>
    <cellStyle name="Normal 6 5 4 5" xfId="38592"/>
    <cellStyle name="Normal 6 5 5" xfId="7679"/>
    <cellStyle name="Normal 6 5 5 2" xfId="30497"/>
    <cellStyle name="Normal 6 5 5 2 2" xfId="54525"/>
    <cellStyle name="Normal 6 5 5 3" xfId="18830"/>
    <cellStyle name="Normal 6 5 5 4" xfId="42904"/>
    <cellStyle name="Normal 6 6" xfId="7660"/>
    <cellStyle name="Normal 6 6 2" xfId="30481"/>
    <cellStyle name="Normal 6 6 2 2" xfId="54509"/>
    <cellStyle name="Normal 6 6 3" xfId="18814"/>
    <cellStyle name="Normal 6 6 4" xfId="42888"/>
    <cellStyle name="Normal 6 7" xfId="54555"/>
    <cellStyle name="Normal 7" xfId="406"/>
    <cellStyle name="Normal 7 2" xfId="407"/>
    <cellStyle name="Normal 7 2 2" xfId="484"/>
    <cellStyle name="Normal 7 2 3" xfId="1376"/>
    <cellStyle name="Normal 7 3" xfId="483"/>
    <cellStyle name="Normal 7 4" xfId="7661"/>
    <cellStyle name="Normal 7 4 2" xfId="30482"/>
    <cellStyle name="Normal 7 4 2 2" xfId="54510"/>
    <cellStyle name="Normal 7 4 3" xfId="18815"/>
    <cellStyle name="Normal 7 4 4" xfId="42889"/>
    <cellStyle name="Normal 8" xfId="408"/>
    <cellStyle name="Normal 8 2" xfId="409"/>
    <cellStyle name="Normal 8 2 2" xfId="486"/>
    <cellStyle name="Normal 8 2 3" xfId="1377"/>
    <cellStyle name="Normal 8 3" xfId="485"/>
    <cellStyle name="Normal 8 4" xfId="7683"/>
    <cellStyle name="Normal 8 4 2" xfId="30499"/>
    <cellStyle name="Normal 8 4 2 2" xfId="54527"/>
    <cellStyle name="Normal 8 4 3" xfId="18832"/>
    <cellStyle name="Normal 8 4 4" xfId="42906"/>
    <cellStyle name="Normal 9" xfId="410"/>
    <cellStyle name="Normal 9 2" xfId="411"/>
    <cellStyle name="Normal 9 2 2" xfId="488"/>
    <cellStyle name="Normal 9 2 3" xfId="7703"/>
    <cellStyle name="Normal 9 2 3 2" xfId="30519"/>
    <cellStyle name="Normal 9 2 3 2 2" xfId="54547"/>
    <cellStyle name="Normal 9 2 3 3" xfId="18852"/>
    <cellStyle name="Normal 9 2 3 4" xfId="42926"/>
    <cellStyle name="Normal 9 3" xfId="487"/>
    <cellStyle name="Normal 9 4" xfId="1378"/>
    <cellStyle name="Normal 9 4 2" xfId="6535"/>
    <cellStyle name="Normal 9 4 2 2" xfId="29366"/>
    <cellStyle name="Normal 9 4 2 2 2" xfId="53397"/>
    <cellStyle name="Normal 9 4 2 3" xfId="17702"/>
    <cellStyle name="Normal 9 4 2 4" xfId="41776"/>
    <cellStyle name="Normal 9 4 3" xfId="26153"/>
    <cellStyle name="Normal 9 4 3 2" xfId="50185"/>
    <cellStyle name="Normal 9 4 4" xfId="14518"/>
    <cellStyle name="Normal 9 4 5" xfId="38593"/>
    <cellStyle name="Normal 9 5" xfId="7680"/>
    <cellStyle name="Normal 9 5 2" xfId="30498"/>
    <cellStyle name="Normal 9 5 2 2" xfId="54526"/>
    <cellStyle name="Normal 9 5 3" xfId="18831"/>
    <cellStyle name="Normal 9 5 4" xfId="42905"/>
    <cellStyle name="Note" xfId="40" builtinId="10" customBuiltin="1"/>
    <cellStyle name="Note 2" xfId="1379"/>
    <cellStyle name="Note 2 2" xfId="14519"/>
    <cellStyle name="Note 2 3" xfId="9648"/>
    <cellStyle name="Note 2 4" xfId="33724"/>
    <cellStyle name="Note 3" xfId="2357"/>
    <cellStyle name="Note 3 2" xfId="5558"/>
    <cellStyle name="Note 3 2 2" xfId="28389"/>
    <cellStyle name="Note 3 2 2 2" xfId="52420"/>
    <cellStyle name="Note 3 2 3" xfId="16725"/>
    <cellStyle name="Note 3 2 4" xfId="40799"/>
    <cellStyle name="Note 3 3" xfId="25167"/>
    <cellStyle name="Note 3 3 2" xfId="49208"/>
    <cellStyle name="Note 3 4" xfId="11577"/>
    <cellStyle name="Note 3 5" xfId="35653"/>
    <cellStyle name="Output" xfId="41" builtinId="21" customBuiltin="1"/>
    <cellStyle name="Output 2" xfId="1380"/>
    <cellStyle name="Percent 2" xfId="412"/>
    <cellStyle name="Percent 2 10" xfId="7634"/>
    <cellStyle name="Percent 2 11" xfId="54556"/>
    <cellStyle name="Percent 2 2" xfId="413"/>
    <cellStyle name="Percent 2 2 2" xfId="414"/>
    <cellStyle name="Percent 2 2 2 2" xfId="415"/>
    <cellStyle name="Percent 2 2 2 2 2" xfId="416"/>
    <cellStyle name="Percent 2 2 2 2 2 2" xfId="781"/>
    <cellStyle name="Percent 2 2 2 2 3" xfId="417"/>
    <cellStyle name="Percent 2 2 2 2 3 10" xfId="7935"/>
    <cellStyle name="Percent 2 2 2 2 3 11" xfId="32011"/>
    <cellStyle name="Percent 2 2 2 2 3 2" xfId="782"/>
    <cellStyle name="Percent 2 2 2 2 3 2 2" xfId="2825"/>
    <cellStyle name="Percent 2 2 2 2 3 2 2 2" xfId="6024"/>
    <cellStyle name="Percent 2 2 2 2 3 2 2 2 2" xfId="28855"/>
    <cellStyle name="Percent 2 2 2 2 3 2 2 2 2 2" xfId="52886"/>
    <cellStyle name="Percent 2 2 2 2 3 2 2 2 3" xfId="17191"/>
    <cellStyle name="Percent 2 2 2 2 3 2 2 2 4" xfId="41265"/>
    <cellStyle name="Percent 2 2 2 2 3 2 2 3" xfId="14006"/>
    <cellStyle name="Percent 2 2 2 2 3 2 2 3 2" xfId="38082"/>
    <cellStyle name="Percent 2 2 2 2 3 2 2 4" xfId="25633"/>
    <cellStyle name="Percent 2 2 2 2 3 2 2 4 2" xfId="49674"/>
    <cellStyle name="Percent 2 2 2 2 3 2 2 5" xfId="9137"/>
    <cellStyle name="Percent 2 2 2 2 3 2 2 6" xfId="33213"/>
    <cellStyle name="Percent 2 2 2 2 3 2 3" xfId="3805"/>
    <cellStyle name="Percent 2 2 2 2 3 2 3 2" xfId="7018"/>
    <cellStyle name="Percent 2 2 2 2 3 2 3 2 2" xfId="29849"/>
    <cellStyle name="Percent 2 2 2 2 3 2 3 2 2 2" xfId="53880"/>
    <cellStyle name="Percent 2 2 2 2 3 2 3 2 3" xfId="18185"/>
    <cellStyle name="Percent 2 2 2 2 3 2 3 2 4" xfId="42259"/>
    <cellStyle name="Percent 2 2 2 2 3 2 3 3" xfId="15002"/>
    <cellStyle name="Percent 2 2 2 2 3 2 3 3 2" xfId="39076"/>
    <cellStyle name="Percent 2 2 2 2 3 2 3 4" xfId="26637"/>
    <cellStyle name="Percent 2 2 2 2 3 2 3 4 2" xfId="50668"/>
    <cellStyle name="Percent 2 2 2 2 3 2 3 5" xfId="10115"/>
    <cellStyle name="Percent 2 2 2 2 3 2 3 6" xfId="34191"/>
    <cellStyle name="Percent 2 2 2 2 3 2 4" xfId="4857"/>
    <cellStyle name="Percent 2 2 2 2 3 2 4 2" xfId="16054"/>
    <cellStyle name="Percent 2 2 2 2 3 2 4 2 2" xfId="40128"/>
    <cellStyle name="Percent 2 2 2 2 3 2 4 3" xfId="27689"/>
    <cellStyle name="Percent 2 2 2 2 3 2 4 3 2" xfId="51720"/>
    <cellStyle name="Percent 2 2 2 2 3 2 4 4" xfId="11078"/>
    <cellStyle name="Percent 2 2 2 2 3 2 4 5" xfId="35154"/>
    <cellStyle name="Percent 2 2 2 2 3 2 5" xfId="1853"/>
    <cellStyle name="Percent 2 2 2 2 3 2 5 2" xfId="24662"/>
    <cellStyle name="Percent 2 2 2 2 3 2 5 2 2" xfId="48705"/>
    <cellStyle name="Percent 2 2 2 2 3 2 5 3" xfId="12165"/>
    <cellStyle name="Percent 2 2 2 2 3 2 5 4" xfId="36241"/>
    <cellStyle name="Percent 2 2 2 2 3 2 6" xfId="23673"/>
    <cellStyle name="Percent 2 2 2 2 3 2 6 2" xfId="47727"/>
    <cellStyle name="Percent 2 2 2 2 3 2 7" xfId="8175"/>
    <cellStyle name="Percent 2 2 2 2 3 2 8" xfId="32251"/>
    <cellStyle name="Percent 2 2 2 2 3 3" xfId="1047"/>
    <cellStyle name="Percent 2 2 2 2 3 3 2" xfId="3065"/>
    <cellStyle name="Percent 2 2 2 2 3 3 2 2" xfId="6264"/>
    <cellStyle name="Percent 2 2 2 2 3 3 2 2 2" xfId="29095"/>
    <cellStyle name="Percent 2 2 2 2 3 3 2 2 2 2" xfId="53126"/>
    <cellStyle name="Percent 2 2 2 2 3 3 2 2 3" xfId="17431"/>
    <cellStyle name="Percent 2 2 2 2 3 3 2 2 4" xfId="41505"/>
    <cellStyle name="Percent 2 2 2 2 3 3 2 3" xfId="14246"/>
    <cellStyle name="Percent 2 2 2 2 3 3 2 3 2" xfId="38322"/>
    <cellStyle name="Percent 2 2 2 2 3 3 2 4" xfId="25873"/>
    <cellStyle name="Percent 2 2 2 2 3 3 2 4 2" xfId="49914"/>
    <cellStyle name="Percent 2 2 2 2 3 3 2 5" xfId="9377"/>
    <cellStyle name="Percent 2 2 2 2 3 3 2 6" xfId="33453"/>
    <cellStyle name="Percent 2 2 2 2 3 3 3" xfId="4048"/>
    <cellStyle name="Percent 2 2 2 2 3 3 3 2" xfId="7261"/>
    <cellStyle name="Percent 2 2 2 2 3 3 3 2 2" xfId="30092"/>
    <cellStyle name="Percent 2 2 2 2 3 3 3 2 2 2" xfId="54123"/>
    <cellStyle name="Percent 2 2 2 2 3 3 3 2 3" xfId="18428"/>
    <cellStyle name="Percent 2 2 2 2 3 3 3 2 4" xfId="42502"/>
    <cellStyle name="Percent 2 2 2 2 3 3 3 3" xfId="15245"/>
    <cellStyle name="Percent 2 2 2 2 3 3 3 3 2" xfId="39319"/>
    <cellStyle name="Percent 2 2 2 2 3 3 3 4" xfId="26880"/>
    <cellStyle name="Percent 2 2 2 2 3 3 3 4 2" xfId="50911"/>
    <cellStyle name="Percent 2 2 2 2 3 3 3 5" xfId="10355"/>
    <cellStyle name="Percent 2 2 2 2 3 3 3 6" xfId="34431"/>
    <cellStyle name="Percent 2 2 2 2 3 3 4" xfId="5097"/>
    <cellStyle name="Percent 2 2 2 2 3 3 4 2" xfId="16294"/>
    <cellStyle name="Percent 2 2 2 2 3 3 4 2 2" xfId="40368"/>
    <cellStyle name="Percent 2 2 2 2 3 3 4 3" xfId="27929"/>
    <cellStyle name="Percent 2 2 2 2 3 3 4 3 2" xfId="51960"/>
    <cellStyle name="Percent 2 2 2 2 3 3 4 4" xfId="11318"/>
    <cellStyle name="Percent 2 2 2 2 3 3 4 5" xfId="35394"/>
    <cellStyle name="Percent 2 2 2 2 3 3 5" xfId="2093"/>
    <cellStyle name="Percent 2 2 2 2 3 3 5 2" xfId="24902"/>
    <cellStyle name="Percent 2 2 2 2 3 3 5 2 2" xfId="48945"/>
    <cellStyle name="Percent 2 2 2 2 3 3 5 3" xfId="12414"/>
    <cellStyle name="Percent 2 2 2 2 3 3 5 4" xfId="36490"/>
    <cellStyle name="Percent 2 2 2 2 3 3 6" xfId="23915"/>
    <cellStyle name="Percent 2 2 2 2 3 3 6 2" xfId="47967"/>
    <cellStyle name="Percent 2 2 2 2 3 3 7" xfId="8415"/>
    <cellStyle name="Percent 2 2 2 2 3 3 8" xfId="32491"/>
    <cellStyle name="Percent 2 2 2 2 3 4" xfId="1287"/>
    <cellStyle name="Percent 2 2 2 2 3 4 2" xfId="3305"/>
    <cellStyle name="Percent 2 2 2 2 3 4 2 2" xfId="6504"/>
    <cellStyle name="Percent 2 2 2 2 3 4 2 2 2" xfId="29335"/>
    <cellStyle name="Percent 2 2 2 2 3 4 2 2 2 2" xfId="53366"/>
    <cellStyle name="Percent 2 2 2 2 3 4 2 2 3" xfId="17671"/>
    <cellStyle name="Percent 2 2 2 2 3 4 2 2 4" xfId="41745"/>
    <cellStyle name="Percent 2 2 2 2 3 4 2 3" xfId="14486"/>
    <cellStyle name="Percent 2 2 2 2 3 4 2 3 2" xfId="38562"/>
    <cellStyle name="Percent 2 2 2 2 3 4 2 4" xfId="26113"/>
    <cellStyle name="Percent 2 2 2 2 3 4 2 4 2" xfId="50154"/>
    <cellStyle name="Percent 2 2 2 2 3 4 2 5" xfId="9617"/>
    <cellStyle name="Percent 2 2 2 2 3 4 2 6" xfId="33693"/>
    <cellStyle name="Percent 2 2 2 2 3 4 3" xfId="4300"/>
    <cellStyle name="Percent 2 2 2 2 3 4 3 2" xfId="7513"/>
    <cellStyle name="Percent 2 2 2 2 3 4 3 2 2" xfId="30344"/>
    <cellStyle name="Percent 2 2 2 2 3 4 3 2 2 2" xfId="54375"/>
    <cellStyle name="Percent 2 2 2 2 3 4 3 2 3" xfId="18680"/>
    <cellStyle name="Percent 2 2 2 2 3 4 3 2 4" xfId="42754"/>
    <cellStyle name="Percent 2 2 2 2 3 4 3 3" xfId="15497"/>
    <cellStyle name="Percent 2 2 2 2 3 4 3 3 2" xfId="39571"/>
    <cellStyle name="Percent 2 2 2 2 3 4 3 4" xfId="27132"/>
    <cellStyle name="Percent 2 2 2 2 3 4 3 4 2" xfId="51163"/>
    <cellStyle name="Percent 2 2 2 2 3 4 3 5" xfId="10595"/>
    <cellStyle name="Percent 2 2 2 2 3 4 3 6" xfId="34671"/>
    <cellStyle name="Percent 2 2 2 2 3 4 4" xfId="5338"/>
    <cellStyle name="Percent 2 2 2 2 3 4 4 2" xfId="16535"/>
    <cellStyle name="Percent 2 2 2 2 3 4 4 2 2" xfId="40609"/>
    <cellStyle name="Percent 2 2 2 2 3 4 4 3" xfId="28170"/>
    <cellStyle name="Percent 2 2 2 2 3 4 4 3 2" xfId="52201"/>
    <cellStyle name="Percent 2 2 2 2 3 4 4 4" xfId="11558"/>
    <cellStyle name="Percent 2 2 2 2 3 4 4 5" xfId="35634"/>
    <cellStyle name="Percent 2 2 2 2 3 4 5" xfId="2335"/>
    <cellStyle name="Percent 2 2 2 2 3 4 5 2" xfId="25146"/>
    <cellStyle name="Percent 2 2 2 2 3 4 5 2 2" xfId="49187"/>
    <cellStyle name="Percent 2 2 2 2 3 4 5 3" xfId="12667"/>
    <cellStyle name="Percent 2 2 2 2 3 4 5 4" xfId="36743"/>
    <cellStyle name="Percent 2 2 2 2 3 4 6" xfId="24161"/>
    <cellStyle name="Percent 2 2 2 2 3 4 6 2" xfId="48207"/>
    <cellStyle name="Percent 2 2 2 2 3 4 7" xfId="8655"/>
    <cellStyle name="Percent 2 2 2 2 3 4 8" xfId="32731"/>
    <cellStyle name="Percent 2 2 2 2 3 5" xfId="2584"/>
    <cellStyle name="Percent 2 2 2 2 3 5 2" xfId="5784"/>
    <cellStyle name="Percent 2 2 2 2 3 5 2 2" xfId="28615"/>
    <cellStyle name="Percent 2 2 2 2 3 5 2 2 2" xfId="52646"/>
    <cellStyle name="Percent 2 2 2 2 3 5 2 3" xfId="16951"/>
    <cellStyle name="Percent 2 2 2 2 3 5 2 4" xfId="41025"/>
    <cellStyle name="Percent 2 2 2 2 3 5 3" xfId="13766"/>
    <cellStyle name="Percent 2 2 2 2 3 5 3 2" xfId="37842"/>
    <cellStyle name="Percent 2 2 2 2 3 5 4" xfId="25393"/>
    <cellStyle name="Percent 2 2 2 2 3 5 4 2" xfId="49434"/>
    <cellStyle name="Percent 2 2 2 2 3 5 5" xfId="8897"/>
    <cellStyle name="Percent 2 2 2 2 3 5 6" xfId="32973"/>
    <cellStyle name="Percent 2 2 2 2 3 6" xfId="3560"/>
    <cellStyle name="Percent 2 2 2 2 3 6 2" xfId="6773"/>
    <cellStyle name="Percent 2 2 2 2 3 6 2 2" xfId="29604"/>
    <cellStyle name="Percent 2 2 2 2 3 6 2 2 2" xfId="53635"/>
    <cellStyle name="Percent 2 2 2 2 3 6 2 3" xfId="17940"/>
    <cellStyle name="Percent 2 2 2 2 3 6 2 4" xfId="42014"/>
    <cellStyle name="Percent 2 2 2 2 3 6 3" xfId="14757"/>
    <cellStyle name="Percent 2 2 2 2 3 6 3 2" xfId="38831"/>
    <cellStyle name="Percent 2 2 2 2 3 6 4" xfId="26392"/>
    <cellStyle name="Percent 2 2 2 2 3 6 4 2" xfId="50423"/>
    <cellStyle name="Percent 2 2 2 2 3 6 5" xfId="9875"/>
    <cellStyle name="Percent 2 2 2 2 3 6 6" xfId="33951"/>
    <cellStyle name="Percent 2 2 2 2 3 7" xfId="4617"/>
    <cellStyle name="Percent 2 2 2 2 3 7 2" xfId="15814"/>
    <cellStyle name="Percent 2 2 2 2 3 7 2 2" xfId="39888"/>
    <cellStyle name="Percent 2 2 2 2 3 7 3" xfId="27449"/>
    <cellStyle name="Percent 2 2 2 2 3 7 3 2" xfId="51480"/>
    <cellStyle name="Percent 2 2 2 2 3 7 4" xfId="10838"/>
    <cellStyle name="Percent 2 2 2 2 3 7 5" xfId="34914"/>
    <cellStyle name="Percent 2 2 2 2 3 8" xfId="1613"/>
    <cellStyle name="Percent 2 2 2 2 3 8 2" xfId="24422"/>
    <cellStyle name="Percent 2 2 2 2 3 8 2 2" xfId="48465"/>
    <cellStyle name="Percent 2 2 2 2 3 8 3" xfId="11880"/>
    <cellStyle name="Percent 2 2 2 2 3 8 4" xfId="35956"/>
    <cellStyle name="Percent 2 2 2 2 3 9" xfId="23430"/>
    <cellStyle name="Percent 2 2 2 2 3 9 2" xfId="47487"/>
    <cellStyle name="Percent 2 2 2 2 4" xfId="780"/>
    <cellStyle name="Percent 2 2 2 3" xfId="418"/>
    <cellStyle name="Percent 2 2 2 3 2" xfId="783"/>
    <cellStyle name="Percent 2 2 2 4" xfId="419"/>
    <cellStyle name="Percent 2 2 2 4 10" xfId="7936"/>
    <cellStyle name="Percent 2 2 2 4 11" xfId="32012"/>
    <cellStyle name="Percent 2 2 2 4 2" xfId="784"/>
    <cellStyle name="Percent 2 2 2 4 2 2" xfId="2826"/>
    <cellStyle name="Percent 2 2 2 4 2 2 2" xfId="6025"/>
    <cellStyle name="Percent 2 2 2 4 2 2 2 2" xfId="28856"/>
    <cellStyle name="Percent 2 2 2 4 2 2 2 2 2" xfId="52887"/>
    <cellStyle name="Percent 2 2 2 4 2 2 2 3" xfId="17192"/>
    <cellStyle name="Percent 2 2 2 4 2 2 2 4" xfId="41266"/>
    <cellStyle name="Percent 2 2 2 4 2 2 3" xfId="14007"/>
    <cellStyle name="Percent 2 2 2 4 2 2 3 2" xfId="38083"/>
    <cellStyle name="Percent 2 2 2 4 2 2 4" xfId="25634"/>
    <cellStyle name="Percent 2 2 2 4 2 2 4 2" xfId="49675"/>
    <cellStyle name="Percent 2 2 2 4 2 2 5" xfId="9138"/>
    <cellStyle name="Percent 2 2 2 4 2 2 6" xfId="33214"/>
    <cellStyle name="Percent 2 2 2 4 2 3" xfId="3806"/>
    <cellStyle name="Percent 2 2 2 4 2 3 2" xfId="7019"/>
    <cellStyle name="Percent 2 2 2 4 2 3 2 2" xfId="29850"/>
    <cellStyle name="Percent 2 2 2 4 2 3 2 2 2" xfId="53881"/>
    <cellStyle name="Percent 2 2 2 4 2 3 2 3" xfId="18186"/>
    <cellStyle name="Percent 2 2 2 4 2 3 2 4" xfId="42260"/>
    <cellStyle name="Percent 2 2 2 4 2 3 3" xfId="15003"/>
    <cellStyle name="Percent 2 2 2 4 2 3 3 2" xfId="39077"/>
    <cellStyle name="Percent 2 2 2 4 2 3 4" xfId="26638"/>
    <cellStyle name="Percent 2 2 2 4 2 3 4 2" xfId="50669"/>
    <cellStyle name="Percent 2 2 2 4 2 3 5" xfId="10116"/>
    <cellStyle name="Percent 2 2 2 4 2 3 6" xfId="34192"/>
    <cellStyle name="Percent 2 2 2 4 2 4" xfId="4858"/>
    <cellStyle name="Percent 2 2 2 4 2 4 2" xfId="16055"/>
    <cellStyle name="Percent 2 2 2 4 2 4 2 2" xfId="40129"/>
    <cellStyle name="Percent 2 2 2 4 2 4 3" xfId="27690"/>
    <cellStyle name="Percent 2 2 2 4 2 4 3 2" xfId="51721"/>
    <cellStyle name="Percent 2 2 2 4 2 4 4" xfId="11079"/>
    <cellStyle name="Percent 2 2 2 4 2 4 5" xfId="35155"/>
    <cellStyle name="Percent 2 2 2 4 2 5" xfId="1854"/>
    <cellStyle name="Percent 2 2 2 4 2 5 2" xfId="24663"/>
    <cellStyle name="Percent 2 2 2 4 2 5 2 2" xfId="48706"/>
    <cellStyle name="Percent 2 2 2 4 2 5 3" xfId="12166"/>
    <cellStyle name="Percent 2 2 2 4 2 5 4" xfId="36242"/>
    <cellStyle name="Percent 2 2 2 4 2 6" xfId="23674"/>
    <cellStyle name="Percent 2 2 2 4 2 6 2" xfId="47728"/>
    <cellStyle name="Percent 2 2 2 4 2 7" xfId="8176"/>
    <cellStyle name="Percent 2 2 2 4 2 8" xfId="32252"/>
    <cellStyle name="Percent 2 2 2 4 3" xfId="1048"/>
    <cellStyle name="Percent 2 2 2 4 3 2" xfId="3066"/>
    <cellStyle name="Percent 2 2 2 4 3 2 2" xfId="6265"/>
    <cellStyle name="Percent 2 2 2 4 3 2 2 2" xfId="29096"/>
    <cellStyle name="Percent 2 2 2 4 3 2 2 2 2" xfId="53127"/>
    <cellStyle name="Percent 2 2 2 4 3 2 2 3" xfId="17432"/>
    <cellStyle name="Percent 2 2 2 4 3 2 2 4" xfId="41506"/>
    <cellStyle name="Percent 2 2 2 4 3 2 3" xfId="14247"/>
    <cellStyle name="Percent 2 2 2 4 3 2 3 2" xfId="38323"/>
    <cellStyle name="Percent 2 2 2 4 3 2 4" xfId="25874"/>
    <cellStyle name="Percent 2 2 2 4 3 2 4 2" xfId="49915"/>
    <cellStyle name="Percent 2 2 2 4 3 2 5" xfId="9378"/>
    <cellStyle name="Percent 2 2 2 4 3 2 6" xfId="33454"/>
    <cellStyle name="Percent 2 2 2 4 3 3" xfId="4049"/>
    <cellStyle name="Percent 2 2 2 4 3 3 2" xfId="7262"/>
    <cellStyle name="Percent 2 2 2 4 3 3 2 2" xfId="30093"/>
    <cellStyle name="Percent 2 2 2 4 3 3 2 2 2" xfId="54124"/>
    <cellStyle name="Percent 2 2 2 4 3 3 2 3" xfId="18429"/>
    <cellStyle name="Percent 2 2 2 4 3 3 2 4" xfId="42503"/>
    <cellStyle name="Percent 2 2 2 4 3 3 3" xfId="15246"/>
    <cellStyle name="Percent 2 2 2 4 3 3 3 2" xfId="39320"/>
    <cellStyle name="Percent 2 2 2 4 3 3 4" xfId="26881"/>
    <cellStyle name="Percent 2 2 2 4 3 3 4 2" xfId="50912"/>
    <cellStyle name="Percent 2 2 2 4 3 3 5" xfId="10356"/>
    <cellStyle name="Percent 2 2 2 4 3 3 6" xfId="34432"/>
    <cellStyle name="Percent 2 2 2 4 3 4" xfId="5098"/>
    <cellStyle name="Percent 2 2 2 4 3 4 2" xfId="16295"/>
    <cellStyle name="Percent 2 2 2 4 3 4 2 2" xfId="40369"/>
    <cellStyle name="Percent 2 2 2 4 3 4 3" xfId="27930"/>
    <cellStyle name="Percent 2 2 2 4 3 4 3 2" xfId="51961"/>
    <cellStyle name="Percent 2 2 2 4 3 4 4" xfId="11319"/>
    <cellStyle name="Percent 2 2 2 4 3 4 5" xfId="35395"/>
    <cellStyle name="Percent 2 2 2 4 3 5" xfId="2094"/>
    <cellStyle name="Percent 2 2 2 4 3 5 2" xfId="24903"/>
    <cellStyle name="Percent 2 2 2 4 3 5 2 2" xfId="48946"/>
    <cellStyle name="Percent 2 2 2 4 3 5 3" xfId="12415"/>
    <cellStyle name="Percent 2 2 2 4 3 5 4" xfId="36491"/>
    <cellStyle name="Percent 2 2 2 4 3 6" xfId="23916"/>
    <cellStyle name="Percent 2 2 2 4 3 6 2" xfId="47968"/>
    <cellStyle name="Percent 2 2 2 4 3 7" xfId="8416"/>
    <cellStyle name="Percent 2 2 2 4 3 8" xfId="32492"/>
    <cellStyle name="Percent 2 2 2 4 4" xfId="1288"/>
    <cellStyle name="Percent 2 2 2 4 4 2" xfId="3306"/>
    <cellStyle name="Percent 2 2 2 4 4 2 2" xfId="6505"/>
    <cellStyle name="Percent 2 2 2 4 4 2 2 2" xfId="29336"/>
    <cellStyle name="Percent 2 2 2 4 4 2 2 2 2" xfId="53367"/>
    <cellStyle name="Percent 2 2 2 4 4 2 2 3" xfId="17672"/>
    <cellStyle name="Percent 2 2 2 4 4 2 2 4" xfId="41746"/>
    <cellStyle name="Percent 2 2 2 4 4 2 3" xfId="14487"/>
    <cellStyle name="Percent 2 2 2 4 4 2 3 2" xfId="38563"/>
    <cellStyle name="Percent 2 2 2 4 4 2 4" xfId="26114"/>
    <cellStyle name="Percent 2 2 2 4 4 2 4 2" xfId="50155"/>
    <cellStyle name="Percent 2 2 2 4 4 2 5" xfId="9618"/>
    <cellStyle name="Percent 2 2 2 4 4 2 6" xfId="33694"/>
    <cellStyle name="Percent 2 2 2 4 4 3" xfId="4301"/>
    <cellStyle name="Percent 2 2 2 4 4 3 2" xfId="7514"/>
    <cellStyle name="Percent 2 2 2 4 4 3 2 2" xfId="30345"/>
    <cellStyle name="Percent 2 2 2 4 4 3 2 2 2" xfId="54376"/>
    <cellStyle name="Percent 2 2 2 4 4 3 2 3" xfId="18681"/>
    <cellStyle name="Percent 2 2 2 4 4 3 2 4" xfId="42755"/>
    <cellStyle name="Percent 2 2 2 4 4 3 3" xfId="15498"/>
    <cellStyle name="Percent 2 2 2 4 4 3 3 2" xfId="39572"/>
    <cellStyle name="Percent 2 2 2 4 4 3 4" xfId="27133"/>
    <cellStyle name="Percent 2 2 2 4 4 3 4 2" xfId="51164"/>
    <cellStyle name="Percent 2 2 2 4 4 3 5" xfId="10596"/>
    <cellStyle name="Percent 2 2 2 4 4 3 6" xfId="34672"/>
    <cellStyle name="Percent 2 2 2 4 4 4" xfId="5339"/>
    <cellStyle name="Percent 2 2 2 4 4 4 2" xfId="16536"/>
    <cellStyle name="Percent 2 2 2 4 4 4 2 2" xfId="40610"/>
    <cellStyle name="Percent 2 2 2 4 4 4 3" xfId="28171"/>
    <cellStyle name="Percent 2 2 2 4 4 4 3 2" xfId="52202"/>
    <cellStyle name="Percent 2 2 2 4 4 4 4" xfId="11559"/>
    <cellStyle name="Percent 2 2 2 4 4 4 5" xfId="35635"/>
    <cellStyle name="Percent 2 2 2 4 4 5" xfId="2336"/>
    <cellStyle name="Percent 2 2 2 4 4 5 2" xfId="25147"/>
    <cellStyle name="Percent 2 2 2 4 4 5 2 2" xfId="49188"/>
    <cellStyle name="Percent 2 2 2 4 4 5 3" xfId="12668"/>
    <cellStyle name="Percent 2 2 2 4 4 5 4" xfId="36744"/>
    <cellStyle name="Percent 2 2 2 4 4 6" xfId="24162"/>
    <cellStyle name="Percent 2 2 2 4 4 6 2" xfId="48208"/>
    <cellStyle name="Percent 2 2 2 4 4 7" xfId="8656"/>
    <cellStyle name="Percent 2 2 2 4 4 8" xfId="32732"/>
    <cellStyle name="Percent 2 2 2 4 5" xfId="2585"/>
    <cellStyle name="Percent 2 2 2 4 5 2" xfId="5785"/>
    <cellStyle name="Percent 2 2 2 4 5 2 2" xfId="28616"/>
    <cellStyle name="Percent 2 2 2 4 5 2 2 2" xfId="52647"/>
    <cellStyle name="Percent 2 2 2 4 5 2 3" xfId="16952"/>
    <cellStyle name="Percent 2 2 2 4 5 2 4" xfId="41026"/>
    <cellStyle name="Percent 2 2 2 4 5 3" xfId="13767"/>
    <cellStyle name="Percent 2 2 2 4 5 3 2" xfId="37843"/>
    <cellStyle name="Percent 2 2 2 4 5 4" xfId="25394"/>
    <cellStyle name="Percent 2 2 2 4 5 4 2" xfId="49435"/>
    <cellStyle name="Percent 2 2 2 4 5 5" xfId="8898"/>
    <cellStyle name="Percent 2 2 2 4 5 6" xfId="32974"/>
    <cellStyle name="Percent 2 2 2 4 6" xfId="3561"/>
    <cellStyle name="Percent 2 2 2 4 6 2" xfId="6774"/>
    <cellStyle name="Percent 2 2 2 4 6 2 2" xfId="29605"/>
    <cellStyle name="Percent 2 2 2 4 6 2 2 2" xfId="53636"/>
    <cellStyle name="Percent 2 2 2 4 6 2 3" xfId="17941"/>
    <cellStyle name="Percent 2 2 2 4 6 2 4" xfId="42015"/>
    <cellStyle name="Percent 2 2 2 4 6 3" xfId="14758"/>
    <cellStyle name="Percent 2 2 2 4 6 3 2" xfId="38832"/>
    <cellStyle name="Percent 2 2 2 4 6 4" xfId="26393"/>
    <cellStyle name="Percent 2 2 2 4 6 4 2" xfId="50424"/>
    <cellStyle name="Percent 2 2 2 4 6 5" xfId="9876"/>
    <cellStyle name="Percent 2 2 2 4 6 6" xfId="33952"/>
    <cellStyle name="Percent 2 2 2 4 7" xfId="4618"/>
    <cellStyle name="Percent 2 2 2 4 7 2" xfId="15815"/>
    <cellStyle name="Percent 2 2 2 4 7 2 2" xfId="39889"/>
    <cellStyle name="Percent 2 2 2 4 7 3" xfId="27450"/>
    <cellStyle name="Percent 2 2 2 4 7 3 2" xfId="51481"/>
    <cellStyle name="Percent 2 2 2 4 7 4" xfId="10839"/>
    <cellStyle name="Percent 2 2 2 4 7 5" xfId="34915"/>
    <cellStyle name="Percent 2 2 2 4 8" xfId="1614"/>
    <cellStyle name="Percent 2 2 2 4 8 2" xfId="24423"/>
    <cellStyle name="Percent 2 2 2 4 8 2 2" xfId="48466"/>
    <cellStyle name="Percent 2 2 2 4 8 3" xfId="11881"/>
    <cellStyle name="Percent 2 2 2 4 8 4" xfId="35957"/>
    <cellStyle name="Percent 2 2 2 4 9" xfId="23431"/>
    <cellStyle name="Percent 2 2 2 4 9 2" xfId="47488"/>
    <cellStyle name="Percent 2 2 2 5" xfId="779"/>
    <cellStyle name="Percent 2 2 3" xfId="420"/>
    <cellStyle name="Percent 2 2 3 2" xfId="421"/>
    <cellStyle name="Percent 2 2 3 2 2" xfId="422"/>
    <cellStyle name="Percent 2 2 3 2 2 2" xfId="787"/>
    <cellStyle name="Percent 2 2 3 2 3" xfId="423"/>
    <cellStyle name="Percent 2 2 3 2 3 10" xfId="7937"/>
    <cellStyle name="Percent 2 2 3 2 3 11" xfId="32013"/>
    <cellStyle name="Percent 2 2 3 2 3 2" xfId="788"/>
    <cellStyle name="Percent 2 2 3 2 3 2 2" xfId="2827"/>
    <cellStyle name="Percent 2 2 3 2 3 2 2 2" xfId="6026"/>
    <cellStyle name="Percent 2 2 3 2 3 2 2 2 2" xfId="28857"/>
    <cellStyle name="Percent 2 2 3 2 3 2 2 2 2 2" xfId="52888"/>
    <cellStyle name="Percent 2 2 3 2 3 2 2 2 3" xfId="17193"/>
    <cellStyle name="Percent 2 2 3 2 3 2 2 2 4" xfId="41267"/>
    <cellStyle name="Percent 2 2 3 2 3 2 2 3" xfId="14008"/>
    <cellStyle name="Percent 2 2 3 2 3 2 2 3 2" xfId="38084"/>
    <cellStyle name="Percent 2 2 3 2 3 2 2 4" xfId="25635"/>
    <cellStyle name="Percent 2 2 3 2 3 2 2 4 2" xfId="49676"/>
    <cellStyle name="Percent 2 2 3 2 3 2 2 5" xfId="9139"/>
    <cellStyle name="Percent 2 2 3 2 3 2 2 6" xfId="33215"/>
    <cellStyle name="Percent 2 2 3 2 3 2 3" xfId="3807"/>
    <cellStyle name="Percent 2 2 3 2 3 2 3 2" xfId="7020"/>
    <cellStyle name="Percent 2 2 3 2 3 2 3 2 2" xfId="29851"/>
    <cellStyle name="Percent 2 2 3 2 3 2 3 2 2 2" xfId="53882"/>
    <cellStyle name="Percent 2 2 3 2 3 2 3 2 3" xfId="18187"/>
    <cellStyle name="Percent 2 2 3 2 3 2 3 2 4" xfId="42261"/>
    <cellStyle name="Percent 2 2 3 2 3 2 3 3" xfId="15004"/>
    <cellStyle name="Percent 2 2 3 2 3 2 3 3 2" xfId="39078"/>
    <cellStyle name="Percent 2 2 3 2 3 2 3 4" xfId="26639"/>
    <cellStyle name="Percent 2 2 3 2 3 2 3 4 2" xfId="50670"/>
    <cellStyle name="Percent 2 2 3 2 3 2 3 5" xfId="10117"/>
    <cellStyle name="Percent 2 2 3 2 3 2 3 6" xfId="34193"/>
    <cellStyle name="Percent 2 2 3 2 3 2 4" xfId="4859"/>
    <cellStyle name="Percent 2 2 3 2 3 2 4 2" xfId="16056"/>
    <cellStyle name="Percent 2 2 3 2 3 2 4 2 2" xfId="40130"/>
    <cellStyle name="Percent 2 2 3 2 3 2 4 3" xfId="27691"/>
    <cellStyle name="Percent 2 2 3 2 3 2 4 3 2" xfId="51722"/>
    <cellStyle name="Percent 2 2 3 2 3 2 4 4" xfId="11080"/>
    <cellStyle name="Percent 2 2 3 2 3 2 4 5" xfId="35156"/>
    <cellStyle name="Percent 2 2 3 2 3 2 5" xfId="1855"/>
    <cellStyle name="Percent 2 2 3 2 3 2 5 2" xfId="24664"/>
    <cellStyle name="Percent 2 2 3 2 3 2 5 2 2" xfId="48707"/>
    <cellStyle name="Percent 2 2 3 2 3 2 5 3" xfId="12168"/>
    <cellStyle name="Percent 2 2 3 2 3 2 5 4" xfId="36244"/>
    <cellStyle name="Percent 2 2 3 2 3 2 6" xfId="23675"/>
    <cellStyle name="Percent 2 2 3 2 3 2 6 2" xfId="47729"/>
    <cellStyle name="Percent 2 2 3 2 3 2 7" xfId="8177"/>
    <cellStyle name="Percent 2 2 3 2 3 2 8" xfId="32253"/>
    <cellStyle name="Percent 2 2 3 2 3 3" xfId="1049"/>
    <cellStyle name="Percent 2 2 3 2 3 3 2" xfId="3067"/>
    <cellStyle name="Percent 2 2 3 2 3 3 2 2" xfId="6266"/>
    <cellStyle name="Percent 2 2 3 2 3 3 2 2 2" xfId="29097"/>
    <cellStyle name="Percent 2 2 3 2 3 3 2 2 2 2" xfId="53128"/>
    <cellStyle name="Percent 2 2 3 2 3 3 2 2 3" xfId="17433"/>
    <cellStyle name="Percent 2 2 3 2 3 3 2 2 4" xfId="41507"/>
    <cellStyle name="Percent 2 2 3 2 3 3 2 3" xfId="14248"/>
    <cellStyle name="Percent 2 2 3 2 3 3 2 3 2" xfId="38324"/>
    <cellStyle name="Percent 2 2 3 2 3 3 2 4" xfId="25875"/>
    <cellStyle name="Percent 2 2 3 2 3 3 2 4 2" xfId="49916"/>
    <cellStyle name="Percent 2 2 3 2 3 3 2 5" xfId="9379"/>
    <cellStyle name="Percent 2 2 3 2 3 3 2 6" xfId="33455"/>
    <cellStyle name="Percent 2 2 3 2 3 3 3" xfId="4050"/>
    <cellStyle name="Percent 2 2 3 2 3 3 3 2" xfId="7263"/>
    <cellStyle name="Percent 2 2 3 2 3 3 3 2 2" xfId="30094"/>
    <cellStyle name="Percent 2 2 3 2 3 3 3 2 2 2" xfId="54125"/>
    <cellStyle name="Percent 2 2 3 2 3 3 3 2 3" xfId="18430"/>
    <cellStyle name="Percent 2 2 3 2 3 3 3 2 4" xfId="42504"/>
    <cellStyle name="Percent 2 2 3 2 3 3 3 3" xfId="15247"/>
    <cellStyle name="Percent 2 2 3 2 3 3 3 3 2" xfId="39321"/>
    <cellStyle name="Percent 2 2 3 2 3 3 3 4" xfId="26882"/>
    <cellStyle name="Percent 2 2 3 2 3 3 3 4 2" xfId="50913"/>
    <cellStyle name="Percent 2 2 3 2 3 3 3 5" xfId="10357"/>
    <cellStyle name="Percent 2 2 3 2 3 3 3 6" xfId="34433"/>
    <cellStyle name="Percent 2 2 3 2 3 3 4" xfId="5099"/>
    <cellStyle name="Percent 2 2 3 2 3 3 4 2" xfId="16296"/>
    <cellStyle name="Percent 2 2 3 2 3 3 4 2 2" xfId="40370"/>
    <cellStyle name="Percent 2 2 3 2 3 3 4 3" xfId="27931"/>
    <cellStyle name="Percent 2 2 3 2 3 3 4 3 2" xfId="51962"/>
    <cellStyle name="Percent 2 2 3 2 3 3 4 4" xfId="11320"/>
    <cellStyle name="Percent 2 2 3 2 3 3 4 5" xfId="35396"/>
    <cellStyle name="Percent 2 2 3 2 3 3 5" xfId="2095"/>
    <cellStyle name="Percent 2 2 3 2 3 3 5 2" xfId="24904"/>
    <cellStyle name="Percent 2 2 3 2 3 3 5 2 2" xfId="48947"/>
    <cellStyle name="Percent 2 2 3 2 3 3 5 3" xfId="12416"/>
    <cellStyle name="Percent 2 2 3 2 3 3 5 4" xfId="36492"/>
    <cellStyle name="Percent 2 2 3 2 3 3 6" xfId="23917"/>
    <cellStyle name="Percent 2 2 3 2 3 3 6 2" xfId="47969"/>
    <cellStyle name="Percent 2 2 3 2 3 3 7" xfId="8417"/>
    <cellStyle name="Percent 2 2 3 2 3 3 8" xfId="32493"/>
    <cellStyle name="Percent 2 2 3 2 3 4" xfId="1289"/>
    <cellStyle name="Percent 2 2 3 2 3 4 2" xfId="3307"/>
    <cellStyle name="Percent 2 2 3 2 3 4 2 2" xfId="6506"/>
    <cellStyle name="Percent 2 2 3 2 3 4 2 2 2" xfId="29337"/>
    <cellStyle name="Percent 2 2 3 2 3 4 2 2 2 2" xfId="53368"/>
    <cellStyle name="Percent 2 2 3 2 3 4 2 2 3" xfId="17673"/>
    <cellStyle name="Percent 2 2 3 2 3 4 2 2 4" xfId="41747"/>
    <cellStyle name="Percent 2 2 3 2 3 4 2 3" xfId="14488"/>
    <cellStyle name="Percent 2 2 3 2 3 4 2 3 2" xfId="38564"/>
    <cellStyle name="Percent 2 2 3 2 3 4 2 4" xfId="26115"/>
    <cellStyle name="Percent 2 2 3 2 3 4 2 4 2" xfId="50156"/>
    <cellStyle name="Percent 2 2 3 2 3 4 2 5" xfId="9619"/>
    <cellStyle name="Percent 2 2 3 2 3 4 2 6" xfId="33695"/>
    <cellStyle name="Percent 2 2 3 2 3 4 3" xfId="4302"/>
    <cellStyle name="Percent 2 2 3 2 3 4 3 2" xfId="7515"/>
    <cellStyle name="Percent 2 2 3 2 3 4 3 2 2" xfId="30346"/>
    <cellStyle name="Percent 2 2 3 2 3 4 3 2 2 2" xfId="54377"/>
    <cellStyle name="Percent 2 2 3 2 3 4 3 2 3" xfId="18682"/>
    <cellStyle name="Percent 2 2 3 2 3 4 3 2 4" xfId="42756"/>
    <cellStyle name="Percent 2 2 3 2 3 4 3 3" xfId="15499"/>
    <cellStyle name="Percent 2 2 3 2 3 4 3 3 2" xfId="39573"/>
    <cellStyle name="Percent 2 2 3 2 3 4 3 4" xfId="27134"/>
    <cellStyle name="Percent 2 2 3 2 3 4 3 4 2" xfId="51165"/>
    <cellStyle name="Percent 2 2 3 2 3 4 3 5" xfId="10597"/>
    <cellStyle name="Percent 2 2 3 2 3 4 3 6" xfId="34673"/>
    <cellStyle name="Percent 2 2 3 2 3 4 4" xfId="5340"/>
    <cellStyle name="Percent 2 2 3 2 3 4 4 2" xfId="16537"/>
    <cellStyle name="Percent 2 2 3 2 3 4 4 2 2" xfId="40611"/>
    <cellStyle name="Percent 2 2 3 2 3 4 4 3" xfId="28172"/>
    <cellStyle name="Percent 2 2 3 2 3 4 4 3 2" xfId="52203"/>
    <cellStyle name="Percent 2 2 3 2 3 4 4 4" xfId="11560"/>
    <cellStyle name="Percent 2 2 3 2 3 4 4 5" xfId="35636"/>
    <cellStyle name="Percent 2 2 3 2 3 4 5" xfId="2337"/>
    <cellStyle name="Percent 2 2 3 2 3 4 5 2" xfId="25148"/>
    <cellStyle name="Percent 2 2 3 2 3 4 5 2 2" xfId="49189"/>
    <cellStyle name="Percent 2 2 3 2 3 4 5 3" xfId="12669"/>
    <cellStyle name="Percent 2 2 3 2 3 4 5 4" xfId="36745"/>
    <cellStyle name="Percent 2 2 3 2 3 4 6" xfId="24163"/>
    <cellStyle name="Percent 2 2 3 2 3 4 6 2" xfId="48209"/>
    <cellStyle name="Percent 2 2 3 2 3 4 7" xfId="8657"/>
    <cellStyle name="Percent 2 2 3 2 3 4 8" xfId="32733"/>
    <cellStyle name="Percent 2 2 3 2 3 5" xfId="2586"/>
    <cellStyle name="Percent 2 2 3 2 3 5 2" xfId="5786"/>
    <cellStyle name="Percent 2 2 3 2 3 5 2 2" xfId="28617"/>
    <cellStyle name="Percent 2 2 3 2 3 5 2 2 2" xfId="52648"/>
    <cellStyle name="Percent 2 2 3 2 3 5 2 3" xfId="16953"/>
    <cellStyle name="Percent 2 2 3 2 3 5 2 4" xfId="41027"/>
    <cellStyle name="Percent 2 2 3 2 3 5 3" xfId="13768"/>
    <cellStyle name="Percent 2 2 3 2 3 5 3 2" xfId="37844"/>
    <cellStyle name="Percent 2 2 3 2 3 5 4" xfId="25395"/>
    <cellStyle name="Percent 2 2 3 2 3 5 4 2" xfId="49436"/>
    <cellStyle name="Percent 2 2 3 2 3 5 5" xfId="8899"/>
    <cellStyle name="Percent 2 2 3 2 3 5 6" xfId="32975"/>
    <cellStyle name="Percent 2 2 3 2 3 6" xfId="3562"/>
    <cellStyle name="Percent 2 2 3 2 3 6 2" xfId="6775"/>
    <cellStyle name="Percent 2 2 3 2 3 6 2 2" xfId="29606"/>
    <cellStyle name="Percent 2 2 3 2 3 6 2 2 2" xfId="53637"/>
    <cellStyle name="Percent 2 2 3 2 3 6 2 3" xfId="17942"/>
    <cellStyle name="Percent 2 2 3 2 3 6 2 4" xfId="42016"/>
    <cellStyle name="Percent 2 2 3 2 3 6 3" xfId="14759"/>
    <cellStyle name="Percent 2 2 3 2 3 6 3 2" xfId="38833"/>
    <cellStyle name="Percent 2 2 3 2 3 6 4" xfId="26394"/>
    <cellStyle name="Percent 2 2 3 2 3 6 4 2" xfId="50425"/>
    <cellStyle name="Percent 2 2 3 2 3 6 5" xfId="9877"/>
    <cellStyle name="Percent 2 2 3 2 3 6 6" xfId="33953"/>
    <cellStyle name="Percent 2 2 3 2 3 7" xfId="4619"/>
    <cellStyle name="Percent 2 2 3 2 3 7 2" xfId="15816"/>
    <cellStyle name="Percent 2 2 3 2 3 7 2 2" xfId="39890"/>
    <cellStyle name="Percent 2 2 3 2 3 7 3" xfId="27451"/>
    <cellStyle name="Percent 2 2 3 2 3 7 3 2" xfId="51482"/>
    <cellStyle name="Percent 2 2 3 2 3 7 4" xfId="10840"/>
    <cellStyle name="Percent 2 2 3 2 3 7 5" xfId="34916"/>
    <cellStyle name="Percent 2 2 3 2 3 8" xfId="1615"/>
    <cellStyle name="Percent 2 2 3 2 3 8 2" xfId="24424"/>
    <cellStyle name="Percent 2 2 3 2 3 8 2 2" xfId="48467"/>
    <cellStyle name="Percent 2 2 3 2 3 8 3" xfId="11883"/>
    <cellStyle name="Percent 2 2 3 2 3 8 4" xfId="35959"/>
    <cellStyle name="Percent 2 2 3 2 3 9" xfId="23432"/>
    <cellStyle name="Percent 2 2 3 2 3 9 2" xfId="47489"/>
    <cellStyle name="Percent 2 2 3 2 4" xfId="786"/>
    <cellStyle name="Percent 2 2 3 3" xfId="424"/>
    <cellStyle name="Percent 2 2 3 3 2" xfId="789"/>
    <cellStyle name="Percent 2 2 3 4" xfId="425"/>
    <cellStyle name="Percent 2 2 3 4 10" xfId="7938"/>
    <cellStyle name="Percent 2 2 3 4 11" xfId="32014"/>
    <cellStyle name="Percent 2 2 3 4 2" xfId="790"/>
    <cellStyle name="Percent 2 2 3 4 2 2" xfId="2828"/>
    <cellStyle name="Percent 2 2 3 4 2 2 2" xfId="6027"/>
    <cellStyle name="Percent 2 2 3 4 2 2 2 2" xfId="28858"/>
    <cellStyle name="Percent 2 2 3 4 2 2 2 2 2" xfId="52889"/>
    <cellStyle name="Percent 2 2 3 4 2 2 2 3" xfId="17194"/>
    <cellStyle name="Percent 2 2 3 4 2 2 2 4" xfId="41268"/>
    <cellStyle name="Percent 2 2 3 4 2 2 3" xfId="14009"/>
    <cellStyle name="Percent 2 2 3 4 2 2 3 2" xfId="38085"/>
    <cellStyle name="Percent 2 2 3 4 2 2 4" xfId="25636"/>
    <cellStyle name="Percent 2 2 3 4 2 2 4 2" xfId="49677"/>
    <cellStyle name="Percent 2 2 3 4 2 2 5" xfId="9140"/>
    <cellStyle name="Percent 2 2 3 4 2 2 6" xfId="33216"/>
    <cellStyle name="Percent 2 2 3 4 2 3" xfId="3808"/>
    <cellStyle name="Percent 2 2 3 4 2 3 2" xfId="7021"/>
    <cellStyle name="Percent 2 2 3 4 2 3 2 2" xfId="29852"/>
    <cellStyle name="Percent 2 2 3 4 2 3 2 2 2" xfId="53883"/>
    <cellStyle name="Percent 2 2 3 4 2 3 2 3" xfId="18188"/>
    <cellStyle name="Percent 2 2 3 4 2 3 2 4" xfId="42262"/>
    <cellStyle name="Percent 2 2 3 4 2 3 3" xfId="15005"/>
    <cellStyle name="Percent 2 2 3 4 2 3 3 2" xfId="39079"/>
    <cellStyle name="Percent 2 2 3 4 2 3 4" xfId="26640"/>
    <cellStyle name="Percent 2 2 3 4 2 3 4 2" xfId="50671"/>
    <cellStyle name="Percent 2 2 3 4 2 3 5" xfId="10118"/>
    <cellStyle name="Percent 2 2 3 4 2 3 6" xfId="34194"/>
    <cellStyle name="Percent 2 2 3 4 2 4" xfId="4860"/>
    <cellStyle name="Percent 2 2 3 4 2 4 2" xfId="16057"/>
    <cellStyle name="Percent 2 2 3 4 2 4 2 2" xfId="40131"/>
    <cellStyle name="Percent 2 2 3 4 2 4 3" xfId="27692"/>
    <cellStyle name="Percent 2 2 3 4 2 4 3 2" xfId="51723"/>
    <cellStyle name="Percent 2 2 3 4 2 4 4" xfId="11081"/>
    <cellStyle name="Percent 2 2 3 4 2 4 5" xfId="35157"/>
    <cellStyle name="Percent 2 2 3 4 2 5" xfId="1856"/>
    <cellStyle name="Percent 2 2 3 4 2 5 2" xfId="24665"/>
    <cellStyle name="Percent 2 2 3 4 2 5 2 2" xfId="48708"/>
    <cellStyle name="Percent 2 2 3 4 2 5 3" xfId="12169"/>
    <cellStyle name="Percent 2 2 3 4 2 5 4" xfId="36245"/>
    <cellStyle name="Percent 2 2 3 4 2 6" xfId="23676"/>
    <cellStyle name="Percent 2 2 3 4 2 6 2" xfId="47730"/>
    <cellStyle name="Percent 2 2 3 4 2 7" xfId="8178"/>
    <cellStyle name="Percent 2 2 3 4 2 8" xfId="32254"/>
    <cellStyle name="Percent 2 2 3 4 3" xfId="1050"/>
    <cellStyle name="Percent 2 2 3 4 3 2" xfId="3068"/>
    <cellStyle name="Percent 2 2 3 4 3 2 2" xfId="6267"/>
    <cellStyle name="Percent 2 2 3 4 3 2 2 2" xfId="29098"/>
    <cellStyle name="Percent 2 2 3 4 3 2 2 2 2" xfId="53129"/>
    <cellStyle name="Percent 2 2 3 4 3 2 2 3" xfId="17434"/>
    <cellStyle name="Percent 2 2 3 4 3 2 2 4" xfId="41508"/>
    <cellStyle name="Percent 2 2 3 4 3 2 3" xfId="14249"/>
    <cellStyle name="Percent 2 2 3 4 3 2 3 2" xfId="38325"/>
    <cellStyle name="Percent 2 2 3 4 3 2 4" xfId="25876"/>
    <cellStyle name="Percent 2 2 3 4 3 2 4 2" xfId="49917"/>
    <cellStyle name="Percent 2 2 3 4 3 2 5" xfId="9380"/>
    <cellStyle name="Percent 2 2 3 4 3 2 6" xfId="33456"/>
    <cellStyle name="Percent 2 2 3 4 3 3" xfId="4051"/>
    <cellStyle name="Percent 2 2 3 4 3 3 2" xfId="7264"/>
    <cellStyle name="Percent 2 2 3 4 3 3 2 2" xfId="30095"/>
    <cellStyle name="Percent 2 2 3 4 3 3 2 2 2" xfId="54126"/>
    <cellStyle name="Percent 2 2 3 4 3 3 2 3" xfId="18431"/>
    <cellStyle name="Percent 2 2 3 4 3 3 2 4" xfId="42505"/>
    <cellStyle name="Percent 2 2 3 4 3 3 3" xfId="15248"/>
    <cellStyle name="Percent 2 2 3 4 3 3 3 2" xfId="39322"/>
    <cellStyle name="Percent 2 2 3 4 3 3 4" xfId="26883"/>
    <cellStyle name="Percent 2 2 3 4 3 3 4 2" xfId="50914"/>
    <cellStyle name="Percent 2 2 3 4 3 3 5" xfId="10358"/>
    <cellStyle name="Percent 2 2 3 4 3 3 6" xfId="34434"/>
    <cellStyle name="Percent 2 2 3 4 3 4" xfId="5100"/>
    <cellStyle name="Percent 2 2 3 4 3 4 2" xfId="16297"/>
    <cellStyle name="Percent 2 2 3 4 3 4 2 2" xfId="40371"/>
    <cellStyle name="Percent 2 2 3 4 3 4 3" xfId="27932"/>
    <cellStyle name="Percent 2 2 3 4 3 4 3 2" xfId="51963"/>
    <cellStyle name="Percent 2 2 3 4 3 4 4" xfId="11321"/>
    <cellStyle name="Percent 2 2 3 4 3 4 5" xfId="35397"/>
    <cellStyle name="Percent 2 2 3 4 3 5" xfId="2096"/>
    <cellStyle name="Percent 2 2 3 4 3 5 2" xfId="24905"/>
    <cellStyle name="Percent 2 2 3 4 3 5 2 2" xfId="48948"/>
    <cellStyle name="Percent 2 2 3 4 3 5 3" xfId="12417"/>
    <cellStyle name="Percent 2 2 3 4 3 5 4" xfId="36493"/>
    <cellStyle name="Percent 2 2 3 4 3 6" xfId="23918"/>
    <cellStyle name="Percent 2 2 3 4 3 6 2" xfId="47970"/>
    <cellStyle name="Percent 2 2 3 4 3 7" xfId="8418"/>
    <cellStyle name="Percent 2 2 3 4 3 8" xfId="32494"/>
    <cellStyle name="Percent 2 2 3 4 4" xfId="1290"/>
    <cellStyle name="Percent 2 2 3 4 4 2" xfId="3308"/>
    <cellStyle name="Percent 2 2 3 4 4 2 2" xfId="6507"/>
    <cellStyle name="Percent 2 2 3 4 4 2 2 2" xfId="29338"/>
    <cellStyle name="Percent 2 2 3 4 4 2 2 2 2" xfId="53369"/>
    <cellStyle name="Percent 2 2 3 4 4 2 2 3" xfId="17674"/>
    <cellStyle name="Percent 2 2 3 4 4 2 2 4" xfId="41748"/>
    <cellStyle name="Percent 2 2 3 4 4 2 3" xfId="14489"/>
    <cellStyle name="Percent 2 2 3 4 4 2 3 2" xfId="38565"/>
    <cellStyle name="Percent 2 2 3 4 4 2 4" xfId="26116"/>
    <cellStyle name="Percent 2 2 3 4 4 2 4 2" xfId="50157"/>
    <cellStyle name="Percent 2 2 3 4 4 2 5" xfId="9620"/>
    <cellStyle name="Percent 2 2 3 4 4 2 6" xfId="33696"/>
    <cellStyle name="Percent 2 2 3 4 4 3" xfId="4303"/>
    <cellStyle name="Percent 2 2 3 4 4 3 2" xfId="7516"/>
    <cellStyle name="Percent 2 2 3 4 4 3 2 2" xfId="30347"/>
    <cellStyle name="Percent 2 2 3 4 4 3 2 2 2" xfId="54378"/>
    <cellStyle name="Percent 2 2 3 4 4 3 2 3" xfId="18683"/>
    <cellStyle name="Percent 2 2 3 4 4 3 2 4" xfId="42757"/>
    <cellStyle name="Percent 2 2 3 4 4 3 3" xfId="15500"/>
    <cellStyle name="Percent 2 2 3 4 4 3 3 2" xfId="39574"/>
    <cellStyle name="Percent 2 2 3 4 4 3 4" xfId="27135"/>
    <cellStyle name="Percent 2 2 3 4 4 3 4 2" xfId="51166"/>
    <cellStyle name="Percent 2 2 3 4 4 3 5" xfId="10598"/>
    <cellStyle name="Percent 2 2 3 4 4 3 6" xfId="34674"/>
    <cellStyle name="Percent 2 2 3 4 4 4" xfId="5341"/>
    <cellStyle name="Percent 2 2 3 4 4 4 2" xfId="16538"/>
    <cellStyle name="Percent 2 2 3 4 4 4 2 2" xfId="40612"/>
    <cellStyle name="Percent 2 2 3 4 4 4 3" xfId="28173"/>
    <cellStyle name="Percent 2 2 3 4 4 4 3 2" xfId="52204"/>
    <cellStyle name="Percent 2 2 3 4 4 4 4" xfId="11561"/>
    <cellStyle name="Percent 2 2 3 4 4 4 5" xfId="35637"/>
    <cellStyle name="Percent 2 2 3 4 4 5" xfId="2338"/>
    <cellStyle name="Percent 2 2 3 4 4 5 2" xfId="25149"/>
    <cellStyle name="Percent 2 2 3 4 4 5 2 2" xfId="49190"/>
    <cellStyle name="Percent 2 2 3 4 4 5 3" xfId="12670"/>
    <cellStyle name="Percent 2 2 3 4 4 5 4" xfId="36746"/>
    <cellStyle name="Percent 2 2 3 4 4 6" xfId="24164"/>
    <cellStyle name="Percent 2 2 3 4 4 6 2" xfId="48210"/>
    <cellStyle name="Percent 2 2 3 4 4 7" xfId="8658"/>
    <cellStyle name="Percent 2 2 3 4 4 8" xfId="32734"/>
    <cellStyle name="Percent 2 2 3 4 5" xfId="2587"/>
    <cellStyle name="Percent 2 2 3 4 5 2" xfId="5787"/>
    <cellStyle name="Percent 2 2 3 4 5 2 2" xfId="28618"/>
    <cellStyle name="Percent 2 2 3 4 5 2 2 2" xfId="52649"/>
    <cellStyle name="Percent 2 2 3 4 5 2 3" xfId="16954"/>
    <cellStyle name="Percent 2 2 3 4 5 2 4" xfId="41028"/>
    <cellStyle name="Percent 2 2 3 4 5 3" xfId="13769"/>
    <cellStyle name="Percent 2 2 3 4 5 3 2" xfId="37845"/>
    <cellStyle name="Percent 2 2 3 4 5 4" xfId="25396"/>
    <cellStyle name="Percent 2 2 3 4 5 4 2" xfId="49437"/>
    <cellStyle name="Percent 2 2 3 4 5 5" xfId="8900"/>
    <cellStyle name="Percent 2 2 3 4 5 6" xfId="32976"/>
    <cellStyle name="Percent 2 2 3 4 6" xfId="3563"/>
    <cellStyle name="Percent 2 2 3 4 6 2" xfId="6776"/>
    <cellStyle name="Percent 2 2 3 4 6 2 2" xfId="29607"/>
    <cellStyle name="Percent 2 2 3 4 6 2 2 2" xfId="53638"/>
    <cellStyle name="Percent 2 2 3 4 6 2 3" xfId="17943"/>
    <cellStyle name="Percent 2 2 3 4 6 2 4" xfId="42017"/>
    <cellStyle name="Percent 2 2 3 4 6 3" xfId="14760"/>
    <cellStyle name="Percent 2 2 3 4 6 3 2" xfId="38834"/>
    <cellStyle name="Percent 2 2 3 4 6 4" xfId="26395"/>
    <cellStyle name="Percent 2 2 3 4 6 4 2" xfId="50426"/>
    <cellStyle name="Percent 2 2 3 4 6 5" xfId="9878"/>
    <cellStyle name="Percent 2 2 3 4 6 6" xfId="33954"/>
    <cellStyle name="Percent 2 2 3 4 7" xfId="4620"/>
    <cellStyle name="Percent 2 2 3 4 7 2" xfId="15817"/>
    <cellStyle name="Percent 2 2 3 4 7 2 2" xfId="39891"/>
    <cellStyle name="Percent 2 2 3 4 7 3" xfId="27452"/>
    <cellStyle name="Percent 2 2 3 4 7 3 2" xfId="51483"/>
    <cellStyle name="Percent 2 2 3 4 7 4" xfId="10841"/>
    <cellStyle name="Percent 2 2 3 4 7 5" xfId="34917"/>
    <cellStyle name="Percent 2 2 3 4 8" xfId="1616"/>
    <cellStyle name="Percent 2 2 3 4 8 2" xfId="24425"/>
    <cellStyle name="Percent 2 2 3 4 8 2 2" xfId="48468"/>
    <cellStyle name="Percent 2 2 3 4 8 3" xfId="11885"/>
    <cellStyle name="Percent 2 2 3 4 8 4" xfId="35961"/>
    <cellStyle name="Percent 2 2 3 4 9" xfId="23433"/>
    <cellStyle name="Percent 2 2 3 4 9 2" xfId="47490"/>
    <cellStyle name="Percent 2 2 3 5" xfId="785"/>
    <cellStyle name="Percent 2 2 4" xfId="426"/>
    <cellStyle name="Percent 2 2 4 2" xfId="427"/>
    <cellStyle name="Percent 2 2 4 2 2" xfId="792"/>
    <cellStyle name="Percent 2 2 4 3" xfId="428"/>
    <cellStyle name="Percent 2 2 4 3 10" xfId="7939"/>
    <cellStyle name="Percent 2 2 4 3 11" xfId="32015"/>
    <cellStyle name="Percent 2 2 4 3 2" xfId="793"/>
    <cellStyle name="Percent 2 2 4 3 2 2" xfId="2829"/>
    <cellStyle name="Percent 2 2 4 3 2 2 2" xfId="6028"/>
    <cellStyle name="Percent 2 2 4 3 2 2 2 2" xfId="28859"/>
    <cellStyle name="Percent 2 2 4 3 2 2 2 2 2" xfId="52890"/>
    <cellStyle name="Percent 2 2 4 3 2 2 2 3" xfId="17195"/>
    <cellStyle name="Percent 2 2 4 3 2 2 2 4" xfId="41269"/>
    <cellStyle name="Percent 2 2 4 3 2 2 3" xfId="14010"/>
    <cellStyle name="Percent 2 2 4 3 2 2 3 2" xfId="38086"/>
    <cellStyle name="Percent 2 2 4 3 2 2 4" xfId="25637"/>
    <cellStyle name="Percent 2 2 4 3 2 2 4 2" xfId="49678"/>
    <cellStyle name="Percent 2 2 4 3 2 2 5" xfId="9141"/>
    <cellStyle name="Percent 2 2 4 3 2 2 6" xfId="33217"/>
    <cellStyle name="Percent 2 2 4 3 2 3" xfId="3809"/>
    <cellStyle name="Percent 2 2 4 3 2 3 2" xfId="7022"/>
    <cellStyle name="Percent 2 2 4 3 2 3 2 2" xfId="29853"/>
    <cellStyle name="Percent 2 2 4 3 2 3 2 2 2" xfId="53884"/>
    <cellStyle name="Percent 2 2 4 3 2 3 2 3" xfId="18189"/>
    <cellStyle name="Percent 2 2 4 3 2 3 2 4" xfId="42263"/>
    <cellStyle name="Percent 2 2 4 3 2 3 3" xfId="15006"/>
    <cellStyle name="Percent 2 2 4 3 2 3 3 2" xfId="39080"/>
    <cellStyle name="Percent 2 2 4 3 2 3 4" xfId="26641"/>
    <cellStyle name="Percent 2 2 4 3 2 3 4 2" xfId="50672"/>
    <cellStyle name="Percent 2 2 4 3 2 3 5" xfId="10119"/>
    <cellStyle name="Percent 2 2 4 3 2 3 6" xfId="34195"/>
    <cellStyle name="Percent 2 2 4 3 2 4" xfId="4861"/>
    <cellStyle name="Percent 2 2 4 3 2 4 2" xfId="16058"/>
    <cellStyle name="Percent 2 2 4 3 2 4 2 2" xfId="40132"/>
    <cellStyle name="Percent 2 2 4 3 2 4 3" xfId="27693"/>
    <cellStyle name="Percent 2 2 4 3 2 4 3 2" xfId="51724"/>
    <cellStyle name="Percent 2 2 4 3 2 4 4" xfId="11082"/>
    <cellStyle name="Percent 2 2 4 3 2 4 5" xfId="35158"/>
    <cellStyle name="Percent 2 2 4 3 2 5" xfId="1857"/>
    <cellStyle name="Percent 2 2 4 3 2 5 2" xfId="24666"/>
    <cellStyle name="Percent 2 2 4 3 2 5 2 2" xfId="48709"/>
    <cellStyle name="Percent 2 2 4 3 2 5 3" xfId="12171"/>
    <cellStyle name="Percent 2 2 4 3 2 5 4" xfId="36247"/>
    <cellStyle name="Percent 2 2 4 3 2 6" xfId="23677"/>
    <cellStyle name="Percent 2 2 4 3 2 6 2" xfId="47731"/>
    <cellStyle name="Percent 2 2 4 3 2 7" xfId="8179"/>
    <cellStyle name="Percent 2 2 4 3 2 8" xfId="32255"/>
    <cellStyle name="Percent 2 2 4 3 3" xfId="1051"/>
    <cellStyle name="Percent 2 2 4 3 3 2" xfId="3069"/>
    <cellStyle name="Percent 2 2 4 3 3 2 2" xfId="6268"/>
    <cellStyle name="Percent 2 2 4 3 3 2 2 2" xfId="29099"/>
    <cellStyle name="Percent 2 2 4 3 3 2 2 2 2" xfId="53130"/>
    <cellStyle name="Percent 2 2 4 3 3 2 2 3" xfId="17435"/>
    <cellStyle name="Percent 2 2 4 3 3 2 2 4" xfId="41509"/>
    <cellStyle name="Percent 2 2 4 3 3 2 3" xfId="14250"/>
    <cellStyle name="Percent 2 2 4 3 3 2 3 2" xfId="38326"/>
    <cellStyle name="Percent 2 2 4 3 3 2 4" xfId="25877"/>
    <cellStyle name="Percent 2 2 4 3 3 2 4 2" xfId="49918"/>
    <cellStyle name="Percent 2 2 4 3 3 2 5" xfId="9381"/>
    <cellStyle name="Percent 2 2 4 3 3 2 6" xfId="33457"/>
    <cellStyle name="Percent 2 2 4 3 3 3" xfId="4052"/>
    <cellStyle name="Percent 2 2 4 3 3 3 2" xfId="7265"/>
    <cellStyle name="Percent 2 2 4 3 3 3 2 2" xfId="30096"/>
    <cellStyle name="Percent 2 2 4 3 3 3 2 2 2" xfId="54127"/>
    <cellStyle name="Percent 2 2 4 3 3 3 2 3" xfId="18432"/>
    <cellStyle name="Percent 2 2 4 3 3 3 2 4" xfId="42506"/>
    <cellStyle name="Percent 2 2 4 3 3 3 3" xfId="15249"/>
    <cellStyle name="Percent 2 2 4 3 3 3 3 2" xfId="39323"/>
    <cellStyle name="Percent 2 2 4 3 3 3 4" xfId="26884"/>
    <cellStyle name="Percent 2 2 4 3 3 3 4 2" xfId="50915"/>
    <cellStyle name="Percent 2 2 4 3 3 3 5" xfId="10359"/>
    <cellStyle name="Percent 2 2 4 3 3 3 6" xfId="34435"/>
    <cellStyle name="Percent 2 2 4 3 3 4" xfId="5101"/>
    <cellStyle name="Percent 2 2 4 3 3 4 2" xfId="16298"/>
    <cellStyle name="Percent 2 2 4 3 3 4 2 2" xfId="40372"/>
    <cellStyle name="Percent 2 2 4 3 3 4 3" xfId="27933"/>
    <cellStyle name="Percent 2 2 4 3 3 4 3 2" xfId="51964"/>
    <cellStyle name="Percent 2 2 4 3 3 4 4" xfId="11322"/>
    <cellStyle name="Percent 2 2 4 3 3 4 5" xfId="35398"/>
    <cellStyle name="Percent 2 2 4 3 3 5" xfId="2097"/>
    <cellStyle name="Percent 2 2 4 3 3 5 2" xfId="24906"/>
    <cellStyle name="Percent 2 2 4 3 3 5 2 2" xfId="48949"/>
    <cellStyle name="Percent 2 2 4 3 3 5 3" xfId="12418"/>
    <cellStyle name="Percent 2 2 4 3 3 5 4" xfId="36494"/>
    <cellStyle name="Percent 2 2 4 3 3 6" xfId="23919"/>
    <cellStyle name="Percent 2 2 4 3 3 6 2" xfId="47971"/>
    <cellStyle name="Percent 2 2 4 3 3 7" xfId="8419"/>
    <cellStyle name="Percent 2 2 4 3 3 8" xfId="32495"/>
    <cellStyle name="Percent 2 2 4 3 4" xfId="1291"/>
    <cellStyle name="Percent 2 2 4 3 4 2" xfId="3309"/>
    <cellStyle name="Percent 2 2 4 3 4 2 2" xfId="6508"/>
    <cellStyle name="Percent 2 2 4 3 4 2 2 2" xfId="29339"/>
    <cellStyle name="Percent 2 2 4 3 4 2 2 2 2" xfId="53370"/>
    <cellStyle name="Percent 2 2 4 3 4 2 2 3" xfId="17675"/>
    <cellStyle name="Percent 2 2 4 3 4 2 2 4" xfId="41749"/>
    <cellStyle name="Percent 2 2 4 3 4 2 3" xfId="14490"/>
    <cellStyle name="Percent 2 2 4 3 4 2 3 2" xfId="38566"/>
    <cellStyle name="Percent 2 2 4 3 4 2 4" xfId="26117"/>
    <cellStyle name="Percent 2 2 4 3 4 2 4 2" xfId="50158"/>
    <cellStyle name="Percent 2 2 4 3 4 2 5" xfId="9621"/>
    <cellStyle name="Percent 2 2 4 3 4 2 6" xfId="33697"/>
    <cellStyle name="Percent 2 2 4 3 4 3" xfId="4304"/>
    <cellStyle name="Percent 2 2 4 3 4 3 2" xfId="7517"/>
    <cellStyle name="Percent 2 2 4 3 4 3 2 2" xfId="30348"/>
    <cellStyle name="Percent 2 2 4 3 4 3 2 2 2" xfId="54379"/>
    <cellStyle name="Percent 2 2 4 3 4 3 2 3" xfId="18684"/>
    <cellStyle name="Percent 2 2 4 3 4 3 2 4" xfId="42758"/>
    <cellStyle name="Percent 2 2 4 3 4 3 3" xfId="15501"/>
    <cellStyle name="Percent 2 2 4 3 4 3 3 2" xfId="39575"/>
    <cellStyle name="Percent 2 2 4 3 4 3 4" xfId="27136"/>
    <cellStyle name="Percent 2 2 4 3 4 3 4 2" xfId="51167"/>
    <cellStyle name="Percent 2 2 4 3 4 3 5" xfId="10599"/>
    <cellStyle name="Percent 2 2 4 3 4 3 6" xfId="34675"/>
    <cellStyle name="Percent 2 2 4 3 4 4" xfId="5342"/>
    <cellStyle name="Percent 2 2 4 3 4 4 2" xfId="16539"/>
    <cellStyle name="Percent 2 2 4 3 4 4 2 2" xfId="40613"/>
    <cellStyle name="Percent 2 2 4 3 4 4 3" xfId="28174"/>
    <cellStyle name="Percent 2 2 4 3 4 4 3 2" xfId="52205"/>
    <cellStyle name="Percent 2 2 4 3 4 4 4" xfId="11562"/>
    <cellStyle name="Percent 2 2 4 3 4 4 5" xfId="35638"/>
    <cellStyle name="Percent 2 2 4 3 4 5" xfId="2339"/>
    <cellStyle name="Percent 2 2 4 3 4 5 2" xfId="25150"/>
    <cellStyle name="Percent 2 2 4 3 4 5 2 2" xfId="49191"/>
    <cellStyle name="Percent 2 2 4 3 4 5 3" xfId="12671"/>
    <cellStyle name="Percent 2 2 4 3 4 5 4" xfId="36747"/>
    <cellStyle name="Percent 2 2 4 3 4 6" xfId="24165"/>
    <cellStyle name="Percent 2 2 4 3 4 6 2" xfId="48211"/>
    <cellStyle name="Percent 2 2 4 3 4 7" xfId="8659"/>
    <cellStyle name="Percent 2 2 4 3 4 8" xfId="32735"/>
    <cellStyle name="Percent 2 2 4 3 5" xfId="2588"/>
    <cellStyle name="Percent 2 2 4 3 5 2" xfId="5788"/>
    <cellStyle name="Percent 2 2 4 3 5 2 2" xfId="28619"/>
    <cellStyle name="Percent 2 2 4 3 5 2 2 2" xfId="52650"/>
    <cellStyle name="Percent 2 2 4 3 5 2 3" xfId="16955"/>
    <cellStyle name="Percent 2 2 4 3 5 2 4" xfId="41029"/>
    <cellStyle name="Percent 2 2 4 3 5 3" xfId="13770"/>
    <cellStyle name="Percent 2 2 4 3 5 3 2" xfId="37846"/>
    <cellStyle name="Percent 2 2 4 3 5 4" xfId="25397"/>
    <cellStyle name="Percent 2 2 4 3 5 4 2" xfId="49438"/>
    <cellStyle name="Percent 2 2 4 3 5 5" xfId="8901"/>
    <cellStyle name="Percent 2 2 4 3 5 6" xfId="32977"/>
    <cellStyle name="Percent 2 2 4 3 6" xfId="3564"/>
    <cellStyle name="Percent 2 2 4 3 6 2" xfId="6777"/>
    <cellStyle name="Percent 2 2 4 3 6 2 2" xfId="29608"/>
    <cellStyle name="Percent 2 2 4 3 6 2 2 2" xfId="53639"/>
    <cellStyle name="Percent 2 2 4 3 6 2 3" xfId="17944"/>
    <cellStyle name="Percent 2 2 4 3 6 2 4" xfId="42018"/>
    <cellStyle name="Percent 2 2 4 3 6 3" xfId="14761"/>
    <cellStyle name="Percent 2 2 4 3 6 3 2" xfId="38835"/>
    <cellStyle name="Percent 2 2 4 3 6 4" xfId="26396"/>
    <cellStyle name="Percent 2 2 4 3 6 4 2" xfId="50427"/>
    <cellStyle name="Percent 2 2 4 3 6 5" xfId="9879"/>
    <cellStyle name="Percent 2 2 4 3 6 6" xfId="33955"/>
    <cellStyle name="Percent 2 2 4 3 7" xfId="4621"/>
    <cellStyle name="Percent 2 2 4 3 7 2" xfId="15818"/>
    <cellStyle name="Percent 2 2 4 3 7 2 2" xfId="39892"/>
    <cellStyle name="Percent 2 2 4 3 7 3" xfId="27453"/>
    <cellStyle name="Percent 2 2 4 3 7 3 2" xfId="51484"/>
    <cellStyle name="Percent 2 2 4 3 7 4" xfId="10842"/>
    <cellStyle name="Percent 2 2 4 3 7 5" xfId="34918"/>
    <cellStyle name="Percent 2 2 4 3 8" xfId="1617"/>
    <cellStyle name="Percent 2 2 4 3 8 2" xfId="24426"/>
    <cellStyle name="Percent 2 2 4 3 8 2 2" xfId="48469"/>
    <cellStyle name="Percent 2 2 4 3 8 3" xfId="11886"/>
    <cellStyle name="Percent 2 2 4 3 8 4" xfId="35962"/>
    <cellStyle name="Percent 2 2 4 3 9" xfId="23434"/>
    <cellStyle name="Percent 2 2 4 3 9 2" xfId="47491"/>
    <cellStyle name="Percent 2 2 4 4" xfId="791"/>
    <cellStyle name="Percent 2 2 5" xfId="429"/>
    <cellStyle name="Percent 2 2 5 2" xfId="794"/>
    <cellStyle name="Percent 2 2 6" xfId="430"/>
    <cellStyle name="Percent 2 2 6 10" xfId="7940"/>
    <cellStyle name="Percent 2 2 6 11" xfId="32016"/>
    <cellStyle name="Percent 2 2 6 2" xfId="795"/>
    <cellStyle name="Percent 2 2 6 2 2" xfId="2830"/>
    <cellStyle name="Percent 2 2 6 2 2 2" xfId="6029"/>
    <cellStyle name="Percent 2 2 6 2 2 2 2" xfId="28860"/>
    <cellStyle name="Percent 2 2 6 2 2 2 2 2" xfId="52891"/>
    <cellStyle name="Percent 2 2 6 2 2 2 3" xfId="17196"/>
    <cellStyle name="Percent 2 2 6 2 2 2 4" xfId="41270"/>
    <cellStyle name="Percent 2 2 6 2 2 3" xfId="14011"/>
    <cellStyle name="Percent 2 2 6 2 2 3 2" xfId="38087"/>
    <cellStyle name="Percent 2 2 6 2 2 4" xfId="25638"/>
    <cellStyle name="Percent 2 2 6 2 2 4 2" xfId="49679"/>
    <cellStyle name="Percent 2 2 6 2 2 5" xfId="9142"/>
    <cellStyle name="Percent 2 2 6 2 2 6" xfId="33218"/>
    <cellStyle name="Percent 2 2 6 2 3" xfId="3810"/>
    <cellStyle name="Percent 2 2 6 2 3 2" xfId="7023"/>
    <cellStyle name="Percent 2 2 6 2 3 2 2" xfId="29854"/>
    <cellStyle name="Percent 2 2 6 2 3 2 2 2" xfId="53885"/>
    <cellStyle name="Percent 2 2 6 2 3 2 3" xfId="18190"/>
    <cellStyle name="Percent 2 2 6 2 3 2 4" xfId="42264"/>
    <cellStyle name="Percent 2 2 6 2 3 3" xfId="15007"/>
    <cellStyle name="Percent 2 2 6 2 3 3 2" xfId="39081"/>
    <cellStyle name="Percent 2 2 6 2 3 4" xfId="26642"/>
    <cellStyle name="Percent 2 2 6 2 3 4 2" xfId="50673"/>
    <cellStyle name="Percent 2 2 6 2 3 5" xfId="10120"/>
    <cellStyle name="Percent 2 2 6 2 3 6" xfId="34196"/>
    <cellStyle name="Percent 2 2 6 2 4" xfId="4862"/>
    <cellStyle name="Percent 2 2 6 2 4 2" xfId="16059"/>
    <cellStyle name="Percent 2 2 6 2 4 2 2" xfId="40133"/>
    <cellStyle name="Percent 2 2 6 2 4 3" xfId="27694"/>
    <cellStyle name="Percent 2 2 6 2 4 3 2" xfId="51725"/>
    <cellStyle name="Percent 2 2 6 2 4 4" xfId="11083"/>
    <cellStyle name="Percent 2 2 6 2 4 5" xfId="35159"/>
    <cellStyle name="Percent 2 2 6 2 5" xfId="1858"/>
    <cellStyle name="Percent 2 2 6 2 5 2" xfId="24667"/>
    <cellStyle name="Percent 2 2 6 2 5 2 2" xfId="48710"/>
    <cellStyle name="Percent 2 2 6 2 5 3" xfId="12172"/>
    <cellStyle name="Percent 2 2 6 2 5 4" xfId="36248"/>
    <cellStyle name="Percent 2 2 6 2 6" xfId="23678"/>
    <cellStyle name="Percent 2 2 6 2 6 2" xfId="47732"/>
    <cellStyle name="Percent 2 2 6 2 7" xfId="8180"/>
    <cellStyle name="Percent 2 2 6 2 8" xfId="32256"/>
    <cellStyle name="Percent 2 2 6 3" xfId="1052"/>
    <cellStyle name="Percent 2 2 6 3 2" xfId="3070"/>
    <cellStyle name="Percent 2 2 6 3 2 2" xfId="6269"/>
    <cellStyle name="Percent 2 2 6 3 2 2 2" xfId="29100"/>
    <cellStyle name="Percent 2 2 6 3 2 2 2 2" xfId="53131"/>
    <cellStyle name="Percent 2 2 6 3 2 2 3" xfId="17436"/>
    <cellStyle name="Percent 2 2 6 3 2 2 4" xfId="41510"/>
    <cellStyle name="Percent 2 2 6 3 2 3" xfId="14251"/>
    <cellStyle name="Percent 2 2 6 3 2 3 2" xfId="38327"/>
    <cellStyle name="Percent 2 2 6 3 2 4" xfId="25878"/>
    <cellStyle name="Percent 2 2 6 3 2 4 2" xfId="49919"/>
    <cellStyle name="Percent 2 2 6 3 2 5" xfId="9382"/>
    <cellStyle name="Percent 2 2 6 3 2 6" xfId="33458"/>
    <cellStyle name="Percent 2 2 6 3 3" xfId="4053"/>
    <cellStyle name="Percent 2 2 6 3 3 2" xfId="7266"/>
    <cellStyle name="Percent 2 2 6 3 3 2 2" xfId="30097"/>
    <cellStyle name="Percent 2 2 6 3 3 2 2 2" xfId="54128"/>
    <cellStyle name="Percent 2 2 6 3 3 2 3" xfId="18433"/>
    <cellStyle name="Percent 2 2 6 3 3 2 4" xfId="42507"/>
    <cellStyle name="Percent 2 2 6 3 3 3" xfId="15250"/>
    <cellStyle name="Percent 2 2 6 3 3 3 2" xfId="39324"/>
    <cellStyle name="Percent 2 2 6 3 3 4" xfId="26885"/>
    <cellStyle name="Percent 2 2 6 3 3 4 2" xfId="50916"/>
    <cellStyle name="Percent 2 2 6 3 3 5" xfId="10360"/>
    <cellStyle name="Percent 2 2 6 3 3 6" xfId="34436"/>
    <cellStyle name="Percent 2 2 6 3 4" xfId="5102"/>
    <cellStyle name="Percent 2 2 6 3 4 2" xfId="16299"/>
    <cellStyle name="Percent 2 2 6 3 4 2 2" xfId="40373"/>
    <cellStyle name="Percent 2 2 6 3 4 3" xfId="27934"/>
    <cellStyle name="Percent 2 2 6 3 4 3 2" xfId="51965"/>
    <cellStyle name="Percent 2 2 6 3 4 4" xfId="11323"/>
    <cellStyle name="Percent 2 2 6 3 4 5" xfId="35399"/>
    <cellStyle name="Percent 2 2 6 3 5" xfId="2098"/>
    <cellStyle name="Percent 2 2 6 3 5 2" xfId="24907"/>
    <cellStyle name="Percent 2 2 6 3 5 2 2" xfId="48950"/>
    <cellStyle name="Percent 2 2 6 3 5 3" xfId="12419"/>
    <cellStyle name="Percent 2 2 6 3 5 4" xfId="36495"/>
    <cellStyle name="Percent 2 2 6 3 6" xfId="23920"/>
    <cellStyle name="Percent 2 2 6 3 6 2" xfId="47972"/>
    <cellStyle name="Percent 2 2 6 3 7" xfId="8420"/>
    <cellStyle name="Percent 2 2 6 3 8" xfId="32496"/>
    <cellStyle name="Percent 2 2 6 4" xfId="1292"/>
    <cellStyle name="Percent 2 2 6 4 2" xfId="3310"/>
    <cellStyle name="Percent 2 2 6 4 2 2" xfId="6509"/>
    <cellStyle name="Percent 2 2 6 4 2 2 2" xfId="29340"/>
    <cellStyle name="Percent 2 2 6 4 2 2 2 2" xfId="53371"/>
    <cellStyle name="Percent 2 2 6 4 2 2 3" xfId="17676"/>
    <cellStyle name="Percent 2 2 6 4 2 2 4" xfId="41750"/>
    <cellStyle name="Percent 2 2 6 4 2 3" xfId="14491"/>
    <cellStyle name="Percent 2 2 6 4 2 3 2" xfId="38567"/>
    <cellStyle name="Percent 2 2 6 4 2 4" xfId="26118"/>
    <cellStyle name="Percent 2 2 6 4 2 4 2" xfId="50159"/>
    <cellStyle name="Percent 2 2 6 4 2 5" xfId="9622"/>
    <cellStyle name="Percent 2 2 6 4 2 6" xfId="33698"/>
    <cellStyle name="Percent 2 2 6 4 3" xfId="4305"/>
    <cellStyle name="Percent 2 2 6 4 3 2" xfId="7518"/>
    <cellStyle name="Percent 2 2 6 4 3 2 2" xfId="30349"/>
    <cellStyle name="Percent 2 2 6 4 3 2 2 2" xfId="54380"/>
    <cellStyle name="Percent 2 2 6 4 3 2 3" xfId="18685"/>
    <cellStyle name="Percent 2 2 6 4 3 2 4" xfId="42759"/>
    <cellStyle name="Percent 2 2 6 4 3 3" xfId="15502"/>
    <cellStyle name="Percent 2 2 6 4 3 3 2" xfId="39576"/>
    <cellStyle name="Percent 2 2 6 4 3 4" xfId="27137"/>
    <cellStyle name="Percent 2 2 6 4 3 4 2" xfId="51168"/>
    <cellStyle name="Percent 2 2 6 4 3 5" xfId="10600"/>
    <cellStyle name="Percent 2 2 6 4 3 6" xfId="34676"/>
    <cellStyle name="Percent 2 2 6 4 4" xfId="5343"/>
    <cellStyle name="Percent 2 2 6 4 4 2" xfId="16540"/>
    <cellStyle name="Percent 2 2 6 4 4 2 2" xfId="40614"/>
    <cellStyle name="Percent 2 2 6 4 4 3" xfId="28175"/>
    <cellStyle name="Percent 2 2 6 4 4 3 2" xfId="52206"/>
    <cellStyle name="Percent 2 2 6 4 4 4" xfId="11563"/>
    <cellStyle name="Percent 2 2 6 4 4 5" xfId="35639"/>
    <cellStyle name="Percent 2 2 6 4 5" xfId="2340"/>
    <cellStyle name="Percent 2 2 6 4 5 2" xfId="25151"/>
    <cellStyle name="Percent 2 2 6 4 5 2 2" xfId="49192"/>
    <cellStyle name="Percent 2 2 6 4 5 3" xfId="12672"/>
    <cellStyle name="Percent 2 2 6 4 5 4" xfId="36748"/>
    <cellStyle name="Percent 2 2 6 4 6" xfId="24166"/>
    <cellStyle name="Percent 2 2 6 4 6 2" xfId="48212"/>
    <cellStyle name="Percent 2 2 6 4 7" xfId="8660"/>
    <cellStyle name="Percent 2 2 6 4 8" xfId="32736"/>
    <cellStyle name="Percent 2 2 6 5" xfId="2589"/>
    <cellStyle name="Percent 2 2 6 5 2" xfId="5789"/>
    <cellStyle name="Percent 2 2 6 5 2 2" xfId="28620"/>
    <cellStyle name="Percent 2 2 6 5 2 2 2" xfId="52651"/>
    <cellStyle name="Percent 2 2 6 5 2 3" xfId="16956"/>
    <cellStyle name="Percent 2 2 6 5 2 4" xfId="41030"/>
    <cellStyle name="Percent 2 2 6 5 3" xfId="13771"/>
    <cellStyle name="Percent 2 2 6 5 3 2" xfId="37847"/>
    <cellStyle name="Percent 2 2 6 5 4" xfId="25398"/>
    <cellStyle name="Percent 2 2 6 5 4 2" xfId="49439"/>
    <cellStyle name="Percent 2 2 6 5 5" xfId="8902"/>
    <cellStyle name="Percent 2 2 6 5 6" xfId="32978"/>
    <cellStyle name="Percent 2 2 6 6" xfId="3565"/>
    <cellStyle name="Percent 2 2 6 6 2" xfId="6778"/>
    <cellStyle name="Percent 2 2 6 6 2 2" xfId="29609"/>
    <cellStyle name="Percent 2 2 6 6 2 2 2" xfId="53640"/>
    <cellStyle name="Percent 2 2 6 6 2 3" xfId="17945"/>
    <cellStyle name="Percent 2 2 6 6 2 4" xfId="42019"/>
    <cellStyle name="Percent 2 2 6 6 3" xfId="14762"/>
    <cellStyle name="Percent 2 2 6 6 3 2" xfId="38836"/>
    <cellStyle name="Percent 2 2 6 6 4" xfId="26397"/>
    <cellStyle name="Percent 2 2 6 6 4 2" xfId="50428"/>
    <cellStyle name="Percent 2 2 6 6 5" xfId="9880"/>
    <cellStyle name="Percent 2 2 6 6 6" xfId="33956"/>
    <cellStyle name="Percent 2 2 6 7" xfId="4622"/>
    <cellStyle name="Percent 2 2 6 7 2" xfId="15819"/>
    <cellStyle name="Percent 2 2 6 7 2 2" xfId="39893"/>
    <cellStyle name="Percent 2 2 6 7 3" xfId="27454"/>
    <cellStyle name="Percent 2 2 6 7 3 2" xfId="51485"/>
    <cellStyle name="Percent 2 2 6 7 4" xfId="10843"/>
    <cellStyle name="Percent 2 2 6 7 5" xfId="34919"/>
    <cellStyle name="Percent 2 2 6 8" xfId="1618"/>
    <cellStyle name="Percent 2 2 6 8 2" xfId="24427"/>
    <cellStyle name="Percent 2 2 6 8 2 2" xfId="48470"/>
    <cellStyle name="Percent 2 2 6 8 3" xfId="11888"/>
    <cellStyle name="Percent 2 2 6 8 4" xfId="35964"/>
    <cellStyle name="Percent 2 2 6 9" xfId="23435"/>
    <cellStyle name="Percent 2 2 6 9 2" xfId="47492"/>
    <cellStyle name="Percent 2 2 7" xfId="778"/>
    <cellStyle name="Percent 2 2 8" xfId="7643"/>
    <cellStyle name="Percent 2 2 9" xfId="54557"/>
    <cellStyle name="Percent 2 3" xfId="431"/>
    <cellStyle name="Percent 2 3 2" xfId="432"/>
    <cellStyle name="Percent 2 3 2 2" xfId="433"/>
    <cellStyle name="Percent 2 3 2 2 2" xfId="798"/>
    <cellStyle name="Percent 2 3 2 3" xfId="434"/>
    <cellStyle name="Percent 2 3 2 3 10" xfId="7941"/>
    <cellStyle name="Percent 2 3 2 3 11" xfId="32017"/>
    <cellStyle name="Percent 2 3 2 3 2" xfId="799"/>
    <cellStyle name="Percent 2 3 2 3 2 2" xfId="2831"/>
    <cellStyle name="Percent 2 3 2 3 2 2 2" xfId="6030"/>
    <cellStyle name="Percent 2 3 2 3 2 2 2 2" xfId="28861"/>
    <cellStyle name="Percent 2 3 2 3 2 2 2 2 2" xfId="52892"/>
    <cellStyle name="Percent 2 3 2 3 2 2 2 3" xfId="17197"/>
    <cellStyle name="Percent 2 3 2 3 2 2 2 4" xfId="41271"/>
    <cellStyle name="Percent 2 3 2 3 2 2 3" xfId="14012"/>
    <cellStyle name="Percent 2 3 2 3 2 2 3 2" xfId="38088"/>
    <cellStyle name="Percent 2 3 2 3 2 2 4" xfId="25639"/>
    <cellStyle name="Percent 2 3 2 3 2 2 4 2" xfId="49680"/>
    <cellStyle name="Percent 2 3 2 3 2 2 5" xfId="9143"/>
    <cellStyle name="Percent 2 3 2 3 2 2 6" xfId="33219"/>
    <cellStyle name="Percent 2 3 2 3 2 3" xfId="3811"/>
    <cellStyle name="Percent 2 3 2 3 2 3 2" xfId="7024"/>
    <cellStyle name="Percent 2 3 2 3 2 3 2 2" xfId="29855"/>
    <cellStyle name="Percent 2 3 2 3 2 3 2 2 2" xfId="53886"/>
    <cellStyle name="Percent 2 3 2 3 2 3 2 3" xfId="18191"/>
    <cellStyle name="Percent 2 3 2 3 2 3 2 4" xfId="42265"/>
    <cellStyle name="Percent 2 3 2 3 2 3 3" xfId="15008"/>
    <cellStyle name="Percent 2 3 2 3 2 3 3 2" xfId="39082"/>
    <cellStyle name="Percent 2 3 2 3 2 3 4" xfId="26643"/>
    <cellStyle name="Percent 2 3 2 3 2 3 4 2" xfId="50674"/>
    <cellStyle name="Percent 2 3 2 3 2 3 5" xfId="10121"/>
    <cellStyle name="Percent 2 3 2 3 2 3 6" xfId="34197"/>
    <cellStyle name="Percent 2 3 2 3 2 4" xfId="4863"/>
    <cellStyle name="Percent 2 3 2 3 2 4 2" xfId="16060"/>
    <cellStyle name="Percent 2 3 2 3 2 4 2 2" xfId="40134"/>
    <cellStyle name="Percent 2 3 2 3 2 4 3" xfId="27695"/>
    <cellStyle name="Percent 2 3 2 3 2 4 3 2" xfId="51726"/>
    <cellStyle name="Percent 2 3 2 3 2 4 4" xfId="11084"/>
    <cellStyle name="Percent 2 3 2 3 2 4 5" xfId="35160"/>
    <cellStyle name="Percent 2 3 2 3 2 5" xfId="1859"/>
    <cellStyle name="Percent 2 3 2 3 2 5 2" xfId="24668"/>
    <cellStyle name="Percent 2 3 2 3 2 5 2 2" xfId="48711"/>
    <cellStyle name="Percent 2 3 2 3 2 5 3" xfId="12173"/>
    <cellStyle name="Percent 2 3 2 3 2 5 4" xfId="36249"/>
    <cellStyle name="Percent 2 3 2 3 2 6" xfId="23679"/>
    <cellStyle name="Percent 2 3 2 3 2 6 2" xfId="47733"/>
    <cellStyle name="Percent 2 3 2 3 2 7" xfId="8181"/>
    <cellStyle name="Percent 2 3 2 3 2 8" xfId="32257"/>
    <cellStyle name="Percent 2 3 2 3 3" xfId="1053"/>
    <cellStyle name="Percent 2 3 2 3 3 2" xfId="3071"/>
    <cellStyle name="Percent 2 3 2 3 3 2 2" xfId="6270"/>
    <cellStyle name="Percent 2 3 2 3 3 2 2 2" xfId="29101"/>
    <cellStyle name="Percent 2 3 2 3 3 2 2 2 2" xfId="53132"/>
    <cellStyle name="Percent 2 3 2 3 3 2 2 3" xfId="17437"/>
    <cellStyle name="Percent 2 3 2 3 3 2 2 4" xfId="41511"/>
    <cellStyle name="Percent 2 3 2 3 3 2 3" xfId="14252"/>
    <cellStyle name="Percent 2 3 2 3 3 2 3 2" xfId="38328"/>
    <cellStyle name="Percent 2 3 2 3 3 2 4" xfId="25879"/>
    <cellStyle name="Percent 2 3 2 3 3 2 4 2" xfId="49920"/>
    <cellStyle name="Percent 2 3 2 3 3 2 5" xfId="9383"/>
    <cellStyle name="Percent 2 3 2 3 3 2 6" xfId="33459"/>
    <cellStyle name="Percent 2 3 2 3 3 3" xfId="4054"/>
    <cellStyle name="Percent 2 3 2 3 3 3 2" xfId="7267"/>
    <cellStyle name="Percent 2 3 2 3 3 3 2 2" xfId="30098"/>
    <cellStyle name="Percent 2 3 2 3 3 3 2 2 2" xfId="54129"/>
    <cellStyle name="Percent 2 3 2 3 3 3 2 3" xfId="18434"/>
    <cellStyle name="Percent 2 3 2 3 3 3 2 4" xfId="42508"/>
    <cellStyle name="Percent 2 3 2 3 3 3 3" xfId="15251"/>
    <cellStyle name="Percent 2 3 2 3 3 3 3 2" xfId="39325"/>
    <cellStyle name="Percent 2 3 2 3 3 3 4" xfId="26886"/>
    <cellStyle name="Percent 2 3 2 3 3 3 4 2" xfId="50917"/>
    <cellStyle name="Percent 2 3 2 3 3 3 5" xfId="10361"/>
    <cellStyle name="Percent 2 3 2 3 3 3 6" xfId="34437"/>
    <cellStyle name="Percent 2 3 2 3 3 4" xfId="5103"/>
    <cellStyle name="Percent 2 3 2 3 3 4 2" xfId="16300"/>
    <cellStyle name="Percent 2 3 2 3 3 4 2 2" xfId="40374"/>
    <cellStyle name="Percent 2 3 2 3 3 4 3" xfId="27935"/>
    <cellStyle name="Percent 2 3 2 3 3 4 3 2" xfId="51966"/>
    <cellStyle name="Percent 2 3 2 3 3 4 4" xfId="11324"/>
    <cellStyle name="Percent 2 3 2 3 3 4 5" xfId="35400"/>
    <cellStyle name="Percent 2 3 2 3 3 5" xfId="2099"/>
    <cellStyle name="Percent 2 3 2 3 3 5 2" xfId="24908"/>
    <cellStyle name="Percent 2 3 2 3 3 5 2 2" xfId="48951"/>
    <cellStyle name="Percent 2 3 2 3 3 5 3" xfId="12420"/>
    <cellStyle name="Percent 2 3 2 3 3 5 4" xfId="36496"/>
    <cellStyle name="Percent 2 3 2 3 3 6" xfId="23921"/>
    <cellStyle name="Percent 2 3 2 3 3 6 2" xfId="47973"/>
    <cellStyle name="Percent 2 3 2 3 3 7" xfId="8421"/>
    <cellStyle name="Percent 2 3 2 3 3 8" xfId="32497"/>
    <cellStyle name="Percent 2 3 2 3 4" xfId="1293"/>
    <cellStyle name="Percent 2 3 2 3 4 2" xfId="3311"/>
    <cellStyle name="Percent 2 3 2 3 4 2 2" xfId="6510"/>
    <cellStyle name="Percent 2 3 2 3 4 2 2 2" xfId="29341"/>
    <cellStyle name="Percent 2 3 2 3 4 2 2 2 2" xfId="53372"/>
    <cellStyle name="Percent 2 3 2 3 4 2 2 3" xfId="17677"/>
    <cellStyle name="Percent 2 3 2 3 4 2 2 4" xfId="41751"/>
    <cellStyle name="Percent 2 3 2 3 4 2 3" xfId="14492"/>
    <cellStyle name="Percent 2 3 2 3 4 2 3 2" xfId="38568"/>
    <cellStyle name="Percent 2 3 2 3 4 2 4" xfId="26119"/>
    <cellStyle name="Percent 2 3 2 3 4 2 4 2" xfId="50160"/>
    <cellStyle name="Percent 2 3 2 3 4 2 5" xfId="9623"/>
    <cellStyle name="Percent 2 3 2 3 4 2 6" xfId="33699"/>
    <cellStyle name="Percent 2 3 2 3 4 3" xfId="4306"/>
    <cellStyle name="Percent 2 3 2 3 4 3 2" xfId="7519"/>
    <cellStyle name="Percent 2 3 2 3 4 3 2 2" xfId="30350"/>
    <cellStyle name="Percent 2 3 2 3 4 3 2 2 2" xfId="54381"/>
    <cellStyle name="Percent 2 3 2 3 4 3 2 3" xfId="18686"/>
    <cellStyle name="Percent 2 3 2 3 4 3 2 4" xfId="42760"/>
    <cellStyle name="Percent 2 3 2 3 4 3 3" xfId="15503"/>
    <cellStyle name="Percent 2 3 2 3 4 3 3 2" xfId="39577"/>
    <cellStyle name="Percent 2 3 2 3 4 3 4" xfId="27138"/>
    <cellStyle name="Percent 2 3 2 3 4 3 4 2" xfId="51169"/>
    <cellStyle name="Percent 2 3 2 3 4 3 5" xfId="10601"/>
    <cellStyle name="Percent 2 3 2 3 4 3 6" xfId="34677"/>
    <cellStyle name="Percent 2 3 2 3 4 4" xfId="5344"/>
    <cellStyle name="Percent 2 3 2 3 4 4 2" xfId="16541"/>
    <cellStyle name="Percent 2 3 2 3 4 4 2 2" xfId="40615"/>
    <cellStyle name="Percent 2 3 2 3 4 4 3" xfId="28176"/>
    <cellStyle name="Percent 2 3 2 3 4 4 3 2" xfId="52207"/>
    <cellStyle name="Percent 2 3 2 3 4 4 4" xfId="11564"/>
    <cellStyle name="Percent 2 3 2 3 4 4 5" xfId="35640"/>
    <cellStyle name="Percent 2 3 2 3 4 5" xfId="2341"/>
    <cellStyle name="Percent 2 3 2 3 4 5 2" xfId="25152"/>
    <cellStyle name="Percent 2 3 2 3 4 5 2 2" xfId="49193"/>
    <cellStyle name="Percent 2 3 2 3 4 5 3" xfId="12673"/>
    <cellStyle name="Percent 2 3 2 3 4 5 4" xfId="36749"/>
    <cellStyle name="Percent 2 3 2 3 4 6" xfId="24167"/>
    <cellStyle name="Percent 2 3 2 3 4 6 2" xfId="48213"/>
    <cellStyle name="Percent 2 3 2 3 4 7" xfId="8661"/>
    <cellStyle name="Percent 2 3 2 3 4 8" xfId="32737"/>
    <cellStyle name="Percent 2 3 2 3 5" xfId="2590"/>
    <cellStyle name="Percent 2 3 2 3 5 2" xfId="5790"/>
    <cellStyle name="Percent 2 3 2 3 5 2 2" xfId="28621"/>
    <cellStyle name="Percent 2 3 2 3 5 2 2 2" xfId="52652"/>
    <cellStyle name="Percent 2 3 2 3 5 2 3" xfId="16957"/>
    <cellStyle name="Percent 2 3 2 3 5 2 4" xfId="41031"/>
    <cellStyle name="Percent 2 3 2 3 5 3" xfId="13772"/>
    <cellStyle name="Percent 2 3 2 3 5 3 2" xfId="37848"/>
    <cellStyle name="Percent 2 3 2 3 5 4" xfId="25399"/>
    <cellStyle name="Percent 2 3 2 3 5 4 2" xfId="49440"/>
    <cellStyle name="Percent 2 3 2 3 5 5" xfId="8903"/>
    <cellStyle name="Percent 2 3 2 3 5 6" xfId="32979"/>
    <cellStyle name="Percent 2 3 2 3 6" xfId="3566"/>
    <cellStyle name="Percent 2 3 2 3 6 2" xfId="6779"/>
    <cellStyle name="Percent 2 3 2 3 6 2 2" xfId="29610"/>
    <cellStyle name="Percent 2 3 2 3 6 2 2 2" xfId="53641"/>
    <cellStyle name="Percent 2 3 2 3 6 2 3" xfId="17946"/>
    <cellStyle name="Percent 2 3 2 3 6 2 4" xfId="42020"/>
    <cellStyle name="Percent 2 3 2 3 6 3" xfId="14763"/>
    <cellStyle name="Percent 2 3 2 3 6 3 2" xfId="38837"/>
    <cellStyle name="Percent 2 3 2 3 6 4" xfId="26398"/>
    <cellStyle name="Percent 2 3 2 3 6 4 2" xfId="50429"/>
    <cellStyle name="Percent 2 3 2 3 6 5" xfId="9881"/>
    <cellStyle name="Percent 2 3 2 3 6 6" xfId="33957"/>
    <cellStyle name="Percent 2 3 2 3 7" xfId="4623"/>
    <cellStyle name="Percent 2 3 2 3 7 2" xfId="15820"/>
    <cellStyle name="Percent 2 3 2 3 7 2 2" xfId="39894"/>
    <cellStyle name="Percent 2 3 2 3 7 3" xfId="27455"/>
    <cellStyle name="Percent 2 3 2 3 7 3 2" xfId="51486"/>
    <cellStyle name="Percent 2 3 2 3 7 4" xfId="10844"/>
    <cellStyle name="Percent 2 3 2 3 7 5" xfId="34920"/>
    <cellStyle name="Percent 2 3 2 3 8" xfId="1619"/>
    <cellStyle name="Percent 2 3 2 3 8 2" xfId="24428"/>
    <cellStyle name="Percent 2 3 2 3 8 2 2" xfId="48471"/>
    <cellStyle name="Percent 2 3 2 3 8 3" xfId="11890"/>
    <cellStyle name="Percent 2 3 2 3 8 4" xfId="35966"/>
    <cellStyle name="Percent 2 3 2 3 9" xfId="23437"/>
    <cellStyle name="Percent 2 3 2 3 9 2" xfId="47493"/>
    <cellStyle name="Percent 2 3 2 4" xfId="797"/>
    <cellStyle name="Percent 2 3 3" xfId="435"/>
    <cellStyle name="Percent 2 3 3 2" xfId="436"/>
    <cellStyle name="Percent 2 3 3 2 2" xfId="801"/>
    <cellStyle name="Percent 2 3 3 3" xfId="437"/>
    <cellStyle name="Percent 2 3 3 3 10" xfId="7942"/>
    <cellStyle name="Percent 2 3 3 3 11" xfId="32018"/>
    <cellStyle name="Percent 2 3 3 3 2" xfId="802"/>
    <cellStyle name="Percent 2 3 3 3 2 2" xfId="2832"/>
    <cellStyle name="Percent 2 3 3 3 2 2 2" xfId="6031"/>
    <cellStyle name="Percent 2 3 3 3 2 2 2 2" xfId="28862"/>
    <cellStyle name="Percent 2 3 3 3 2 2 2 2 2" xfId="52893"/>
    <cellStyle name="Percent 2 3 3 3 2 2 2 3" xfId="17198"/>
    <cellStyle name="Percent 2 3 3 3 2 2 2 4" xfId="41272"/>
    <cellStyle name="Percent 2 3 3 3 2 2 3" xfId="14013"/>
    <cellStyle name="Percent 2 3 3 3 2 2 3 2" xfId="38089"/>
    <cellStyle name="Percent 2 3 3 3 2 2 4" xfId="25640"/>
    <cellStyle name="Percent 2 3 3 3 2 2 4 2" xfId="49681"/>
    <cellStyle name="Percent 2 3 3 3 2 2 5" xfId="9144"/>
    <cellStyle name="Percent 2 3 3 3 2 2 6" xfId="33220"/>
    <cellStyle name="Percent 2 3 3 3 2 3" xfId="3812"/>
    <cellStyle name="Percent 2 3 3 3 2 3 2" xfId="7025"/>
    <cellStyle name="Percent 2 3 3 3 2 3 2 2" xfId="29856"/>
    <cellStyle name="Percent 2 3 3 3 2 3 2 2 2" xfId="53887"/>
    <cellStyle name="Percent 2 3 3 3 2 3 2 3" xfId="18192"/>
    <cellStyle name="Percent 2 3 3 3 2 3 2 4" xfId="42266"/>
    <cellStyle name="Percent 2 3 3 3 2 3 3" xfId="15009"/>
    <cellStyle name="Percent 2 3 3 3 2 3 3 2" xfId="39083"/>
    <cellStyle name="Percent 2 3 3 3 2 3 4" xfId="26644"/>
    <cellStyle name="Percent 2 3 3 3 2 3 4 2" xfId="50675"/>
    <cellStyle name="Percent 2 3 3 3 2 3 5" xfId="10122"/>
    <cellStyle name="Percent 2 3 3 3 2 3 6" xfId="34198"/>
    <cellStyle name="Percent 2 3 3 3 2 4" xfId="4864"/>
    <cellStyle name="Percent 2 3 3 3 2 4 2" xfId="16061"/>
    <cellStyle name="Percent 2 3 3 3 2 4 2 2" xfId="40135"/>
    <cellStyle name="Percent 2 3 3 3 2 4 3" xfId="27696"/>
    <cellStyle name="Percent 2 3 3 3 2 4 3 2" xfId="51727"/>
    <cellStyle name="Percent 2 3 3 3 2 4 4" xfId="11085"/>
    <cellStyle name="Percent 2 3 3 3 2 4 5" xfId="35161"/>
    <cellStyle name="Percent 2 3 3 3 2 5" xfId="1860"/>
    <cellStyle name="Percent 2 3 3 3 2 5 2" xfId="24669"/>
    <cellStyle name="Percent 2 3 3 3 2 5 2 2" xfId="48712"/>
    <cellStyle name="Percent 2 3 3 3 2 5 3" xfId="12175"/>
    <cellStyle name="Percent 2 3 3 3 2 5 4" xfId="36251"/>
    <cellStyle name="Percent 2 3 3 3 2 6" xfId="23680"/>
    <cellStyle name="Percent 2 3 3 3 2 6 2" xfId="47734"/>
    <cellStyle name="Percent 2 3 3 3 2 7" xfId="8182"/>
    <cellStyle name="Percent 2 3 3 3 2 8" xfId="32258"/>
    <cellStyle name="Percent 2 3 3 3 3" xfId="1054"/>
    <cellStyle name="Percent 2 3 3 3 3 2" xfId="3072"/>
    <cellStyle name="Percent 2 3 3 3 3 2 2" xfId="6271"/>
    <cellStyle name="Percent 2 3 3 3 3 2 2 2" xfId="29102"/>
    <cellStyle name="Percent 2 3 3 3 3 2 2 2 2" xfId="53133"/>
    <cellStyle name="Percent 2 3 3 3 3 2 2 3" xfId="17438"/>
    <cellStyle name="Percent 2 3 3 3 3 2 2 4" xfId="41512"/>
    <cellStyle name="Percent 2 3 3 3 3 2 3" xfId="14253"/>
    <cellStyle name="Percent 2 3 3 3 3 2 3 2" xfId="38329"/>
    <cellStyle name="Percent 2 3 3 3 3 2 4" xfId="25880"/>
    <cellStyle name="Percent 2 3 3 3 3 2 4 2" xfId="49921"/>
    <cellStyle name="Percent 2 3 3 3 3 2 5" xfId="9384"/>
    <cellStyle name="Percent 2 3 3 3 3 2 6" xfId="33460"/>
    <cellStyle name="Percent 2 3 3 3 3 3" xfId="4055"/>
    <cellStyle name="Percent 2 3 3 3 3 3 2" xfId="7268"/>
    <cellStyle name="Percent 2 3 3 3 3 3 2 2" xfId="30099"/>
    <cellStyle name="Percent 2 3 3 3 3 3 2 2 2" xfId="54130"/>
    <cellStyle name="Percent 2 3 3 3 3 3 2 3" xfId="18435"/>
    <cellStyle name="Percent 2 3 3 3 3 3 2 4" xfId="42509"/>
    <cellStyle name="Percent 2 3 3 3 3 3 3" xfId="15252"/>
    <cellStyle name="Percent 2 3 3 3 3 3 3 2" xfId="39326"/>
    <cellStyle name="Percent 2 3 3 3 3 3 4" xfId="26887"/>
    <cellStyle name="Percent 2 3 3 3 3 3 4 2" xfId="50918"/>
    <cellStyle name="Percent 2 3 3 3 3 3 5" xfId="10362"/>
    <cellStyle name="Percent 2 3 3 3 3 3 6" xfId="34438"/>
    <cellStyle name="Percent 2 3 3 3 3 4" xfId="5104"/>
    <cellStyle name="Percent 2 3 3 3 3 4 2" xfId="16301"/>
    <cellStyle name="Percent 2 3 3 3 3 4 2 2" xfId="40375"/>
    <cellStyle name="Percent 2 3 3 3 3 4 3" xfId="27936"/>
    <cellStyle name="Percent 2 3 3 3 3 4 3 2" xfId="51967"/>
    <cellStyle name="Percent 2 3 3 3 3 4 4" xfId="11325"/>
    <cellStyle name="Percent 2 3 3 3 3 4 5" xfId="35401"/>
    <cellStyle name="Percent 2 3 3 3 3 5" xfId="2100"/>
    <cellStyle name="Percent 2 3 3 3 3 5 2" xfId="24909"/>
    <cellStyle name="Percent 2 3 3 3 3 5 2 2" xfId="48952"/>
    <cellStyle name="Percent 2 3 3 3 3 5 3" xfId="12421"/>
    <cellStyle name="Percent 2 3 3 3 3 5 4" xfId="36497"/>
    <cellStyle name="Percent 2 3 3 3 3 6" xfId="23922"/>
    <cellStyle name="Percent 2 3 3 3 3 6 2" xfId="47974"/>
    <cellStyle name="Percent 2 3 3 3 3 7" xfId="8422"/>
    <cellStyle name="Percent 2 3 3 3 3 8" xfId="32498"/>
    <cellStyle name="Percent 2 3 3 3 4" xfId="1294"/>
    <cellStyle name="Percent 2 3 3 3 4 2" xfId="3312"/>
    <cellStyle name="Percent 2 3 3 3 4 2 2" xfId="6511"/>
    <cellStyle name="Percent 2 3 3 3 4 2 2 2" xfId="29342"/>
    <cellStyle name="Percent 2 3 3 3 4 2 2 2 2" xfId="53373"/>
    <cellStyle name="Percent 2 3 3 3 4 2 2 3" xfId="17678"/>
    <cellStyle name="Percent 2 3 3 3 4 2 2 4" xfId="41752"/>
    <cellStyle name="Percent 2 3 3 3 4 2 3" xfId="14493"/>
    <cellStyle name="Percent 2 3 3 3 4 2 3 2" xfId="38569"/>
    <cellStyle name="Percent 2 3 3 3 4 2 4" xfId="26120"/>
    <cellStyle name="Percent 2 3 3 3 4 2 4 2" xfId="50161"/>
    <cellStyle name="Percent 2 3 3 3 4 2 5" xfId="9624"/>
    <cellStyle name="Percent 2 3 3 3 4 2 6" xfId="33700"/>
    <cellStyle name="Percent 2 3 3 3 4 3" xfId="4307"/>
    <cellStyle name="Percent 2 3 3 3 4 3 2" xfId="7520"/>
    <cellStyle name="Percent 2 3 3 3 4 3 2 2" xfId="30351"/>
    <cellStyle name="Percent 2 3 3 3 4 3 2 2 2" xfId="54382"/>
    <cellStyle name="Percent 2 3 3 3 4 3 2 3" xfId="18687"/>
    <cellStyle name="Percent 2 3 3 3 4 3 2 4" xfId="42761"/>
    <cellStyle name="Percent 2 3 3 3 4 3 3" xfId="15504"/>
    <cellStyle name="Percent 2 3 3 3 4 3 3 2" xfId="39578"/>
    <cellStyle name="Percent 2 3 3 3 4 3 4" xfId="27139"/>
    <cellStyle name="Percent 2 3 3 3 4 3 4 2" xfId="51170"/>
    <cellStyle name="Percent 2 3 3 3 4 3 5" xfId="10602"/>
    <cellStyle name="Percent 2 3 3 3 4 3 6" xfId="34678"/>
    <cellStyle name="Percent 2 3 3 3 4 4" xfId="5345"/>
    <cellStyle name="Percent 2 3 3 3 4 4 2" xfId="16542"/>
    <cellStyle name="Percent 2 3 3 3 4 4 2 2" xfId="40616"/>
    <cellStyle name="Percent 2 3 3 3 4 4 3" xfId="28177"/>
    <cellStyle name="Percent 2 3 3 3 4 4 3 2" xfId="52208"/>
    <cellStyle name="Percent 2 3 3 3 4 4 4" xfId="11565"/>
    <cellStyle name="Percent 2 3 3 3 4 4 5" xfId="35641"/>
    <cellStyle name="Percent 2 3 3 3 4 5" xfId="2342"/>
    <cellStyle name="Percent 2 3 3 3 4 5 2" xfId="25153"/>
    <cellStyle name="Percent 2 3 3 3 4 5 2 2" xfId="49194"/>
    <cellStyle name="Percent 2 3 3 3 4 5 3" xfId="12674"/>
    <cellStyle name="Percent 2 3 3 3 4 5 4" xfId="36750"/>
    <cellStyle name="Percent 2 3 3 3 4 6" xfId="24168"/>
    <cellStyle name="Percent 2 3 3 3 4 6 2" xfId="48214"/>
    <cellStyle name="Percent 2 3 3 3 4 7" xfId="8662"/>
    <cellStyle name="Percent 2 3 3 3 4 8" xfId="32738"/>
    <cellStyle name="Percent 2 3 3 3 5" xfId="2591"/>
    <cellStyle name="Percent 2 3 3 3 5 2" xfId="5791"/>
    <cellStyle name="Percent 2 3 3 3 5 2 2" xfId="28622"/>
    <cellStyle name="Percent 2 3 3 3 5 2 2 2" xfId="52653"/>
    <cellStyle name="Percent 2 3 3 3 5 2 3" xfId="16958"/>
    <cellStyle name="Percent 2 3 3 3 5 2 4" xfId="41032"/>
    <cellStyle name="Percent 2 3 3 3 5 3" xfId="13773"/>
    <cellStyle name="Percent 2 3 3 3 5 3 2" xfId="37849"/>
    <cellStyle name="Percent 2 3 3 3 5 4" xfId="25400"/>
    <cellStyle name="Percent 2 3 3 3 5 4 2" xfId="49441"/>
    <cellStyle name="Percent 2 3 3 3 5 5" xfId="8904"/>
    <cellStyle name="Percent 2 3 3 3 5 6" xfId="32980"/>
    <cellStyle name="Percent 2 3 3 3 6" xfId="3567"/>
    <cellStyle name="Percent 2 3 3 3 6 2" xfId="6780"/>
    <cellStyle name="Percent 2 3 3 3 6 2 2" xfId="29611"/>
    <cellStyle name="Percent 2 3 3 3 6 2 2 2" xfId="53642"/>
    <cellStyle name="Percent 2 3 3 3 6 2 3" xfId="17947"/>
    <cellStyle name="Percent 2 3 3 3 6 2 4" xfId="42021"/>
    <cellStyle name="Percent 2 3 3 3 6 3" xfId="14764"/>
    <cellStyle name="Percent 2 3 3 3 6 3 2" xfId="38838"/>
    <cellStyle name="Percent 2 3 3 3 6 4" xfId="26399"/>
    <cellStyle name="Percent 2 3 3 3 6 4 2" xfId="50430"/>
    <cellStyle name="Percent 2 3 3 3 6 5" xfId="9882"/>
    <cellStyle name="Percent 2 3 3 3 6 6" xfId="33958"/>
    <cellStyle name="Percent 2 3 3 3 7" xfId="4624"/>
    <cellStyle name="Percent 2 3 3 3 7 2" xfId="15821"/>
    <cellStyle name="Percent 2 3 3 3 7 2 2" xfId="39895"/>
    <cellStyle name="Percent 2 3 3 3 7 3" xfId="27456"/>
    <cellStyle name="Percent 2 3 3 3 7 3 2" xfId="51487"/>
    <cellStyle name="Percent 2 3 3 3 7 4" xfId="10845"/>
    <cellStyle name="Percent 2 3 3 3 7 5" xfId="34921"/>
    <cellStyle name="Percent 2 3 3 3 8" xfId="1620"/>
    <cellStyle name="Percent 2 3 3 3 8 2" xfId="24429"/>
    <cellStyle name="Percent 2 3 3 3 8 2 2" xfId="48472"/>
    <cellStyle name="Percent 2 3 3 3 8 3" xfId="11892"/>
    <cellStyle name="Percent 2 3 3 3 8 4" xfId="35968"/>
    <cellStyle name="Percent 2 3 3 3 9" xfId="23438"/>
    <cellStyle name="Percent 2 3 3 3 9 2" xfId="47494"/>
    <cellStyle name="Percent 2 3 3 4" xfId="800"/>
    <cellStyle name="Percent 2 3 4" xfId="438"/>
    <cellStyle name="Percent 2 3 4 2" xfId="803"/>
    <cellStyle name="Percent 2 3 5" xfId="439"/>
    <cellStyle name="Percent 2 3 5 10" xfId="7943"/>
    <cellStyle name="Percent 2 3 5 11" xfId="32019"/>
    <cellStyle name="Percent 2 3 5 2" xfId="804"/>
    <cellStyle name="Percent 2 3 5 2 2" xfId="2833"/>
    <cellStyle name="Percent 2 3 5 2 2 2" xfId="6032"/>
    <cellStyle name="Percent 2 3 5 2 2 2 2" xfId="28863"/>
    <cellStyle name="Percent 2 3 5 2 2 2 2 2" xfId="52894"/>
    <cellStyle name="Percent 2 3 5 2 2 2 3" xfId="17199"/>
    <cellStyle name="Percent 2 3 5 2 2 2 4" xfId="41273"/>
    <cellStyle name="Percent 2 3 5 2 2 3" xfId="14014"/>
    <cellStyle name="Percent 2 3 5 2 2 3 2" xfId="38090"/>
    <cellStyle name="Percent 2 3 5 2 2 4" xfId="25641"/>
    <cellStyle name="Percent 2 3 5 2 2 4 2" xfId="49682"/>
    <cellStyle name="Percent 2 3 5 2 2 5" xfId="9145"/>
    <cellStyle name="Percent 2 3 5 2 2 6" xfId="33221"/>
    <cellStyle name="Percent 2 3 5 2 3" xfId="3813"/>
    <cellStyle name="Percent 2 3 5 2 3 2" xfId="7026"/>
    <cellStyle name="Percent 2 3 5 2 3 2 2" xfId="29857"/>
    <cellStyle name="Percent 2 3 5 2 3 2 2 2" xfId="53888"/>
    <cellStyle name="Percent 2 3 5 2 3 2 3" xfId="18193"/>
    <cellStyle name="Percent 2 3 5 2 3 2 4" xfId="42267"/>
    <cellStyle name="Percent 2 3 5 2 3 3" xfId="15010"/>
    <cellStyle name="Percent 2 3 5 2 3 3 2" xfId="39084"/>
    <cellStyle name="Percent 2 3 5 2 3 4" xfId="26645"/>
    <cellStyle name="Percent 2 3 5 2 3 4 2" xfId="50676"/>
    <cellStyle name="Percent 2 3 5 2 3 5" xfId="10123"/>
    <cellStyle name="Percent 2 3 5 2 3 6" xfId="34199"/>
    <cellStyle name="Percent 2 3 5 2 4" xfId="4865"/>
    <cellStyle name="Percent 2 3 5 2 4 2" xfId="16062"/>
    <cellStyle name="Percent 2 3 5 2 4 2 2" xfId="40136"/>
    <cellStyle name="Percent 2 3 5 2 4 3" xfId="27697"/>
    <cellStyle name="Percent 2 3 5 2 4 3 2" xfId="51728"/>
    <cellStyle name="Percent 2 3 5 2 4 4" xfId="11086"/>
    <cellStyle name="Percent 2 3 5 2 4 5" xfId="35162"/>
    <cellStyle name="Percent 2 3 5 2 5" xfId="1861"/>
    <cellStyle name="Percent 2 3 5 2 5 2" xfId="24670"/>
    <cellStyle name="Percent 2 3 5 2 5 2 2" xfId="48713"/>
    <cellStyle name="Percent 2 3 5 2 5 3" xfId="12176"/>
    <cellStyle name="Percent 2 3 5 2 5 4" xfId="36252"/>
    <cellStyle name="Percent 2 3 5 2 6" xfId="23681"/>
    <cellStyle name="Percent 2 3 5 2 6 2" xfId="47735"/>
    <cellStyle name="Percent 2 3 5 2 7" xfId="8183"/>
    <cellStyle name="Percent 2 3 5 2 8" xfId="32259"/>
    <cellStyle name="Percent 2 3 5 3" xfId="1055"/>
    <cellStyle name="Percent 2 3 5 3 2" xfId="3073"/>
    <cellStyle name="Percent 2 3 5 3 2 2" xfId="6272"/>
    <cellStyle name="Percent 2 3 5 3 2 2 2" xfId="29103"/>
    <cellStyle name="Percent 2 3 5 3 2 2 2 2" xfId="53134"/>
    <cellStyle name="Percent 2 3 5 3 2 2 3" xfId="17439"/>
    <cellStyle name="Percent 2 3 5 3 2 2 4" xfId="41513"/>
    <cellStyle name="Percent 2 3 5 3 2 3" xfId="14254"/>
    <cellStyle name="Percent 2 3 5 3 2 3 2" xfId="38330"/>
    <cellStyle name="Percent 2 3 5 3 2 4" xfId="25881"/>
    <cellStyle name="Percent 2 3 5 3 2 4 2" xfId="49922"/>
    <cellStyle name="Percent 2 3 5 3 2 5" xfId="9385"/>
    <cellStyle name="Percent 2 3 5 3 2 6" xfId="33461"/>
    <cellStyle name="Percent 2 3 5 3 3" xfId="4056"/>
    <cellStyle name="Percent 2 3 5 3 3 2" xfId="7269"/>
    <cellStyle name="Percent 2 3 5 3 3 2 2" xfId="30100"/>
    <cellStyle name="Percent 2 3 5 3 3 2 2 2" xfId="54131"/>
    <cellStyle name="Percent 2 3 5 3 3 2 3" xfId="18436"/>
    <cellStyle name="Percent 2 3 5 3 3 2 4" xfId="42510"/>
    <cellStyle name="Percent 2 3 5 3 3 3" xfId="15253"/>
    <cellStyle name="Percent 2 3 5 3 3 3 2" xfId="39327"/>
    <cellStyle name="Percent 2 3 5 3 3 4" xfId="26888"/>
    <cellStyle name="Percent 2 3 5 3 3 4 2" xfId="50919"/>
    <cellStyle name="Percent 2 3 5 3 3 5" xfId="10363"/>
    <cellStyle name="Percent 2 3 5 3 3 6" xfId="34439"/>
    <cellStyle name="Percent 2 3 5 3 4" xfId="5105"/>
    <cellStyle name="Percent 2 3 5 3 4 2" xfId="16302"/>
    <cellStyle name="Percent 2 3 5 3 4 2 2" xfId="40376"/>
    <cellStyle name="Percent 2 3 5 3 4 3" xfId="27937"/>
    <cellStyle name="Percent 2 3 5 3 4 3 2" xfId="51968"/>
    <cellStyle name="Percent 2 3 5 3 4 4" xfId="11326"/>
    <cellStyle name="Percent 2 3 5 3 4 5" xfId="35402"/>
    <cellStyle name="Percent 2 3 5 3 5" xfId="2101"/>
    <cellStyle name="Percent 2 3 5 3 5 2" xfId="24910"/>
    <cellStyle name="Percent 2 3 5 3 5 2 2" xfId="48953"/>
    <cellStyle name="Percent 2 3 5 3 5 3" xfId="12422"/>
    <cellStyle name="Percent 2 3 5 3 5 4" xfId="36498"/>
    <cellStyle name="Percent 2 3 5 3 6" xfId="23923"/>
    <cellStyle name="Percent 2 3 5 3 6 2" xfId="47975"/>
    <cellStyle name="Percent 2 3 5 3 7" xfId="8423"/>
    <cellStyle name="Percent 2 3 5 3 8" xfId="32499"/>
    <cellStyle name="Percent 2 3 5 4" xfId="1295"/>
    <cellStyle name="Percent 2 3 5 4 2" xfId="3313"/>
    <cellStyle name="Percent 2 3 5 4 2 2" xfId="6512"/>
    <cellStyle name="Percent 2 3 5 4 2 2 2" xfId="29343"/>
    <cellStyle name="Percent 2 3 5 4 2 2 2 2" xfId="53374"/>
    <cellStyle name="Percent 2 3 5 4 2 2 3" xfId="17679"/>
    <cellStyle name="Percent 2 3 5 4 2 2 4" xfId="41753"/>
    <cellStyle name="Percent 2 3 5 4 2 3" xfId="14494"/>
    <cellStyle name="Percent 2 3 5 4 2 3 2" xfId="38570"/>
    <cellStyle name="Percent 2 3 5 4 2 4" xfId="26121"/>
    <cellStyle name="Percent 2 3 5 4 2 4 2" xfId="50162"/>
    <cellStyle name="Percent 2 3 5 4 2 5" xfId="9625"/>
    <cellStyle name="Percent 2 3 5 4 2 6" xfId="33701"/>
    <cellStyle name="Percent 2 3 5 4 3" xfId="4308"/>
    <cellStyle name="Percent 2 3 5 4 3 2" xfId="7521"/>
    <cellStyle name="Percent 2 3 5 4 3 2 2" xfId="30352"/>
    <cellStyle name="Percent 2 3 5 4 3 2 2 2" xfId="54383"/>
    <cellStyle name="Percent 2 3 5 4 3 2 3" xfId="18688"/>
    <cellStyle name="Percent 2 3 5 4 3 2 4" xfId="42762"/>
    <cellStyle name="Percent 2 3 5 4 3 3" xfId="15505"/>
    <cellStyle name="Percent 2 3 5 4 3 3 2" xfId="39579"/>
    <cellStyle name="Percent 2 3 5 4 3 4" xfId="27140"/>
    <cellStyle name="Percent 2 3 5 4 3 4 2" xfId="51171"/>
    <cellStyle name="Percent 2 3 5 4 3 5" xfId="10603"/>
    <cellStyle name="Percent 2 3 5 4 3 6" xfId="34679"/>
    <cellStyle name="Percent 2 3 5 4 4" xfId="5346"/>
    <cellStyle name="Percent 2 3 5 4 4 2" xfId="16543"/>
    <cellStyle name="Percent 2 3 5 4 4 2 2" xfId="40617"/>
    <cellStyle name="Percent 2 3 5 4 4 3" xfId="28178"/>
    <cellStyle name="Percent 2 3 5 4 4 3 2" xfId="52209"/>
    <cellStyle name="Percent 2 3 5 4 4 4" xfId="11566"/>
    <cellStyle name="Percent 2 3 5 4 4 5" xfId="35642"/>
    <cellStyle name="Percent 2 3 5 4 5" xfId="2343"/>
    <cellStyle name="Percent 2 3 5 4 5 2" xfId="25154"/>
    <cellStyle name="Percent 2 3 5 4 5 2 2" xfId="49195"/>
    <cellStyle name="Percent 2 3 5 4 5 3" xfId="12675"/>
    <cellStyle name="Percent 2 3 5 4 5 4" xfId="36751"/>
    <cellStyle name="Percent 2 3 5 4 6" xfId="24169"/>
    <cellStyle name="Percent 2 3 5 4 6 2" xfId="48215"/>
    <cellStyle name="Percent 2 3 5 4 7" xfId="8663"/>
    <cellStyle name="Percent 2 3 5 4 8" xfId="32739"/>
    <cellStyle name="Percent 2 3 5 5" xfId="2592"/>
    <cellStyle name="Percent 2 3 5 5 2" xfId="5792"/>
    <cellStyle name="Percent 2 3 5 5 2 2" xfId="28623"/>
    <cellStyle name="Percent 2 3 5 5 2 2 2" xfId="52654"/>
    <cellStyle name="Percent 2 3 5 5 2 3" xfId="16959"/>
    <cellStyle name="Percent 2 3 5 5 2 4" xfId="41033"/>
    <cellStyle name="Percent 2 3 5 5 3" xfId="13774"/>
    <cellStyle name="Percent 2 3 5 5 3 2" xfId="37850"/>
    <cellStyle name="Percent 2 3 5 5 4" xfId="25401"/>
    <cellStyle name="Percent 2 3 5 5 4 2" xfId="49442"/>
    <cellStyle name="Percent 2 3 5 5 5" xfId="8905"/>
    <cellStyle name="Percent 2 3 5 5 6" xfId="32981"/>
    <cellStyle name="Percent 2 3 5 6" xfId="3568"/>
    <cellStyle name="Percent 2 3 5 6 2" xfId="6781"/>
    <cellStyle name="Percent 2 3 5 6 2 2" xfId="29612"/>
    <cellStyle name="Percent 2 3 5 6 2 2 2" xfId="53643"/>
    <cellStyle name="Percent 2 3 5 6 2 3" xfId="17948"/>
    <cellStyle name="Percent 2 3 5 6 2 4" xfId="42022"/>
    <cellStyle name="Percent 2 3 5 6 3" xfId="14765"/>
    <cellStyle name="Percent 2 3 5 6 3 2" xfId="38839"/>
    <cellStyle name="Percent 2 3 5 6 4" xfId="26400"/>
    <cellStyle name="Percent 2 3 5 6 4 2" xfId="50431"/>
    <cellStyle name="Percent 2 3 5 6 5" xfId="9883"/>
    <cellStyle name="Percent 2 3 5 6 6" xfId="33959"/>
    <cellStyle name="Percent 2 3 5 7" xfId="4625"/>
    <cellStyle name="Percent 2 3 5 7 2" xfId="15822"/>
    <cellStyle name="Percent 2 3 5 7 2 2" xfId="39896"/>
    <cellStyle name="Percent 2 3 5 7 3" xfId="27457"/>
    <cellStyle name="Percent 2 3 5 7 3 2" xfId="51488"/>
    <cellStyle name="Percent 2 3 5 7 4" xfId="10846"/>
    <cellStyle name="Percent 2 3 5 7 5" xfId="34922"/>
    <cellStyle name="Percent 2 3 5 8" xfId="1621"/>
    <cellStyle name="Percent 2 3 5 8 2" xfId="24430"/>
    <cellStyle name="Percent 2 3 5 8 2 2" xfId="48473"/>
    <cellStyle name="Percent 2 3 5 8 3" xfId="11893"/>
    <cellStyle name="Percent 2 3 5 8 4" xfId="35969"/>
    <cellStyle name="Percent 2 3 5 9" xfId="23439"/>
    <cellStyle name="Percent 2 3 5 9 2" xfId="47495"/>
    <cellStyle name="Percent 2 3 6" xfId="796"/>
    <cellStyle name="Percent 2 4" xfId="440"/>
    <cellStyle name="Percent 2 4 2" xfId="441"/>
    <cellStyle name="Percent 2 4 2 2" xfId="442"/>
    <cellStyle name="Percent 2 4 2 2 2" xfId="807"/>
    <cellStyle name="Percent 2 4 2 3" xfId="443"/>
    <cellStyle name="Percent 2 4 2 3 10" xfId="7944"/>
    <cellStyle name="Percent 2 4 2 3 11" xfId="32020"/>
    <cellStyle name="Percent 2 4 2 3 2" xfId="808"/>
    <cellStyle name="Percent 2 4 2 3 2 2" xfId="2834"/>
    <cellStyle name="Percent 2 4 2 3 2 2 2" xfId="6033"/>
    <cellStyle name="Percent 2 4 2 3 2 2 2 2" xfId="28864"/>
    <cellStyle name="Percent 2 4 2 3 2 2 2 2 2" xfId="52895"/>
    <cellStyle name="Percent 2 4 2 3 2 2 2 3" xfId="17200"/>
    <cellStyle name="Percent 2 4 2 3 2 2 2 4" xfId="41274"/>
    <cellStyle name="Percent 2 4 2 3 2 2 3" xfId="14015"/>
    <cellStyle name="Percent 2 4 2 3 2 2 3 2" xfId="38091"/>
    <cellStyle name="Percent 2 4 2 3 2 2 4" xfId="25642"/>
    <cellStyle name="Percent 2 4 2 3 2 2 4 2" xfId="49683"/>
    <cellStyle name="Percent 2 4 2 3 2 2 5" xfId="9146"/>
    <cellStyle name="Percent 2 4 2 3 2 2 6" xfId="33222"/>
    <cellStyle name="Percent 2 4 2 3 2 3" xfId="3814"/>
    <cellStyle name="Percent 2 4 2 3 2 3 2" xfId="7027"/>
    <cellStyle name="Percent 2 4 2 3 2 3 2 2" xfId="29858"/>
    <cellStyle name="Percent 2 4 2 3 2 3 2 2 2" xfId="53889"/>
    <cellStyle name="Percent 2 4 2 3 2 3 2 3" xfId="18194"/>
    <cellStyle name="Percent 2 4 2 3 2 3 2 4" xfId="42268"/>
    <cellStyle name="Percent 2 4 2 3 2 3 3" xfId="15011"/>
    <cellStyle name="Percent 2 4 2 3 2 3 3 2" xfId="39085"/>
    <cellStyle name="Percent 2 4 2 3 2 3 4" xfId="26646"/>
    <cellStyle name="Percent 2 4 2 3 2 3 4 2" xfId="50677"/>
    <cellStyle name="Percent 2 4 2 3 2 3 5" xfId="10124"/>
    <cellStyle name="Percent 2 4 2 3 2 3 6" xfId="34200"/>
    <cellStyle name="Percent 2 4 2 3 2 4" xfId="4866"/>
    <cellStyle name="Percent 2 4 2 3 2 4 2" xfId="16063"/>
    <cellStyle name="Percent 2 4 2 3 2 4 2 2" xfId="40137"/>
    <cellStyle name="Percent 2 4 2 3 2 4 3" xfId="27698"/>
    <cellStyle name="Percent 2 4 2 3 2 4 3 2" xfId="51729"/>
    <cellStyle name="Percent 2 4 2 3 2 4 4" xfId="11087"/>
    <cellStyle name="Percent 2 4 2 3 2 4 5" xfId="35163"/>
    <cellStyle name="Percent 2 4 2 3 2 5" xfId="1862"/>
    <cellStyle name="Percent 2 4 2 3 2 5 2" xfId="24671"/>
    <cellStyle name="Percent 2 4 2 3 2 5 2 2" xfId="48714"/>
    <cellStyle name="Percent 2 4 2 3 2 5 3" xfId="12178"/>
    <cellStyle name="Percent 2 4 2 3 2 5 4" xfId="36254"/>
    <cellStyle name="Percent 2 4 2 3 2 6" xfId="23682"/>
    <cellStyle name="Percent 2 4 2 3 2 6 2" xfId="47736"/>
    <cellStyle name="Percent 2 4 2 3 2 7" xfId="8184"/>
    <cellStyle name="Percent 2 4 2 3 2 8" xfId="32260"/>
    <cellStyle name="Percent 2 4 2 3 3" xfId="1056"/>
    <cellStyle name="Percent 2 4 2 3 3 2" xfId="3074"/>
    <cellStyle name="Percent 2 4 2 3 3 2 2" xfId="6273"/>
    <cellStyle name="Percent 2 4 2 3 3 2 2 2" xfId="29104"/>
    <cellStyle name="Percent 2 4 2 3 3 2 2 2 2" xfId="53135"/>
    <cellStyle name="Percent 2 4 2 3 3 2 2 3" xfId="17440"/>
    <cellStyle name="Percent 2 4 2 3 3 2 2 4" xfId="41514"/>
    <cellStyle name="Percent 2 4 2 3 3 2 3" xfId="14255"/>
    <cellStyle name="Percent 2 4 2 3 3 2 3 2" xfId="38331"/>
    <cellStyle name="Percent 2 4 2 3 3 2 4" xfId="25882"/>
    <cellStyle name="Percent 2 4 2 3 3 2 4 2" xfId="49923"/>
    <cellStyle name="Percent 2 4 2 3 3 2 5" xfId="9386"/>
    <cellStyle name="Percent 2 4 2 3 3 2 6" xfId="33462"/>
    <cellStyle name="Percent 2 4 2 3 3 3" xfId="4057"/>
    <cellStyle name="Percent 2 4 2 3 3 3 2" xfId="7270"/>
    <cellStyle name="Percent 2 4 2 3 3 3 2 2" xfId="30101"/>
    <cellStyle name="Percent 2 4 2 3 3 3 2 2 2" xfId="54132"/>
    <cellStyle name="Percent 2 4 2 3 3 3 2 3" xfId="18437"/>
    <cellStyle name="Percent 2 4 2 3 3 3 2 4" xfId="42511"/>
    <cellStyle name="Percent 2 4 2 3 3 3 3" xfId="15254"/>
    <cellStyle name="Percent 2 4 2 3 3 3 3 2" xfId="39328"/>
    <cellStyle name="Percent 2 4 2 3 3 3 4" xfId="26889"/>
    <cellStyle name="Percent 2 4 2 3 3 3 4 2" xfId="50920"/>
    <cellStyle name="Percent 2 4 2 3 3 3 5" xfId="10364"/>
    <cellStyle name="Percent 2 4 2 3 3 3 6" xfId="34440"/>
    <cellStyle name="Percent 2 4 2 3 3 4" xfId="5106"/>
    <cellStyle name="Percent 2 4 2 3 3 4 2" xfId="16303"/>
    <cellStyle name="Percent 2 4 2 3 3 4 2 2" xfId="40377"/>
    <cellStyle name="Percent 2 4 2 3 3 4 3" xfId="27938"/>
    <cellStyle name="Percent 2 4 2 3 3 4 3 2" xfId="51969"/>
    <cellStyle name="Percent 2 4 2 3 3 4 4" xfId="11327"/>
    <cellStyle name="Percent 2 4 2 3 3 4 5" xfId="35403"/>
    <cellStyle name="Percent 2 4 2 3 3 5" xfId="2102"/>
    <cellStyle name="Percent 2 4 2 3 3 5 2" xfId="24911"/>
    <cellStyle name="Percent 2 4 2 3 3 5 2 2" xfId="48954"/>
    <cellStyle name="Percent 2 4 2 3 3 5 3" xfId="12423"/>
    <cellStyle name="Percent 2 4 2 3 3 5 4" xfId="36499"/>
    <cellStyle name="Percent 2 4 2 3 3 6" xfId="23924"/>
    <cellStyle name="Percent 2 4 2 3 3 6 2" xfId="47976"/>
    <cellStyle name="Percent 2 4 2 3 3 7" xfId="8424"/>
    <cellStyle name="Percent 2 4 2 3 3 8" xfId="32500"/>
    <cellStyle name="Percent 2 4 2 3 4" xfId="1296"/>
    <cellStyle name="Percent 2 4 2 3 4 2" xfId="3314"/>
    <cellStyle name="Percent 2 4 2 3 4 2 2" xfId="6513"/>
    <cellStyle name="Percent 2 4 2 3 4 2 2 2" xfId="29344"/>
    <cellStyle name="Percent 2 4 2 3 4 2 2 2 2" xfId="53375"/>
    <cellStyle name="Percent 2 4 2 3 4 2 2 3" xfId="17680"/>
    <cellStyle name="Percent 2 4 2 3 4 2 2 4" xfId="41754"/>
    <cellStyle name="Percent 2 4 2 3 4 2 3" xfId="14495"/>
    <cellStyle name="Percent 2 4 2 3 4 2 3 2" xfId="38571"/>
    <cellStyle name="Percent 2 4 2 3 4 2 4" xfId="26122"/>
    <cellStyle name="Percent 2 4 2 3 4 2 4 2" xfId="50163"/>
    <cellStyle name="Percent 2 4 2 3 4 2 5" xfId="9626"/>
    <cellStyle name="Percent 2 4 2 3 4 2 6" xfId="33702"/>
    <cellStyle name="Percent 2 4 2 3 4 3" xfId="4309"/>
    <cellStyle name="Percent 2 4 2 3 4 3 2" xfId="7522"/>
    <cellStyle name="Percent 2 4 2 3 4 3 2 2" xfId="30353"/>
    <cellStyle name="Percent 2 4 2 3 4 3 2 2 2" xfId="54384"/>
    <cellStyle name="Percent 2 4 2 3 4 3 2 3" xfId="18689"/>
    <cellStyle name="Percent 2 4 2 3 4 3 2 4" xfId="42763"/>
    <cellStyle name="Percent 2 4 2 3 4 3 3" xfId="15506"/>
    <cellStyle name="Percent 2 4 2 3 4 3 3 2" xfId="39580"/>
    <cellStyle name="Percent 2 4 2 3 4 3 4" xfId="27141"/>
    <cellStyle name="Percent 2 4 2 3 4 3 4 2" xfId="51172"/>
    <cellStyle name="Percent 2 4 2 3 4 3 5" xfId="10604"/>
    <cellStyle name="Percent 2 4 2 3 4 3 6" xfId="34680"/>
    <cellStyle name="Percent 2 4 2 3 4 4" xfId="5347"/>
    <cellStyle name="Percent 2 4 2 3 4 4 2" xfId="16544"/>
    <cellStyle name="Percent 2 4 2 3 4 4 2 2" xfId="40618"/>
    <cellStyle name="Percent 2 4 2 3 4 4 3" xfId="28179"/>
    <cellStyle name="Percent 2 4 2 3 4 4 3 2" xfId="52210"/>
    <cellStyle name="Percent 2 4 2 3 4 4 4" xfId="11567"/>
    <cellStyle name="Percent 2 4 2 3 4 4 5" xfId="35643"/>
    <cellStyle name="Percent 2 4 2 3 4 5" xfId="2344"/>
    <cellStyle name="Percent 2 4 2 3 4 5 2" xfId="25155"/>
    <cellStyle name="Percent 2 4 2 3 4 5 2 2" xfId="49196"/>
    <cellStyle name="Percent 2 4 2 3 4 5 3" xfId="12676"/>
    <cellStyle name="Percent 2 4 2 3 4 5 4" xfId="36752"/>
    <cellStyle name="Percent 2 4 2 3 4 6" xfId="24170"/>
    <cellStyle name="Percent 2 4 2 3 4 6 2" xfId="48216"/>
    <cellStyle name="Percent 2 4 2 3 4 7" xfId="8664"/>
    <cellStyle name="Percent 2 4 2 3 4 8" xfId="32740"/>
    <cellStyle name="Percent 2 4 2 3 5" xfId="2593"/>
    <cellStyle name="Percent 2 4 2 3 5 2" xfId="5793"/>
    <cellStyle name="Percent 2 4 2 3 5 2 2" xfId="28624"/>
    <cellStyle name="Percent 2 4 2 3 5 2 2 2" xfId="52655"/>
    <cellStyle name="Percent 2 4 2 3 5 2 3" xfId="16960"/>
    <cellStyle name="Percent 2 4 2 3 5 2 4" xfId="41034"/>
    <cellStyle name="Percent 2 4 2 3 5 3" xfId="13775"/>
    <cellStyle name="Percent 2 4 2 3 5 3 2" xfId="37851"/>
    <cellStyle name="Percent 2 4 2 3 5 4" xfId="25402"/>
    <cellStyle name="Percent 2 4 2 3 5 4 2" xfId="49443"/>
    <cellStyle name="Percent 2 4 2 3 5 5" xfId="8906"/>
    <cellStyle name="Percent 2 4 2 3 5 6" xfId="32982"/>
    <cellStyle name="Percent 2 4 2 3 6" xfId="3569"/>
    <cellStyle name="Percent 2 4 2 3 6 2" xfId="6782"/>
    <cellStyle name="Percent 2 4 2 3 6 2 2" xfId="29613"/>
    <cellStyle name="Percent 2 4 2 3 6 2 2 2" xfId="53644"/>
    <cellStyle name="Percent 2 4 2 3 6 2 3" xfId="17949"/>
    <cellStyle name="Percent 2 4 2 3 6 2 4" xfId="42023"/>
    <cellStyle name="Percent 2 4 2 3 6 3" xfId="14766"/>
    <cellStyle name="Percent 2 4 2 3 6 3 2" xfId="38840"/>
    <cellStyle name="Percent 2 4 2 3 6 4" xfId="26401"/>
    <cellStyle name="Percent 2 4 2 3 6 4 2" xfId="50432"/>
    <cellStyle name="Percent 2 4 2 3 6 5" xfId="9884"/>
    <cellStyle name="Percent 2 4 2 3 6 6" xfId="33960"/>
    <cellStyle name="Percent 2 4 2 3 7" xfId="4626"/>
    <cellStyle name="Percent 2 4 2 3 7 2" xfId="15823"/>
    <cellStyle name="Percent 2 4 2 3 7 2 2" xfId="39897"/>
    <cellStyle name="Percent 2 4 2 3 7 3" xfId="27458"/>
    <cellStyle name="Percent 2 4 2 3 7 3 2" xfId="51489"/>
    <cellStyle name="Percent 2 4 2 3 7 4" xfId="10847"/>
    <cellStyle name="Percent 2 4 2 3 7 5" xfId="34923"/>
    <cellStyle name="Percent 2 4 2 3 8" xfId="1622"/>
    <cellStyle name="Percent 2 4 2 3 8 2" xfId="24431"/>
    <cellStyle name="Percent 2 4 2 3 8 2 2" xfId="48474"/>
    <cellStyle name="Percent 2 4 2 3 8 3" xfId="11894"/>
    <cellStyle name="Percent 2 4 2 3 8 4" xfId="35970"/>
    <cellStyle name="Percent 2 4 2 3 9" xfId="23440"/>
    <cellStyle name="Percent 2 4 2 3 9 2" xfId="47496"/>
    <cellStyle name="Percent 2 4 2 4" xfId="806"/>
    <cellStyle name="Percent 2 4 3" xfId="444"/>
    <cellStyle name="Percent 2 4 3 2" xfId="809"/>
    <cellStyle name="Percent 2 4 4" xfId="445"/>
    <cellStyle name="Percent 2 4 4 10" xfId="7945"/>
    <cellStyle name="Percent 2 4 4 11" xfId="32021"/>
    <cellStyle name="Percent 2 4 4 2" xfId="810"/>
    <cellStyle name="Percent 2 4 4 2 2" xfId="2835"/>
    <cellStyle name="Percent 2 4 4 2 2 2" xfId="6034"/>
    <cellStyle name="Percent 2 4 4 2 2 2 2" xfId="28865"/>
    <cellStyle name="Percent 2 4 4 2 2 2 2 2" xfId="52896"/>
    <cellStyle name="Percent 2 4 4 2 2 2 3" xfId="17201"/>
    <cellStyle name="Percent 2 4 4 2 2 2 4" xfId="41275"/>
    <cellStyle name="Percent 2 4 4 2 2 3" xfId="14016"/>
    <cellStyle name="Percent 2 4 4 2 2 3 2" xfId="38092"/>
    <cellStyle name="Percent 2 4 4 2 2 4" xfId="25643"/>
    <cellStyle name="Percent 2 4 4 2 2 4 2" xfId="49684"/>
    <cellStyle name="Percent 2 4 4 2 2 5" xfId="9147"/>
    <cellStyle name="Percent 2 4 4 2 2 6" xfId="33223"/>
    <cellStyle name="Percent 2 4 4 2 3" xfId="3815"/>
    <cellStyle name="Percent 2 4 4 2 3 2" xfId="7028"/>
    <cellStyle name="Percent 2 4 4 2 3 2 2" xfId="29859"/>
    <cellStyle name="Percent 2 4 4 2 3 2 2 2" xfId="53890"/>
    <cellStyle name="Percent 2 4 4 2 3 2 3" xfId="18195"/>
    <cellStyle name="Percent 2 4 4 2 3 2 4" xfId="42269"/>
    <cellStyle name="Percent 2 4 4 2 3 3" xfId="15012"/>
    <cellStyle name="Percent 2 4 4 2 3 3 2" xfId="39086"/>
    <cellStyle name="Percent 2 4 4 2 3 4" xfId="26647"/>
    <cellStyle name="Percent 2 4 4 2 3 4 2" xfId="50678"/>
    <cellStyle name="Percent 2 4 4 2 3 5" xfId="10125"/>
    <cellStyle name="Percent 2 4 4 2 3 6" xfId="34201"/>
    <cellStyle name="Percent 2 4 4 2 4" xfId="4867"/>
    <cellStyle name="Percent 2 4 4 2 4 2" xfId="16064"/>
    <cellStyle name="Percent 2 4 4 2 4 2 2" xfId="40138"/>
    <cellStyle name="Percent 2 4 4 2 4 3" xfId="27699"/>
    <cellStyle name="Percent 2 4 4 2 4 3 2" xfId="51730"/>
    <cellStyle name="Percent 2 4 4 2 4 4" xfId="11088"/>
    <cellStyle name="Percent 2 4 4 2 4 5" xfId="35164"/>
    <cellStyle name="Percent 2 4 4 2 5" xfId="1863"/>
    <cellStyle name="Percent 2 4 4 2 5 2" xfId="24672"/>
    <cellStyle name="Percent 2 4 4 2 5 2 2" xfId="48715"/>
    <cellStyle name="Percent 2 4 4 2 5 3" xfId="12179"/>
    <cellStyle name="Percent 2 4 4 2 5 4" xfId="36255"/>
    <cellStyle name="Percent 2 4 4 2 6" xfId="23683"/>
    <cellStyle name="Percent 2 4 4 2 6 2" xfId="47737"/>
    <cellStyle name="Percent 2 4 4 2 7" xfId="8185"/>
    <cellStyle name="Percent 2 4 4 2 8" xfId="32261"/>
    <cellStyle name="Percent 2 4 4 3" xfId="1057"/>
    <cellStyle name="Percent 2 4 4 3 2" xfId="3075"/>
    <cellStyle name="Percent 2 4 4 3 2 2" xfId="6274"/>
    <cellStyle name="Percent 2 4 4 3 2 2 2" xfId="29105"/>
    <cellStyle name="Percent 2 4 4 3 2 2 2 2" xfId="53136"/>
    <cellStyle name="Percent 2 4 4 3 2 2 3" xfId="17441"/>
    <cellStyle name="Percent 2 4 4 3 2 2 4" xfId="41515"/>
    <cellStyle name="Percent 2 4 4 3 2 3" xfId="14256"/>
    <cellStyle name="Percent 2 4 4 3 2 3 2" xfId="38332"/>
    <cellStyle name="Percent 2 4 4 3 2 4" xfId="25883"/>
    <cellStyle name="Percent 2 4 4 3 2 4 2" xfId="49924"/>
    <cellStyle name="Percent 2 4 4 3 2 5" xfId="9387"/>
    <cellStyle name="Percent 2 4 4 3 2 6" xfId="33463"/>
    <cellStyle name="Percent 2 4 4 3 3" xfId="4058"/>
    <cellStyle name="Percent 2 4 4 3 3 2" xfId="7271"/>
    <cellStyle name="Percent 2 4 4 3 3 2 2" xfId="30102"/>
    <cellStyle name="Percent 2 4 4 3 3 2 2 2" xfId="54133"/>
    <cellStyle name="Percent 2 4 4 3 3 2 3" xfId="18438"/>
    <cellStyle name="Percent 2 4 4 3 3 2 4" xfId="42512"/>
    <cellStyle name="Percent 2 4 4 3 3 3" xfId="15255"/>
    <cellStyle name="Percent 2 4 4 3 3 3 2" xfId="39329"/>
    <cellStyle name="Percent 2 4 4 3 3 4" xfId="26890"/>
    <cellStyle name="Percent 2 4 4 3 3 4 2" xfId="50921"/>
    <cellStyle name="Percent 2 4 4 3 3 5" xfId="10365"/>
    <cellStyle name="Percent 2 4 4 3 3 6" xfId="34441"/>
    <cellStyle name="Percent 2 4 4 3 4" xfId="5107"/>
    <cellStyle name="Percent 2 4 4 3 4 2" xfId="16304"/>
    <cellStyle name="Percent 2 4 4 3 4 2 2" xfId="40378"/>
    <cellStyle name="Percent 2 4 4 3 4 3" xfId="27939"/>
    <cellStyle name="Percent 2 4 4 3 4 3 2" xfId="51970"/>
    <cellStyle name="Percent 2 4 4 3 4 4" xfId="11328"/>
    <cellStyle name="Percent 2 4 4 3 4 5" xfId="35404"/>
    <cellStyle name="Percent 2 4 4 3 5" xfId="2103"/>
    <cellStyle name="Percent 2 4 4 3 5 2" xfId="24912"/>
    <cellStyle name="Percent 2 4 4 3 5 2 2" xfId="48955"/>
    <cellStyle name="Percent 2 4 4 3 5 3" xfId="12424"/>
    <cellStyle name="Percent 2 4 4 3 5 4" xfId="36500"/>
    <cellStyle name="Percent 2 4 4 3 6" xfId="23925"/>
    <cellStyle name="Percent 2 4 4 3 6 2" xfId="47977"/>
    <cellStyle name="Percent 2 4 4 3 7" xfId="8425"/>
    <cellStyle name="Percent 2 4 4 3 8" xfId="32501"/>
    <cellStyle name="Percent 2 4 4 4" xfId="1297"/>
    <cellStyle name="Percent 2 4 4 4 2" xfId="3315"/>
    <cellStyle name="Percent 2 4 4 4 2 2" xfId="6514"/>
    <cellStyle name="Percent 2 4 4 4 2 2 2" xfId="29345"/>
    <cellStyle name="Percent 2 4 4 4 2 2 2 2" xfId="53376"/>
    <cellStyle name="Percent 2 4 4 4 2 2 3" xfId="17681"/>
    <cellStyle name="Percent 2 4 4 4 2 2 4" xfId="41755"/>
    <cellStyle name="Percent 2 4 4 4 2 3" xfId="14496"/>
    <cellStyle name="Percent 2 4 4 4 2 3 2" xfId="38572"/>
    <cellStyle name="Percent 2 4 4 4 2 4" xfId="26123"/>
    <cellStyle name="Percent 2 4 4 4 2 4 2" xfId="50164"/>
    <cellStyle name="Percent 2 4 4 4 2 5" xfId="9627"/>
    <cellStyle name="Percent 2 4 4 4 2 6" xfId="33703"/>
    <cellStyle name="Percent 2 4 4 4 3" xfId="4310"/>
    <cellStyle name="Percent 2 4 4 4 3 2" xfId="7523"/>
    <cellStyle name="Percent 2 4 4 4 3 2 2" xfId="30354"/>
    <cellStyle name="Percent 2 4 4 4 3 2 2 2" xfId="54385"/>
    <cellStyle name="Percent 2 4 4 4 3 2 3" xfId="18690"/>
    <cellStyle name="Percent 2 4 4 4 3 2 4" xfId="42764"/>
    <cellStyle name="Percent 2 4 4 4 3 3" xfId="15507"/>
    <cellStyle name="Percent 2 4 4 4 3 3 2" xfId="39581"/>
    <cellStyle name="Percent 2 4 4 4 3 4" xfId="27142"/>
    <cellStyle name="Percent 2 4 4 4 3 4 2" xfId="51173"/>
    <cellStyle name="Percent 2 4 4 4 3 5" xfId="10605"/>
    <cellStyle name="Percent 2 4 4 4 3 6" xfId="34681"/>
    <cellStyle name="Percent 2 4 4 4 4" xfId="5348"/>
    <cellStyle name="Percent 2 4 4 4 4 2" xfId="16545"/>
    <cellStyle name="Percent 2 4 4 4 4 2 2" xfId="40619"/>
    <cellStyle name="Percent 2 4 4 4 4 3" xfId="28180"/>
    <cellStyle name="Percent 2 4 4 4 4 3 2" xfId="52211"/>
    <cellStyle name="Percent 2 4 4 4 4 4" xfId="11568"/>
    <cellStyle name="Percent 2 4 4 4 4 5" xfId="35644"/>
    <cellStyle name="Percent 2 4 4 4 5" xfId="2345"/>
    <cellStyle name="Percent 2 4 4 4 5 2" xfId="25156"/>
    <cellStyle name="Percent 2 4 4 4 5 2 2" xfId="49197"/>
    <cellStyle name="Percent 2 4 4 4 5 3" xfId="12677"/>
    <cellStyle name="Percent 2 4 4 4 5 4" xfId="36753"/>
    <cellStyle name="Percent 2 4 4 4 6" xfId="24171"/>
    <cellStyle name="Percent 2 4 4 4 6 2" xfId="48217"/>
    <cellStyle name="Percent 2 4 4 4 7" xfId="8665"/>
    <cellStyle name="Percent 2 4 4 4 8" xfId="32741"/>
    <cellStyle name="Percent 2 4 4 5" xfId="2594"/>
    <cellStyle name="Percent 2 4 4 5 2" xfId="5794"/>
    <cellStyle name="Percent 2 4 4 5 2 2" xfId="28625"/>
    <cellStyle name="Percent 2 4 4 5 2 2 2" xfId="52656"/>
    <cellStyle name="Percent 2 4 4 5 2 3" xfId="16961"/>
    <cellStyle name="Percent 2 4 4 5 2 4" xfId="41035"/>
    <cellStyle name="Percent 2 4 4 5 3" xfId="13776"/>
    <cellStyle name="Percent 2 4 4 5 3 2" xfId="37852"/>
    <cellStyle name="Percent 2 4 4 5 4" xfId="25403"/>
    <cellStyle name="Percent 2 4 4 5 4 2" xfId="49444"/>
    <cellStyle name="Percent 2 4 4 5 5" xfId="8907"/>
    <cellStyle name="Percent 2 4 4 5 6" xfId="32983"/>
    <cellStyle name="Percent 2 4 4 6" xfId="3570"/>
    <cellStyle name="Percent 2 4 4 6 2" xfId="6783"/>
    <cellStyle name="Percent 2 4 4 6 2 2" xfId="29614"/>
    <cellStyle name="Percent 2 4 4 6 2 2 2" xfId="53645"/>
    <cellStyle name="Percent 2 4 4 6 2 3" xfId="17950"/>
    <cellStyle name="Percent 2 4 4 6 2 4" xfId="42024"/>
    <cellStyle name="Percent 2 4 4 6 3" xfId="14767"/>
    <cellStyle name="Percent 2 4 4 6 3 2" xfId="38841"/>
    <cellStyle name="Percent 2 4 4 6 4" xfId="26402"/>
    <cellStyle name="Percent 2 4 4 6 4 2" xfId="50433"/>
    <cellStyle name="Percent 2 4 4 6 5" xfId="9885"/>
    <cellStyle name="Percent 2 4 4 6 6" xfId="33961"/>
    <cellStyle name="Percent 2 4 4 7" xfId="4627"/>
    <cellStyle name="Percent 2 4 4 7 2" xfId="15824"/>
    <cellStyle name="Percent 2 4 4 7 2 2" xfId="39898"/>
    <cellStyle name="Percent 2 4 4 7 3" xfId="27459"/>
    <cellStyle name="Percent 2 4 4 7 3 2" xfId="51490"/>
    <cellStyle name="Percent 2 4 4 7 4" xfId="10848"/>
    <cellStyle name="Percent 2 4 4 7 5" xfId="34924"/>
    <cellStyle name="Percent 2 4 4 8" xfId="1623"/>
    <cellStyle name="Percent 2 4 4 8 2" xfId="24432"/>
    <cellStyle name="Percent 2 4 4 8 2 2" xfId="48475"/>
    <cellStyle name="Percent 2 4 4 8 3" xfId="11895"/>
    <cellStyle name="Percent 2 4 4 8 4" xfId="35971"/>
    <cellStyle name="Percent 2 4 4 9" xfId="23441"/>
    <cellStyle name="Percent 2 4 4 9 2" xfId="47497"/>
    <cellStyle name="Percent 2 4 5" xfId="805"/>
    <cellStyle name="Percent 2 5" xfId="446"/>
    <cellStyle name="Percent 2 5 2" xfId="447"/>
    <cellStyle name="Percent 2 5 2 2" xfId="448"/>
    <cellStyle name="Percent 2 5 2 2 2" xfId="813"/>
    <cellStyle name="Percent 2 5 2 3" xfId="449"/>
    <cellStyle name="Percent 2 5 2 3 10" xfId="7946"/>
    <cellStyle name="Percent 2 5 2 3 11" xfId="32022"/>
    <cellStyle name="Percent 2 5 2 3 2" xfId="814"/>
    <cellStyle name="Percent 2 5 2 3 2 2" xfId="2836"/>
    <cellStyle name="Percent 2 5 2 3 2 2 2" xfId="6035"/>
    <cellStyle name="Percent 2 5 2 3 2 2 2 2" xfId="28866"/>
    <cellStyle name="Percent 2 5 2 3 2 2 2 2 2" xfId="52897"/>
    <cellStyle name="Percent 2 5 2 3 2 2 2 3" xfId="17202"/>
    <cellStyle name="Percent 2 5 2 3 2 2 2 4" xfId="41276"/>
    <cellStyle name="Percent 2 5 2 3 2 2 3" xfId="14017"/>
    <cellStyle name="Percent 2 5 2 3 2 2 3 2" xfId="38093"/>
    <cellStyle name="Percent 2 5 2 3 2 2 4" xfId="25644"/>
    <cellStyle name="Percent 2 5 2 3 2 2 4 2" xfId="49685"/>
    <cellStyle name="Percent 2 5 2 3 2 2 5" xfId="9148"/>
    <cellStyle name="Percent 2 5 2 3 2 2 6" xfId="33224"/>
    <cellStyle name="Percent 2 5 2 3 2 3" xfId="3816"/>
    <cellStyle name="Percent 2 5 2 3 2 3 2" xfId="7029"/>
    <cellStyle name="Percent 2 5 2 3 2 3 2 2" xfId="29860"/>
    <cellStyle name="Percent 2 5 2 3 2 3 2 2 2" xfId="53891"/>
    <cellStyle name="Percent 2 5 2 3 2 3 2 3" xfId="18196"/>
    <cellStyle name="Percent 2 5 2 3 2 3 2 4" xfId="42270"/>
    <cellStyle name="Percent 2 5 2 3 2 3 3" xfId="15013"/>
    <cellStyle name="Percent 2 5 2 3 2 3 3 2" xfId="39087"/>
    <cellStyle name="Percent 2 5 2 3 2 3 4" xfId="26648"/>
    <cellStyle name="Percent 2 5 2 3 2 3 4 2" xfId="50679"/>
    <cellStyle name="Percent 2 5 2 3 2 3 5" xfId="10126"/>
    <cellStyle name="Percent 2 5 2 3 2 3 6" xfId="34202"/>
    <cellStyle name="Percent 2 5 2 3 2 4" xfId="4868"/>
    <cellStyle name="Percent 2 5 2 3 2 4 2" xfId="16065"/>
    <cellStyle name="Percent 2 5 2 3 2 4 2 2" xfId="40139"/>
    <cellStyle name="Percent 2 5 2 3 2 4 3" xfId="27700"/>
    <cellStyle name="Percent 2 5 2 3 2 4 3 2" xfId="51731"/>
    <cellStyle name="Percent 2 5 2 3 2 4 4" xfId="11089"/>
    <cellStyle name="Percent 2 5 2 3 2 4 5" xfId="35165"/>
    <cellStyle name="Percent 2 5 2 3 2 5" xfId="1864"/>
    <cellStyle name="Percent 2 5 2 3 2 5 2" xfId="24673"/>
    <cellStyle name="Percent 2 5 2 3 2 5 2 2" xfId="48716"/>
    <cellStyle name="Percent 2 5 2 3 2 5 3" xfId="12182"/>
    <cellStyle name="Percent 2 5 2 3 2 5 4" xfId="36258"/>
    <cellStyle name="Percent 2 5 2 3 2 6" xfId="23685"/>
    <cellStyle name="Percent 2 5 2 3 2 6 2" xfId="47738"/>
    <cellStyle name="Percent 2 5 2 3 2 7" xfId="8186"/>
    <cellStyle name="Percent 2 5 2 3 2 8" xfId="32262"/>
    <cellStyle name="Percent 2 5 2 3 3" xfId="1058"/>
    <cellStyle name="Percent 2 5 2 3 3 2" xfId="3076"/>
    <cellStyle name="Percent 2 5 2 3 3 2 2" xfId="6275"/>
    <cellStyle name="Percent 2 5 2 3 3 2 2 2" xfId="29106"/>
    <cellStyle name="Percent 2 5 2 3 3 2 2 2 2" xfId="53137"/>
    <cellStyle name="Percent 2 5 2 3 3 2 2 3" xfId="17442"/>
    <cellStyle name="Percent 2 5 2 3 3 2 2 4" xfId="41516"/>
    <cellStyle name="Percent 2 5 2 3 3 2 3" xfId="14257"/>
    <cellStyle name="Percent 2 5 2 3 3 2 3 2" xfId="38333"/>
    <cellStyle name="Percent 2 5 2 3 3 2 4" xfId="25884"/>
    <cellStyle name="Percent 2 5 2 3 3 2 4 2" xfId="49925"/>
    <cellStyle name="Percent 2 5 2 3 3 2 5" xfId="9388"/>
    <cellStyle name="Percent 2 5 2 3 3 2 6" xfId="33464"/>
    <cellStyle name="Percent 2 5 2 3 3 3" xfId="4059"/>
    <cellStyle name="Percent 2 5 2 3 3 3 2" xfId="7272"/>
    <cellStyle name="Percent 2 5 2 3 3 3 2 2" xfId="30103"/>
    <cellStyle name="Percent 2 5 2 3 3 3 2 2 2" xfId="54134"/>
    <cellStyle name="Percent 2 5 2 3 3 3 2 3" xfId="18439"/>
    <cellStyle name="Percent 2 5 2 3 3 3 2 4" xfId="42513"/>
    <cellStyle name="Percent 2 5 2 3 3 3 3" xfId="15256"/>
    <cellStyle name="Percent 2 5 2 3 3 3 3 2" xfId="39330"/>
    <cellStyle name="Percent 2 5 2 3 3 3 4" xfId="26891"/>
    <cellStyle name="Percent 2 5 2 3 3 3 4 2" xfId="50922"/>
    <cellStyle name="Percent 2 5 2 3 3 3 5" xfId="10366"/>
    <cellStyle name="Percent 2 5 2 3 3 3 6" xfId="34442"/>
    <cellStyle name="Percent 2 5 2 3 3 4" xfId="5108"/>
    <cellStyle name="Percent 2 5 2 3 3 4 2" xfId="16305"/>
    <cellStyle name="Percent 2 5 2 3 3 4 2 2" xfId="40379"/>
    <cellStyle name="Percent 2 5 2 3 3 4 3" xfId="27940"/>
    <cellStyle name="Percent 2 5 2 3 3 4 3 2" xfId="51971"/>
    <cellStyle name="Percent 2 5 2 3 3 4 4" xfId="11329"/>
    <cellStyle name="Percent 2 5 2 3 3 4 5" xfId="35405"/>
    <cellStyle name="Percent 2 5 2 3 3 5" xfId="2104"/>
    <cellStyle name="Percent 2 5 2 3 3 5 2" xfId="24913"/>
    <cellStyle name="Percent 2 5 2 3 3 5 2 2" xfId="48956"/>
    <cellStyle name="Percent 2 5 2 3 3 5 3" xfId="12425"/>
    <cellStyle name="Percent 2 5 2 3 3 5 4" xfId="36501"/>
    <cellStyle name="Percent 2 5 2 3 3 6" xfId="23926"/>
    <cellStyle name="Percent 2 5 2 3 3 6 2" xfId="47978"/>
    <cellStyle name="Percent 2 5 2 3 3 7" xfId="8426"/>
    <cellStyle name="Percent 2 5 2 3 3 8" xfId="32502"/>
    <cellStyle name="Percent 2 5 2 3 4" xfId="1298"/>
    <cellStyle name="Percent 2 5 2 3 4 2" xfId="3316"/>
    <cellStyle name="Percent 2 5 2 3 4 2 2" xfId="6515"/>
    <cellStyle name="Percent 2 5 2 3 4 2 2 2" xfId="29346"/>
    <cellStyle name="Percent 2 5 2 3 4 2 2 2 2" xfId="53377"/>
    <cellStyle name="Percent 2 5 2 3 4 2 2 3" xfId="17682"/>
    <cellStyle name="Percent 2 5 2 3 4 2 2 4" xfId="41756"/>
    <cellStyle name="Percent 2 5 2 3 4 2 3" xfId="14497"/>
    <cellStyle name="Percent 2 5 2 3 4 2 3 2" xfId="38573"/>
    <cellStyle name="Percent 2 5 2 3 4 2 4" xfId="26124"/>
    <cellStyle name="Percent 2 5 2 3 4 2 4 2" xfId="50165"/>
    <cellStyle name="Percent 2 5 2 3 4 2 5" xfId="9628"/>
    <cellStyle name="Percent 2 5 2 3 4 2 6" xfId="33704"/>
    <cellStyle name="Percent 2 5 2 3 4 3" xfId="4311"/>
    <cellStyle name="Percent 2 5 2 3 4 3 2" xfId="7524"/>
    <cellStyle name="Percent 2 5 2 3 4 3 2 2" xfId="30355"/>
    <cellStyle name="Percent 2 5 2 3 4 3 2 2 2" xfId="54386"/>
    <cellStyle name="Percent 2 5 2 3 4 3 2 3" xfId="18691"/>
    <cellStyle name="Percent 2 5 2 3 4 3 2 4" xfId="42765"/>
    <cellStyle name="Percent 2 5 2 3 4 3 3" xfId="15508"/>
    <cellStyle name="Percent 2 5 2 3 4 3 3 2" xfId="39582"/>
    <cellStyle name="Percent 2 5 2 3 4 3 4" xfId="27143"/>
    <cellStyle name="Percent 2 5 2 3 4 3 4 2" xfId="51174"/>
    <cellStyle name="Percent 2 5 2 3 4 3 5" xfId="10606"/>
    <cellStyle name="Percent 2 5 2 3 4 3 6" xfId="34682"/>
    <cellStyle name="Percent 2 5 2 3 4 4" xfId="5349"/>
    <cellStyle name="Percent 2 5 2 3 4 4 2" xfId="16546"/>
    <cellStyle name="Percent 2 5 2 3 4 4 2 2" xfId="40620"/>
    <cellStyle name="Percent 2 5 2 3 4 4 3" xfId="28181"/>
    <cellStyle name="Percent 2 5 2 3 4 4 3 2" xfId="52212"/>
    <cellStyle name="Percent 2 5 2 3 4 4 4" xfId="11569"/>
    <cellStyle name="Percent 2 5 2 3 4 4 5" xfId="35645"/>
    <cellStyle name="Percent 2 5 2 3 4 5" xfId="2346"/>
    <cellStyle name="Percent 2 5 2 3 4 5 2" xfId="25157"/>
    <cellStyle name="Percent 2 5 2 3 4 5 2 2" xfId="49198"/>
    <cellStyle name="Percent 2 5 2 3 4 5 3" xfId="12678"/>
    <cellStyle name="Percent 2 5 2 3 4 5 4" xfId="36754"/>
    <cellStyle name="Percent 2 5 2 3 4 6" xfId="24172"/>
    <cellStyle name="Percent 2 5 2 3 4 6 2" xfId="48218"/>
    <cellStyle name="Percent 2 5 2 3 4 7" xfId="8666"/>
    <cellStyle name="Percent 2 5 2 3 4 8" xfId="32742"/>
    <cellStyle name="Percent 2 5 2 3 5" xfId="2595"/>
    <cellStyle name="Percent 2 5 2 3 5 2" xfId="5795"/>
    <cellStyle name="Percent 2 5 2 3 5 2 2" xfId="28626"/>
    <cellStyle name="Percent 2 5 2 3 5 2 2 2" xfId="52657"/>
    <cellStyle name="Percent 2 5 2 3 5 2 3" xfId="16962"/>
    <cellStyle name="Percent 2 5 2 3 5 2 4" xfId="41036"/>
    <cellStyle name="Percent 2 5 2 3 5 3" xfId="13777"/>
    <cellStyle name="Percent 2 5 2 3 5 3 2" xfId="37853"/>
    <cellStyle name="Percent 2 5 2 3 5 4" xfId="25404"/>
    <cellStyle name="Percent 2 5 2 3 5 4 2" xfId="49445"/>
    <cellStyle name="Percent 2 5 2 3 5 5" xfId="8908"/>
    <cellStyle name="Percent 2 5 2 3 5 6" xfId="32984"/>
    <cellStyle name="Percent 2 5 2 3 6" xfId="3571"/>
    <cellStyle name="Percent 2 5 2 3 6 2" xfId="6784"/>
    <cellStyle name="Percent 2 5 2 3 6 2 2" xfId="29615"/>
    <cellStyle name="Percent 2 5 2 3 6 2 2 2" xfId="53646"/>
    <cellStyle name="Percent 2 5 2 3 6 2 3" xfId="17951"/>
    <cellStyle name="Percent 2 5 2 3 6 2 4" xfId="42025"/>
    <cellStyle name="Percent 2 5 2 3 6 3" xfId="14768"/>
    <cellStyle name="Percent 2 5 2 3 6 3 2" xfId="38842"/>
    <cellStyle name="Percent 2 5 2 3 6 4" xfId="26403"/>
    <cellStyle name="Percent 2 5 2 3 6 4 2" xfId="50434"/>
    <cellStyle name="Percent 2 5 2 3 6 5" xfId="9886"/>
    <cellStyle name="Percent 2 5 2 3 6 6" xfId="33962"/>
    <cellStyle name="Percent 2 5 2 3 7" xfId="4628"/>
    <cellStyle name="Percent 2 5 2 3 7 2" xfId="15825"/>
    <cellStyle name="Percent 2 5 2 3 7 2 2" xfId="39899"/>
    <cellStyle name="Percent 2 5 2 3 7 3" xfId="27460"/>
    <cellStyle name="Percent 2 5 2 3 7 3 2" xfId="51491"/>
    <cellStyle name="Percent 2 5 2 3 7 4" xfId="10849"/>
    <cellStyle name="Percent 2 5 2 3 7 5" xfId="34925"/>
    <cellStyle name="Percent 2 5 2 3 8" xfId="1624"/>
    <cellStyle name="Percent 2 5 2 3 8 2" xfId="24433"/>
    <cellStyle name="Percent 2 5 2 3 8 2 2" xfId="48476"/>
    <cellStyle name="Percent 2 5 2 3 8 3" xfId="11898"/>
    <cellStyle name="Percent 2 5 2 3 8 4" xfId="35974"/>
    <cellStyle name="Percent 2 5 2 3 9" xfId="23442"/>
    <cellStyle name="Percent 2 5 2 3 9 2" xfId="47498"/>
    <cellStyle name="Percent 2 5 2 4" xfId="812"/>
    <cellStyle name="Percent 2 5 3" xfId="450"/>
    <cellStyle name="Percent 2 5 3 2" xfId="815"/>
    <cellStyle name="Percent 2 5 4" xfId="451"/>
    <cellStyle name="Percent 2 5 4 10" xfId="7947"/>
    <cellStyle name="Percent 2 5 4 11" xfId="32023"/>
    <cellStyle name="Percent 2 5 4 2" xfId="816"/>
    <cellStyle name="Percent 2 5 4 2 2" xfId="2837"/>
    <cellStyle name="Percent 2 5 4 2 2 2" xfId="6036"/>
    <cellStyle name="Percent 2 5 4 2 2 2 2" xfId="28867"/>
    <cellStyle name="Percent 2 5 4 2 2 2 2 2" xfId="52898"/>
    <cellStyle name="Percent 2 5 4 2 2 2 3" xfId="17203"/>
    <cellStyle name="Percent 2 5 4 2 2 2 4" xfId="41277"/>
    <cellStyle name="Percent 2 5 4 2 2 3" xfId="14018"/>
    <cellStyle name="Percent 2 5 4 2 2 3 2" xfId="38094"/>
    <cellStyle name="Percent 2 5 4 2 2 4" xfId="25645"/>
    <cellStyle name="Percent 2 5 4 2 2 4 2" xfId="49686"/>
    <cellStyle name="Percent 2 5 4 2 2 5" xfId="9149"/>
    <cellStyle name="Percent 2 5 4 2 2 6" xfId="33225"/>
    <cellStyle name="Percent 2 5 4 2 3" xfId="3817"/>
    <cellStyle name="Percent 2 5 4 2 3 2" xfId="7030"/>
    <cellStyle name="Percent 2 5 4 2 3 2 2" xfId="29861"/>
    <cellStyle name="Percent 2 5 4 2 3 2 2 2" xfId="53892"/>
    <cellStyle name="Percent 2 5 4 2 3 2 3" xfId="18197"/>
    <cellStyle name="Percent 2 5 4 2 3 2 4" xfId="42271"/>
    <cellStyle name="Percent 2 5 4 2 3 3" xfId="15014"/>
    <cellStyle name="Percent 2 5 4 2 3 3 2" xfId="39088"/>
    <cellStyle name="Percent 2 5 4 2 3 4" xfId="26649"/>
    <cellStyle name="Percent 2 5 4 2 3 4 2" xfId="50680"/>
    <cellStyle name="Percent 2 5 4 2 3 5" xfId="10127"/>
    <cellStyle name="Percent 2 5 4 2 3 6" xfId="34203"/>
    <cellStyle name="Percent 2 5 4 2 4" xfId="4869"/>
    <cellStyle name="Percent 2 5 4 2 4 2" xfId="16066"/>
    <cellStyle name="Percent 2 5 4 2 4 2 2" xfId="40140"/>
    <cellStyle name="Percent 2 5 4 2 4 3" xfId="27701"/>
    <cellStyle name="Percent 2 5 4 2 4 3 2" xfId="51732"/>
    <cellStyle name="Percent 2 5 4 2 4 4" xfId="11090"/>
    <cellStyle name="Percent 2 5 4 2 4 5" xfId="35166"/>
    <cellStyle name="Percent 2 5 4 2 5" xfId="1865"/>
    <cellStyle name="Percent 2 5 4 2 5 2" xfId="24674"/>
    <cellStyle name="Percent 2 5 4 2 5 2 2" xfId="48717"/>
    <cellStyle name="Percent 2 5 4 2 5 3" xfId="12183"/>
    <cellStyle name="Percent 2 5 4 2 5 4" xfId="36259"/>
    <cellStyle name="Percent 2 5 4 2 6" xfId="23687"/>
    <cellStyle name="Percent 2 5 4 2 6 2" xfId="47739"/>
    <cellStyle name="Percent 2 5 4 2 7" xfId="8187"/>
    <cellStyle name="Percent 2 5 4 2 8" xfId="32263"/>
    <cellStyle name="Percent 2 5 4 3" xfId="1059"/>
    <cellStyle name="Percent 2 5 4 3 2" xfId="3077"/>
    <cellStyle name="Percent 2 5 4 3 2 2" xfId="6276"/>
    <cellStyle name="Percent 2 5 4 3 2 2 2" xfId="29107"/>
    <cellStyle name="Percent 2 5 4 3 2 2 2 2" xfId="53138"/>
    <cellStyle name="Percent 2 5 4 3 2 2 3" xfId="17443"/>
    <cellStyle name="Percent 2 5 4 3 2 2 4" xfId="41517"/>
    <cellStyle name="Percent 2 5 4 3 2 3" xfId="14258"/>
    <cellStyle name="Percent 2 5 4 3 2 3 2" xfId="38334"/>
    <cellStyle name="Percent 2 5 4 3 2 4" xfId="25885"/>
    <cellStyle name="Percent 2 5 4 3 2 4 2" xfId="49926"/>
    <cellStyle name="Percent 2 5 4 3 2 5" xfId="9389"/>
    <cellStyle name="Percent 2 5 4 3 2 6" xfId="33465"/>
    <cellStyle name="Percent 2 5 4 3 3" xfId="4060"/>
    <cellStyle name="Percent 2 5 4 3 3 2" xfId="7273"/>
    <cellStyle name="Percent 2 5 4 3 3 2 2" xfId="30104"/>
    <cellStyle name="Percent 2 5 4 3 3 2 2 2" xfId="54135"/>
    <cellStyle name="Percent 2 5 4 3 3 2 3" xfId="18440"/>
    <cellStyle name="Percent 2 5 4 3 3 2 4" xfId="42514"/>
    <cellStyle name="Percent 2 5 4 3 3 3" xfId="15257"/>
    <cellStyle name="Percent 2 5 4 3 3 3 2" xfId="39331"/>
    <cellStyle name="Percent 2 5 4 3 3 4" xfId="26892"/>
    <cellStyle name="Percent 2 5 4 3 3 4 2" xfId="50923"/>
    <cellStyle name="Percent 2 5 4 3 3 5" xfId="10367"/>
    <cellStyle name="Percent 2 5 4 3 3 6" xfId="34443"/>
    <cellStyle name="Percent 2 5 4 3 4" xfId="5109"/>
    <cellStyle name="Percent 2 5 4 3 4 2" xfId="16306"/>
    <cellStyle name="Percent 2 5 4 3 4 2 2" xfId="40380"/>
    <cellStyle name="Percent 2 5 4 3 4 3" xfId="27941"/>
    <cellStyle name="Percent 2 5 4 3 4 3 2" xfId="51972"/>
    <cellStyle name="Percent 2 5 4 3 4 4" xfId="11330"/>
    <cellStyle name="Percent 2 5 4 3 4 5" xfId="35406"/>
    <cellStyle name="Percent 2 5 4 3 5" xfId="2105"/>
    <cellStyle name="Percent 2 5 4 3 5 2" xfId="24914"/>
    <cellStyle name="Percent 2 5 4 3 5 2 2" xfId="48957"/>
    <cellStyle name="Percent 2 5 4 3 5 3" xfId="12426"/>
    <cellStyle name="Percent 2 5 4 3 5 4" xfId="36502"/>
    <cellStyle name="Percent 2 5 4 3 6" xfId="23927"/>
    <cellStyle name="Percent 2 5 4 3 6 2" xfId="47979"/>
    <cellStyle name="Percent 2 5 4 3 7" xfId="8427"/>
    <cellStyle name="Percent 2 5 4 3 8" xfId="32503"/>
    <cellStyle name="Percent 2 5 4 4" xfId="1299"/>
    <cellStyle name="Percent 2 5 4 4 2" xfId="3317"/>
    <cellStyle name="Percent 2 5 4 4 2 2" xfId="6516"/>
    <cellStyle name="Percent 2 5 4 4 2 2 2" xfId="29347"/>
    <cellStyle name="Percent 2 5 4 4 2 2 2 2" xfId="53378"/>
    <cellStyle name="Percent 2 5 4 4 2 2 3" xfId="17683"/>
    <cellStyle name="Percent 2 5 4 4 2 2 4" xfId="41757"/>
    <cellStyle name="Percent 2 5 4 4 2 3" xfId="14498"/>
    <cellStyle name="Percent 2 5 4 4 2 3 2" xfId="38574"/>
    <cellStyle name="Percent 2 5 4 4 2 4" xfId="26125"/>
    <cellStyle name="Percent 2 5 4 4 2 4 2" xfId="50166"/>
    <cellStyle name="Percent 2 5 4 4 2 5" xfId="9629"/>
    <cellStyle name="Percent 2 5 4 4 2 6" xfId="33705"/>
    <cellStyle name="Percent 2 5 4 4 3" xfId="4312"/>
    <cellStyle name="Percent 2 5 4 4 3 2" xfId="7525"/>
    <cellStyle name="Percent 2 5 4 4 3 2 2" xfId="30356"/>
    <cellStyle name="Percent 2 5 4 4 3 2 2 2" xfId="54387"/>
    <cellStyle name="Percent 2 5 4 4 3 2 3" xfId="18692"/>
    <cellStyle name="Percent 2 5 4 4 3 2 4" xfId="42766"/>
    <cellStyle name="Percent 2 5 4 4 3 3" xfId="15509"/>
    <cellStyle name="Percent 2 5 4 4 3 3 2" xfId="39583"/>
    <cellStyle name="Percent 2 5 4 4 3 4" xfId="27144"/>
    <cellStyle name="Percent 2 5 4 4 3 4 2" xfId="51175"/>
    <cellStyle name="Percent 2 5 4 4 3 5" xfId="10607"/>
    <cellStyle name="Percent 2 5 4 4 3 6" xfId="34683"/>
    <cellStyle name="Percent 2 5 4 4 4" xfId="5350"/>
    <cellStyle name="Percent 2 5 4 4 4 2" xfId="16547"/>
    <cellStyle name="Percent 2 5 4 4 4 2 2" xfId="40621"/>
    <cellStyle name="Percent 2 5 4 4 4 3" xfId="28182"/>
    <cellStyle name="Percent 2 5 4 4 4 3 2" xfId="52213"/>
    <cellStyle name="Percent 2 5 4 4 4 4" xfId="11570"/>
    <cellStyle name="Percent 2 5 4 4 4 5" xfId="35646"/>
    <cellStyle name="Percent 2 5 4 4 5" xfId="2347"/>
    <cellStyle name="Percent 2 5 4 4 5 2" xfId="25158"/>
    <cellStyle name="Percent 2 5 4 4 5 2 2" xfId="49199"/>
    <cellStyle name="Percent 2 5 4 4 5 3" xfId="12679"/>
    <cellStyle name="Percent 2 5 4 4 5 4" xfId="36755"/>
    <cellStyle name="Percent 2 5 4 4 6" xfId="24173"/>
    <cellStyle name="Percent 2 5 4 4 6 2" xfId="48219"/>
    <cellStyle name="Percent 2 5 4 4 7" xfId="8667"/>
    <cellStyle name="Percent 2 5 4 4 8" xfId="32743"/>
    <cellStyle name="Percent 2 5 4 5" xfId="2596"/>
    <cellStyle name="Percent 2 5 4 5 2" xfId="5796"/>
    <cellStyle name="Percent 2 5 4 5 2 2" xfId="28627"/>
    <cellStyle name="Percent 2 5 4 5 2 2 2" xfId="52658"/>
    <cellStyle name="Percent 2 5 4 5 2 3" xfId="16963"/>
    <cellStyle name="Percent 2 5 4 5 2 4" xfId="41037"/>
    <cellStyle name="Percent 2 5 4 5 3" xfId="13778"/>
    <cellStyle name="Percent 2 5 4 5 3 2" xfId="37854"/>
    <cellStyle name="Percent 2 5 4 5 4" xfId="25405"/>
    <cellStyle name="Percent 2 5 4 5 4 2" xfId="49446"/>
    <cellStyle name="Percent 2 5 4 5 5" xfId="8909"/>
    <cellStyle name="Percent 2 5 4 5 6" xfId="32985"/>
    <cellStyle name="Percent 2 5 4 6" xfId="3572"/>
    <cellStyle name="Percent 2 5 4 6 2" xfId="6785"/>
    <cellStyle name="Percent 2 5 4 6 2 2" xfId="29616"/>
    <cellStyle name="Percent 2 5 4 6 2 2 2" xfId="53647"/>
    <cellStyle name="Percent 2 5 4 6 2 3" xfId="17952"/>
    <cellStyle name="Percent 2 5 4 6 2 4" xfId="42026"/>
    <cellStyle name="Percent 2 5 4 6 3" xfId="14769"/>
    <cellStyle name="Percent 2 5 4 6 3 2" xfId="38843"/>
    <cellStyle name="Percent 2 5 4 6 4" xfId="26404"/>
    <cellStyle name="Percent 2 5 4 6 4 2" xfId="50435"/>
    <cellStyle name="Percent 2 5 4 6 5" xfId="9887"/>
    <cellStyle name="Percent 2 5 4 6 6" xfId="33963"/>
    <cellStyle name="Percent 2 5 4 7" xfId="4629"/>
    <cellStyle name="Percent 2 5 4 7 2" xfId="15826"/>
    <cellStyle name="Percent 2 5 4 7 2 2" xfId="39900"/>
    <cellStyle name="Percent 2 5 4 7 3" xfId="27461"/>
    <cellStyle name="Percent 2 5 4 7 3 2" xfId="51492"/>
    <cellStyle name="Percent 2 5 4 7 4" xfId="10850"/>
    <cellStyle name="Percent 2 5 4 7 5" xfId="34926"/>
    <cellStyle name="Percent 2 5 4 8" xfId="1625"/>
    <cellStyle name="Percent 2 5 4 8 2" xfId="24434"/>
    <cellStyle name="Percent 2 5 4 8 2 2" xfId="48477"/>
    <cellStyle name="Percent 2 5 4 8 3" xfId="11899"/>
    <cellStyle name="Percent 2 5 4 8 4" xfId="35975"/>
    <cellStyle name="Percent 2 5 4 9" xfId="23443"/>
    <cellStyle name="Percent 2 5 4 9 2" xfId="47499"/>
    <cellStyle name="Percent 2 5 5" xfId="811"/>
    <cellStyle name="Percent 2 6" xfId="452"/>
    <cellStyle name="Percent 2 6 2" xfId="453"/>
    <cellStyle name="Percent 2 6 2 2" xfId="818"/>
    <cellStyle name="Percent 2 6 3" xfId="454"/>
    <cellStyle name="Percent 2 6 3 10" xfId="7948"/>
    <cellStyle name="Percent 2 6 3 11" xfId="32024"/>
    <cellStyle name="Percent 2 6 3 2" xfId="819"/>
    <cellStyle name="Percent 2 6 3 2 2" xfId="2838"/>
    <cellStyle name="Percent 2 6 3 2 2 2" xfId="6037"/>
    <cellStyle name="Percent 2 6 3 2 2 2 2" xfId="28868"/>
    <cellStyle name="Percent 2 6 3 2 2 2 2 2" xfId="52899"/>
    <cellStyle name="Percent 2 6 3 2 2 2 3" xfId="17204"/>
    <cellStyle name="Percent 2 6 3 2 2 2 4" xfId="41278"/>
    <cellStyle name="Percent 2 6 3 2 2 3" xfId="14019"/>
    <cellStyle name="Percent 2 6 3 2 2 3 2" xfId="38095"/>
    <cellStyle name="Percent 2 6 3 2 2 4" xfId="25646"/>
    <cellStyle name="Percent 2 6 3 2 2 4 2" xfId="49687"/>
    <cellStyle name="Percent 2 6 3 2 2 5" xfId="9150"/>
    <cellStyle name="Percent 2 6 3 2 2 6" xfId="33226"/>
    <cellStyle name="Percent 2 6 3 2 3" xfId="3820"/>
    <cellStyle name="Percent 2 6 3 2 3 2" xfId="7033"/>
    <cellStyle name="Percent 2 6 3 2 3 2 2" xfId="29864"/>
    <cellStyle name="Percent 2 6 3 2 3 2 2 2" xfId="53895"/>
    <cellStyle name="Percent 2 6 3 2 3 2 3" xfId="18200"/>
    <cellStyle name="Percent 2 6 3 2 3 2 4" xfId="42274"/>
    <cellStyle name="Percent 2 6 3 2 3 3" xfId="15017"/>
    <cellStyle name="Percent 2 6 3 2 3 3 2" xfId="39091"/>
    <cellStyle name="Percent 2 6 3 2 3 4" xfId="26652"/>
    <cellStyle name="Percent 2 6 3 2 3 4 2" xfId="50683"/>
    <cellStyle name="Percent 2 6 3 2 3 5" xfId="10128"/>
    <cellStyle name="Percent 2 6 3 2 3 6" xfId="34204"/>
    <cellStyle name="Percent 2 6 3 2 4" xfId="4870"/>
    <cellStyle name="Percent 2 6 3 2 4 2" xfId="16067"/>
    <cellStyle name="Percent 2 6 3 2 4 2 2" xfId="40141"/>
    <cellStyle name="Percent 2 6 3 2 4 3" xfId="27702"/>
    <cellStyle name="Percent 2 6 3 2 4 3 2" xfId="51733"/>
    <cellStyle name="Percent 2 6 3 2 4 4" xfId="11091"/>
    <cellStyle name="Percent 2 6 3 2 4 5" xfId="35167"/>
    <cellStyle name="Percent 2 6 3 2 5" xfId="1866"/>
    <cellStyle name="Percent 2 6 3 2 5 2" xfId="24675"/>
    <cellStyle name="Percent 2 6 3 2 5 2 2" xfId="48718"/>
    <cellStyle name="Percent 2 6 3 2 5 3" xfId="12186"/>
    <cellStyle name="Percent 2 6 3 2 5 4" xfId="36262"/>
    <cellStyle name="Percent 2 6 3 2 6" xfId="23688"/>
    <cellStyle name="Percent 2 6 3 2 6 2" xfId="47740"/>
    <cellStyle name="Percent 2 6 3 2 7" xfId="8188"/>
    <cellStyle name="Percent 2 6 3 2 8" xfId="32264"/>
    <cellStyle name="Percent 2 6 3 3" xfId="1060"/>
    <cellStyle name="Percent 2 6 3 3 2" xfId="3078"/>
    <cellStyle name="Percent 2 6 3 3 2 2" xfId="6277"/>
    <cellStyle name="Percent 2 6 3 3 2 2 2" xfId="29108"/>
    <cellStyle name="Percent 2 6 3 3 2 2 2 2" xfId="53139"/>
    <cellStyle name="Percent 2 6 3 3 2 2 3" xfId="17444"/>
    <cellStyle name="Percent 2 6 3 3 2 2 4" xfId="41518"/>
    <cellStyle name="Percent 2 6 3 3 2 3" xfId="14259"/>
    <cellStyle name="Percent 2 6 3 3 2 3 2" xfId="38335"/>
    <cellStyle name="Percent 2 6 3 3 2 4" xfId="25886"/>
    <cellStyle name="Percent 2 6 3 3 2 4 2" xfId="49927"/>
    <cellStyle name="Percent 2 6 3 3 2 5" xfId="9390"/>
    <cellStyle name="Percent 2 6 3 3 2 6" xfId="33466"/>
    <cellStyle name="Percent 2 6 3 3 3" xfId="4061"/>
    <cellStyle name="Percent 2 6 3 3 3 2" xfId="7274"/>
    <cellStyle name="Percent 2 6 3 3 3 2 2" xfId="30105"/>
    <cellStyle name="Percent 2 6 3 3 3 2 2 2" xfId="54136"/>
    <cellStyle name="Percent 2 6 3 3 3 2 3" xfId="18441"/>
    <cellStyle name="Percent 2 6 3 3 3 2 4" xfId="42515"/>
    <cellStyle name="Percent 2 6 3 3 3 3" xfId="15258"/>
    <cellStyle name="Percent 2 6 3 3 3 3 2" xfId="39332"/>
    <cellStyle name="Percent 2 6 3 3 3 4" xfId="26893"/>
    <cellStyle name="Percent 2 6 3 3 3 4 2" xfId="50924"/>
    <cellStyle name="Percent 2 6 3 3 3 5" xfId="10368"/>
    <cellStyle name="Percent 2 6 3 3 3 6" xfId="34444"/>
    <cellStyle name="Percent 2 6 3 3 4" xfId="5110"/>
    <cellStyle name="Percent 2 6 3 3 4 2" xfId="16307"/>
    <cellStyle name="Percent 2 6 3 3 4 2 2" xfId="40381"/>
    <cellStyle name="Percent 2 6 3 3 4 3" xfId="27942"/>
    <cellStyle name="Percent 2 6 3 3 4 3 2" xfId="51973"/>
    <cellStyle name="Percent 2 6 3 3 4 4" xfId="11331"/>
    <cellStyle name="Percent 2 6 3 3 4 5" xfId="35407"/>
    <cellStyle name="Percent 2 6 3 3 5" xfId="2106"/>
    <cellStyle name="Percent 2 6 3 3 5 2" xfId="24915"/>
    <cellStyle name="Percent 2 6 3 3 5 2 2" xfId="48958"/>
    <cellStyle name="Percent 2 6 3 3 5 3" xfId="12427"/>
    <cellStyle name="Percent 2 6 3 3 5 4" xfId="36503"/>
    <cellStyle name="Percent 2 6 3 3 6" xfId="23928"/>
    <cellStyle name="Percent 2 6 3 3 6 2" xfId="47980"/>
    <cellStyle name="Percent 2 6 3 3 7" xfId="8428"/>
    <cellStyle name="Percent 2 6 3 3 8" xfId="32504"/>
    <cellStyle name="Percent 2 6 3 4" xfId="1300"/>
    <cellStyle name="Percent 2 6 3 4 2" xfId="3318"/>
    <cellStyle name="Percent 2 6 3 4 2 2" xfId="6517"/>
    <cellStyle name="Percent 2 6 3 4 2 2 2" xfId="29348"/>
    <cellStyle name="Percent 2 6 3 4 2 2 2 2" xfId="53379"/>
    <cellStyle name="Percent 2 6 3 4 2 2 3" xfId="17684"/>
    <cellStyle name="Percent 2 6 3 4 2 2 4" xfId="41758"/>
    <cellStyle name="Percent 2 6 3 4 2 3" xfId="14499"/>
    <cellStyle name="Percent 2 6 3 4 2 3 2" xfId="38575"/>
    <cellStyle name="Percent 2 6 3 4 2 4" xfId="26126"/>
    <cellStyle name="Percent 2 6 3 4 2 4 2" xfId="50167"/>
    <cellStyle name="Percent 2 6 3 4 2 5" xfId="9630"/>
    <cellStyle name="Percent 2 6 3 4 2 6" xfId="33706"/>
    <cellStyle name="Percent 2 6 3 4 3" xfId="4313"/>
    <cellStyle name="Percent 2 6 3 4 3 2" xfId="7526"/>
    <cellStyle name="Percent 2 6 3 4 3 2 2" xfId="30357"/>
    <cellStyle name="Percent 2 6 3 4 3 2 2 2" xfId="54388"/>
    <cellStyle name="Percent 2 6 3 4 3 2 3" xfId="18693"/>
    <cellStyle name="Percent 2 6 3 4 3 2 4" xfId="42767"/>
    <cellStyle name="Percent 2 6 3 4 3 3" xfId="15510"/>
    <cellStyle name="Percent 2 6 3 4 3 3 2" xfId="39584"/>
    <cellStyle name="Percent 2 6 3 4 3 4" xfId="27145"/>
    <cellStyle name="Percent 2 6 3 4 3 4 2" xfId="51176"/>
    <cellStyle name="Percent 2 6 3 4 3 5" xfId="10608"/>
    <cellStyle name="Percent 2 6 3 4 3 6" xfId="34684"/>
    <cellStyle name="Percent 2 6 3 4 4" xfId="5351"/>
    <cellStyle name="Percent 2 6 3 4 4 2" xfId="16548"/>
    <cellStyle name="Percent 2 6 3 4 4 2 2" xfId="40622"/>
    <cellStyle name="Percent 2 6 3 4 4 3" xfId="28183"/>
    <cellStyle name="Percent 2 6 3 4 4 3 2" xfId="52214"/>
    <cellStyle name="Percent 2 6 3 4 4 4" xfId="11571"/>
    <cellStyle name="Percent 2 6 3 4 4 5" xfId="35647"/>
    <cellStyle name="Percent 2 6 3 4 5" xfId="2348"/>
    <cellStyle name="Percent 2 6 3 4 5 2" xfId="25159"/>
    <cellStyle name="Percent 2 6 3 4 5 2 2" xfId="49200"/>
    <cellStyle name="Percent 2 6 3 4 5 3" xfId="12680"/>
    <cellStyle name="Percent 2 6 3 4 5 4" xfId="36756"/>
    <cellStyle name="Percent 2 6 3 4 6" xfId="24174"/>
    <cellStyle name="Percent 2 6 3 4 6 2" xfId="48220"/>
    <cellStyle name="Percent 2 6 3 4 7" xfId="8668"/>
    <cellStyle name="Percent 2 6 3 4 8" xfId="32744"/>
    <cellStyle name="Percent 2 6 3 5" xfId="2597"/>
    <cellStyle name="Percent 2 6 3 5 2" xfId="5797"/>
    <cellStyle name="Percent 2 6 3 5 2 2" xfId="28628"/>
    <cellStyle name="Percent 2 6 3 5 2 2 2" xfId="52659"/>
    <cellStyle name="Percent 2 6 3 5 2 3" xfId="16964"/>
    <cellStyle name="Percent 2 6 3 5 2 4" xfId="41038"/>
    <cellStyle name="Percent 2 6 3 5 3" xfId="13779"/>
    <cellStyle name="Percent 2 6 3 5 3 2" xfId="37855"/>
    <cellStyle name="Percent 2 6 3 5 4" xfId="25406"/>
    <cellStyle name="Percent 2 6 3 5 4 2" xfId="49447"/>
    <cellStyle name="Percent 2 6 3 5 5" xfId="8910"/>
    <cellStyle name="Percent 2 6 3 5 6" xfId="32986"/>
    <cellStyle name="Percent 2 6 3 6" xfId="3574"/>
    <cellStyle name="Percent 2 6 3 6 2" xfId="6787"/>
    <cellStyle name="Percent 2 6 3 6 2 2" xfId="29618"/>
    <cellStyle name="Percent 2 6 3 6 2 2 2" xfId="53649"/>
    <cellStyle name="Percent 2 6 3 6 2 3" xfId="17954"/>
    <cellStyle name="Percent 2 6 3 6 2 4" xfId="42028"/>
    <cellStyle name="Percent 2 6 3 6 3" xfId="14771"/>
    <cellStyle name="Percent 2 6 3 6 3 2" xfId="38845"/>
    <cellStyle name="Percent 2 6 3 6 4" xfId="26406"/>
    <cellStyle name="Percent 2 6 3 6 4 2" xfId="50437"/>
    <cellStyle name="Percent 2 6 3 6 5" xfId="9888"/>
    <cellStyle name="Percent 2 6 3 6 6" xfId="33964"/>
    <cellStyle name="Percent 2 6 3 7" xfId="4630"/>
    <cellStyle name="Percent 2 6 3 7 2" xfId="15827"/>
    <cellStyle name="Percent 2 6 3 7 2 2" xfId="39901"/>
    <cellStyle name="Percent 2 6 3 7 3" xfId="27462"/>
    <cellStyle name="Percent 2 6 3 7 3 2" xfId="51493"/>
    <cellStyle name="Percent 2 6 3 7 4" xfId="10851"/>
    <cellStyle name="Percent 2 6 3 7 5" xfId="34927"/>
    <cellStyle name="Percent 2 6 3 8" xfId="1626"/>
    <cellStyle name="Percent 2 6 3 8 2" xfId="24435"/>
    <cellStyle name="Percent 2 6 3 8 2 2" xfId="48478"/>
    <cellStyle name="Percent 2 6 3 8 3" xfId="11902"/>
    <cellStyle name="Percent 2 6 3 8 4" xfId="35978"/>
    <cellStyle name="Percent 2 6 3 9" xfId="23444"/>
    <cellStyle name="Percent 2 6 3 9 2" xfId="47500"/>
    <cellStyle name="Percent 2 6 4" xfId="817"/>
    <cellStyle name="Percent 2 7" xfId="455"/>
    <cellStyle name="Percent 2 7 2" xfId="820"/>
    <cellStyle name="Percent 2 8" xfId="456"/>
    <cellStyle name="Percent 2 8 10" xfId="7949"/>
    <cellStyle name="Percent 2 8 11" xfId="32025"/>
    <cellStyle name="Percent 2 8 2" xfId="821"/>
    <cellStyle name="Percent 2 8 2 2" xfId="2839"/>
    <cellStyle name="Percent 2 8 2 2 2" xfId="6038"/>
    <cellStyle name="Percent 2 8 2 2 2 2" xfId="28869"/>
    <cellStyle name="Percent 2 8 2 2 2 2 2" xfId="52900"/>
    <cellStyle name="Percent 2 8 2 2 2 3" xfId="17205"/>
    <cellStyle name="Percent 2 8 2 2 2 4" xfId="41279"/>
    <cellStyle name="Percent 2 8 2 2 3" xfId="14020"/>
    <cellStyle name="Percent 2 8 2 2 3 2" xfId="38096"/>
    <cellStyle name="Percent 2 8 2 2 4" xfId="25647"/>
    <cellStyle name="Percent 2 8 2 2 4 2" xfId="49688"/>
    <cellStyle name="Percent 2 8 2 2 5" xfId="9151"/>
    <cellStyle name="Percent 2 8 2 2 6" xfId="33227"/>
    <cellStyle name="Percent 2 8 2 3" xfId="3822"/>
    <cellStyle name="Percent 2 8 2 3 2" xfId="7035"/>
    <cellStyle name="Percent 2 8 2 3 2 2" xfId="29866"/>
    <cellStyle name="Percent 2 8 2 3 2 2 2" xfId="53897"/>
    <cellStyle name="Percent 2 8 2 3 2 3" xfId="18202"/>
    <cellStyle name="Percent 2 8 2 3 2 4" xfId="42276"/>
    <cellStyle name="Percent 2 8 2 3 3" xfId="15019"/>
    <cellStyle name="Percent 2 8 2 3 3 2" xfId="39093"/>
    <cellStyle name="Percent 2 8 2 3 4" xfId="26654"/>
    <cellStyle name="Percent 2 8 2 3 4 2" xfId="50685"/>
    <cellStyle name="Percent 2 8 2 3 5" xfId="10129"/>
    <cellStyle name="Percent 2 8 2 3 6" xfId="34205"/>
    <cellStyle name="Percent 2 8 2 4" xfId="4871"/>
    <cellStyle name="Percent 2 8 2 4 2" xfId="16068"/>
    <cellStyle name="Percent 2 8 2 4 2 2" xfId="40142"/>
    <cellStyle name="Percent 2 8 2 4 3" xfId="27703"/>
    <cellStyle name="Percent 2 8 2 4 3 2" xfId="51734"/>
    <cellStyle name="Percent 2 8 2 4 4" xfId="11092"/>
    <cellStyle name="Percent 2 8 2 4 5" xfId="35168"/>
    <cellStyle name="Percent 2 8 2 5" xfId="1867"/>
    <cellStyle name="Percent 2 8 2 5 2" xfId="24676"/>
    <cellStyle name="Percent 2 8 2 5 2 2" xfId="48719"/>
    <cellStyle name="Percent 2 8 2 5 3" xfId="12188"/>
    <cellStyle name="Percent 2 8 2 5 4" xfId="36264"/>
    <cellStyle name="Percent 2 8 2 6" xfId="23689"/>
    <cellStyle name="Percent 2 8 2 6 2" xfId="47741"/>
    <cellStyle name="Percent 2 8 2 7" xfId="8189"/>
    <cellStyle name="Percent 2 8 2 8" xfId="32265"/>
    <cellStyle name="Percent 2 8 3" xfId="1061"/>
    <cellStyle name="Percent 2 8 3 2" xfId="3079"/>
    <cellStyle name="Percent 2 8 3 2 2" xfId="6278"/>
    <cellStyle name="Percent 2 8 3 2 2 2" xfId="29109"/>
    <cellStyle name="Percent 2 8 3 2 2 2 2" xfId="53140"/>
    <cellStyle name="Percent 2 8 3 2 2 3" xfId="17445"/>
    <cellStyle name="Percent 2 8 3 2 2 4" xfId="41519"/>
    <cellStyle name="Percent 2 8 3 2 3" xfId="14260"/>
    <cellStyle name="Percent 2 8 3 2 3 2" xfId="38336"/>
    <cellStyle name="Percent 2 8 3 2 4" xfId="25887"/>
    <cellStyle name="Percent 2 8 3 2 4 2" xfId="49928"/>
    <cellStyle name="Percent 2 8 3 2 5" xfId="9391"/>
    <cellStyle name="Percent 2 8 3 2 6" xfId="33467"/>
    <cellStyle name="Percent 2 8 3 3" xfId="4062"/>
    <cellStyle name="Percent 2 8 3 3 2" xfId="7275"/>
    <cellStyle name="Percent 2 8 3 3 2 2" xfId="30106"/>
    <cellStyle name="Percent 2 8 3 3 2 2 2" xfId="54137"/>
    <cellStyle name="Percent 2 8 3 3 2 3" xfId="18442"/>
    <cellStyle name="Percent 2 8 3 3 2 4" xfId="42516"/>
    <cellStyle name="Percent 2 8 3 3 3" xfId="15259"/>
    <cellStyle name="Percent 2 8 3 3 3 2" xfId="39333"/>
    <cellStyle name="Percent 2 8 3 3 4" xfId="26894"/>
    <cellStyle name="Percent 2 8 3 3 4 2" xfId="50925"/>
    <cellStyle name="Percent 2 8 3 3 5" xfId="10369"/>
    <cellStyle name="Percent 2 8 3 3 6" xfId="34445"/>
    <cellStyle name="Percent 2 8 3 4" xfId="5111"/>
    <cellStyle name="Percent 2 8 3 4 2" xfId="16308"/>
    <cellStyle name="Percent 2 8 3 4 2 2" xfId="40382"/>
    <cellStyle name="Percent 2 8 3 4 3" xfId="27943"/>
    <cellStyle name="Percent 2 8 3 4 3 2" xfId="51974"/>
    <cellStyle name="Percent 2 8 3 4 4" xfId="11332"/>
    <cellStyle name="Percent 2 8 3 4 5" xfId="35408"/>
    <cellStyle name="Percent 2 8 3 5" xfId="2107"/>
    <cellStyle name="Percent 2 8 3 5 2" xfId="24916"/>
    <cellStyle name="Percent 2 8 3 5 2 2" xfId="48959"/>
    <cellStyle name="Percent 2 8 3 5 3" xfId="12428"/>
    <cellStyle name="Percent 2 8 3 5 4" xfId="36504"/>
    <cellStyle name="Percent 2 8 3 6" xfId="23929"/>
    <cellStyle name="Percent 2 8 3 6 2" xfId="47981"/>
    <cellStyle name="Percent 2 8 3 7" xfId="8429"/>
    <cellStyle name="Percent 2 8 3 8" xfId="32505"/>
    <cellStyle name="Percent 2 8 4" xfId="1301"/>
    <cellStyle name="Percent 2 8 4 2" xfId="3319"/>
    <cellStyle name="Percent 2 8 4 2 2" xfId="6518"/>
    <cellStyle name="Percent 2 8 4 2 2 2" xfId="29349"/>
    <cellStyle name="Percent 2 8 4 2 2 2 2" xfId="53380"/>
    <cellStyle name="Percent 2 8 4 2 2 3" xfId="17685"/>
    <cellStyle name="Percent 2 8 4 2 2 4" xfId="41759"/>
    <cellStyle name="Percent 2 8 4 2 3" xfId="14500"/>
    <cellStyle name="Percent 2 8 4 2 3 2" xfId="38576"/>
    <cellStyle name="Percent 2 8 4 2 4" xfId="26127"/>
    <cellStyle name="Percent 2 8 4 2 4 2" xfId="50168"/>
    <cellStyle name="Percent 2 8 4 2 5" xfId="9631"/>
    <cellStyle name="Percent 2 8 4 2 6" xfId="33707"/>
    <cellStyle name="Percent 2 8 4 3" xfId="4314"/>
    <cellStyle name="Percent 2 8 4 3 2" xfId="7527"/>
    <cellStyle name="Percent 2 8 4 3 2 2" xfId="30358"/>
    <cellStyle name="Percent 2 8 4 3 2 2 2" xfId="54389"/>
    <cellStyle name="Percent 2 8 4 3 2 3" xfId="18694"/>
    <cellStyle name="Percent 2 8 4 3 2 4" xfId="42768"/>
    <cellStyle name="Percent 2 8 4 3 3" xfId="15511"/>
    <cellStyle name="Percent 2 8 4 3 3 2" xfId="39585"/>
    <cellStyle name="Percent 2 8 4 3 4" xfId="27146"/>
    <cellStyle name="Percent 2 8 4 3 4 2" xfId="51177"/>
    <cellStyle name="Percent 2 8 4 3 5" xfId="10609"/>
    <cellStyle name="Percent 2 8 4 3 6" xfId="34685"/>
    <cellStyle name="Percent 2 8 4 4" xfId="5352"/>
    <cellStyle name="Percent 2 8 4 4 2" xfId="16549"/>
    <cellStyle name="Percent 2 8 4 4 2 2" xfId="40623"/>
    <cellStyle name="Percent 2 8 4 4 3" xfId="28184"/>
    <cellStyle name="Percent 2 8 4 4 3 2" xfId="52215"/>
    <cellStyle name="Percent 2 8 4 4 4" xfId="11572"/>
    <cellStyle name="Percent 2 8 4 4 5" xfId="35648"/>
    <cellStyle name="Percent 2 8 4 5" xfId="2349"/>
    <cellStyle name="Percent 2 8 4 5 2" xfId="25160"/>
    <cellStyle name="Percent 2 8 4 5 2 2" xfId="49201"/>
    <cellStyle name="Percent 2 8 4 5 3" xfId="12681"/>
    <cellStyle name="Percent 2 8 4 5 4" xfId="36757"/>
    <cellStyle name="Percent 2 8 4 6" xfId="24175"/>
    <cellStyle name="Percent 2 8 4 6 2" xfId="48221"/>
    <cellStyle name="Percent 2 8 4 7" xfId="8669"/>
    <cellStyle name="Percent 2 8 4 8" xfId="32745"/>
    <cellStyle name="Percent 2 8 5" xfId="2598"/>
    <cellStyle name="Percent 2 8 5 2" xfId="5798"/>
    <cellStyle name="Percent 2 8 5 2 2" xfId="28629"/>
    <cellStyle name="Percent 2 8 5 2 2 2" xfId="52660"/>
    <cellStyle name="Percent 2 8 5 2 3" xfId="16965"/>
    <cellStyle name="Percent 2 8 5 2 4" xfId="41039"/>
    <cellStyle name="Percent 2 8 5 3" xfId="13780"/>
    <cellStyle name="Percent 2 8 5 3 2" xfId="37856"/>
    <cellStyle name="Percent 2 8 5 4" xfId="25407"/>
    <cellStyle name="Percent 2 8 5 4 2" xfId="49448"/>
    <cellStyle name="Percent 2 8 5 5" xfId="8911"/>
    <cellStyle name="Percent 2 8 5 6" xfId="32987"/>
    <cellStyle name="Percent 2 8 6" xfId="3576"/>
    <cellStyle name="Percent 2 8 6 2" xfId="6789"/>
    <cellStyle name="Percent 2 8 6 2 2" xfId="29620"/>
    <cellStyle name="Percent 2 8 6 2 2 2" xfId="53651"/>
    <cellStyle name="Percent 2 8 6 2 3" xfId="17956"/>
    <cellStyle name="Percent 2 8 6 2 4" xfId="42030"/>
    <cellStyle name="Percent 2 8 6 3" xfId="14773"/>
    <cellStyle name="Percent 2 8 6 3 2" xfId="38847"/>
    <cellStyle name="Percent 2 8 6 4" xfId="26408"/>
    <cellStyle name="Percent 2 8 6 4 2" xfId="50439"/>
    <cellStyle name="Percent 2 8 6 5" xfId="9889"/>
    <cellStyle name="Percent 2 8 6 6" xfId="33965"/>
    <cellStyle name="Percent 2 8 7" xfId="4631"/>
    <cellStyle name="Percent 2 8 7 2" xfId="15828"/>
    <cellStyle name="Percent 2 8 7 2 2" xfId="39902"/>
    <cellStyle name="Percent 2 8 7 3" xfId="27463"/>
    <cellStyle name="Percent 2 8 7 3 2" xfId="51494"/>
    <cellStyle name="Percent 2 8 7 4" xfId="10852"/>
    <cellStyle name="Percent 2 8 7 5" xfId="34928"/>
    <cellStyle name="Percent 2 8 8" xfId="1627"/>
    <cellStyle name="Percent 2 8 8 2" xfId="24436"/>
    <cellStyle name="Percent 2 8 8 2 2" xfId="48479"/>
    <cellStyle name="Percent 2 8 8 3" xfId="11904"/>
    <cellStyle name="Percent 2 8 8 4" xfId="35980"/>
    <cellStyle name="Percent 2 8 9" xfId="23445"/>
    <cellStyle name="Percent 2 8 9 2" xfId="47501"/>
    <cellStyle name="Percent 2 9" xfId="777"/>
    <cellStyle name="Percent 3" xfId="457"/>
    <cellStyle name="Percent 3 2" xfId="458"/>
    <cellStyle name="Percent 3 3" xfId="459"/>
    <cellStyle name="Percent 3 4" xfId="7685"/>
    <cellStyle name="Percent 3 4 2" xfId="30501"/>
    <cellStyle name="Percent 3 4 2 2" xfId="54529"/>
    <cellStyle name="Percent 3 4 3" xfId="18834"/>
    <cellStyle name="Percent 3 4 4" xfId="42908"/>
    <cellStyle name="Percent 4" xfId="54566"/>
    <cellStyle name="Title" xfId="42" builtinId="15" customBuiltin="1"/>
    <cellStyle name="Title 2" xfId="1381"/>
    <cellStyle name="Total" xfId="43" builtinId="25" customBuiltin="1"/>
    <cellStyle name="Total 2" xfId="1382"/>
    <cellStyle name="Total 2 2" xfId="5379"/>
    <cellStyle name="Total 2 2 2" xfId="21075"/>
    <cellStyle name="Total 2 2 2 2" xfId="45149"/>
    <cellStyle name="Total 2 2 3" xfId="19963"/>
    <cellStyle name="Total 2 2 3 2" xfId="44037"/>
    <cellStyle name="Total 2 2 4" xfId="19161"/>
    <cellStyle name="Total 2 2 4 2" xfId="43235"/>
    <cellStyle name="Total 2 2 5" xfId="13381"/>
    <cellStyle name="Total 2 2 5 2" xfId="37457"/>
    <cellStyle name="Total 2 2 6" xfId="21977"/>
    <cellStyle name="Total 2 2 6 2" xfId="46051"/>
    <cellStyle name="Total 2 2 7" xfId="19479"/>
    <cellStyle name="Total 2 2 7 2" xfId="43553"/>
    <cellStyle name="Total 2 2 8" xfId="30544"/>
    <cellStyle name="Total 2 3" xfId="12902"/>
    <cellStyle name="Total 2 3 2" xfId="36978"/>
    <cellStyle name="Total 2 4" xfId="12994"/>
    <cellStyle name="Total 2 4 2" xfId="37070"/>
    <cellStyle name="Total 2 5" xfId="19683"/>
    <cellStyle name="Total 2 5 2" xfId="43757"/>
    <cellStyle name="Total 2 6" xfId="20708"/>
    <cellStyle name="Total 2 6 2" xfId="44782"/>
    <cellStyle name="Total 2 7" xfId="19571"/>
    <cellStyle name="Total 2 7 2" xfId="43645"/>
    <cellStyle name="Total 2 8" xfId="22715"/>
    <cellStyle name="Total 2 8 2" xfId="46789"/>
    <cellStyle name="Total 2 9" xfId="30809"/>
    <cellStyle name="Warning Text" xfId="44" builtinId="11" customBuiltin="1"/>
  </cellStyles>
  <dxfs count="1463">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0"/>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4"/>
        </top>
        <bottom/>
      </border>
    </dxf>
    <dxf>
      <border outline="0">
        <right style="thin">
          <color theme="4"/>
        </right>
        <top style="thin">
          <color theme="4"/>
        </top>
        <bottom style="thin">
          <color theme="4"/>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0"/>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rgb="FF959595"/>
        </left>
        <right/>
        <top style="thin">
          <color rgb="FF959595"/>
        </top>
        <bottom/>
      </border>
    </dxf>
    <dxf>
      <border outline="0">
        <right style="thin">
          <color theme="4"/>
        </right>
        <top style="thin">
          <color theme="4"/>
        </top>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auto="1"/>
        </right>
        <top style="thin">
          <color indexed="64"/>
        </top>
        <bottom style="thin">
          <color indexed="64"/>
        </bottom>
      </border>
    </dxf>
    <dxf>
      <font>
        <sz val="10"/>
      </font>
      <numFmt numFmtId="19" formatCode="m/d/yyyy"/>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fill>
        <patternFill patternType="none">
          <fgColor indexed="64"/>
          <bgColor auto="1"/>
        </patternFill>
      </fill>
      <alignment horizontal="center" vertical="bottom" textRotation="0" indent="0" justifyLastLine="0" shrinkToFit="0" readingOrder="0"/>
      <border outline="0">
        <left/>
        <right style="thin">
          <color auto="1"/>
        </right>
      </border>
    </dxf>
    <dxf>
      <font>
        <b/>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right style="thin">
          <color auto="1"/>
        </right>
        <top style="thin">
          <color indexed="64"/>
        </top>
        <bottom style="thin">
          <color indexed="64"/>
        </bottom>
      </border>
    </dxf>
    <dxf>
      <font>
        <b/>
        <i val="0"/>
        <strike val="0"/>
        <condense val="0"/>
        <extend val="0"/>
        <outline val="0"/>
        <shadow val="0"/>
        <u val="none"/>
        <vertAlign val="baseline"/>
        <sz val="10"/>
        <color theme="1"/>
        <name val="Calibri"/>
        <scheme val="minor"/>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auto="1"/>
        </right>
        <top/>
        <bottom/>
      </border>
    </dxf>
    <dxf>
      <font>
        <b/>
        <i val="0"/>
        <color theme="6" tint="-0.499984740745262"/>
      </font>
      <fill>
        <patternFill>
          <bgColor theme="6" tint="0.39994506668294322"/>
        </patternFill>
      </fill>
    </dxf>
    <dxf>
      <font>
        <color rgb="FF9C0006"/>
      </font>
      <fill>
        <patternFill>
          <bgColor rgb="FFFFC7CE"/>
        </patternFill>
      </fill>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bottom" textRotation="0" wrapText="0" indent="0" justifyLastLine="0" shrinkToFit="0" readingOrder="0"/>
    </dxf>
    <dxf>
      <numFmt numFmtId="12" formatCode="&quot;$&quot;#,##0.00_);[Red]\(&quot;$&quot;#,##0.00\)"/>
    </dxf>
    <dxf>
      <numFmt numFmtId="12" formatCode="&quot;$&quot;#,##0.00_);[Red]\(&quot;$&quot;#,##0.00\)"/>
    </dxf>
    <dxf>
      <numFmt numFmtId="12" formatCode="&quot;$&quot;#,##0.00_);[Red]\(&quot;$&quot;#,##0.00\)"/>
    </dxf>
    <dxf>
      <numFmt numFmtId="12" formatCode="&quot;$&quot;#,##0.00_);[Red]\(&quot;$&quot;#,##0.00\)"/>
    </dxf>
    <dxf>
      <font>
        <b/>
        <i val="0"/>
        <color theme="6" tint="-0.499984740745262"/>
      </font>
      <fill>
        <patternFill>
          <bgColor theme="6" tint="0.79998168889431442"/>
        </patternFill>
      </fill>
    </dxf>
    <dxf>
      <font>
        <color rgb="FF9C0006"/>
      </font>
      <fill>
        <patternFill>
          <bgColor rgb="FFFFC7CE"/>
        </patternFill>
      </fill>
    </dxf>
    <dxf>
      <font>
        <b/>
        <i val="0"/>
        <color theme="6" tint="-0.499984740745262"/>
      </font>
      <fill>
        <patternFill>
          <bgColor theme="6" tint="0.79998168889431442"/>
        </patternFill>
      </fill>
    </dxf>
    <dxf>
      <numFmt numFmtId="12" formatCode="&quot;$&quot;#,##0.00_);[Red]\(&quot;$&quot;#,##0.00\)"/>
    </dxf>
    <dxf>
      <numFmt numFmtId="12" formatCode="&quot;$&quot;#,##0.00_);[Red]\(&quot;$&quot;#,##0.00\)"/>
    </dxf>
    <dxf>
      <fill>
        <patternFill patternType="solid">
          <bgColor theme="9" tint="0.59999389629810485"/>
        </patternFill>
      </fill>
    </dxf>
    <dxf>
      <fill>
        <patternFill patternType="none">
          <bgColor auto="1"/>
        </patternFill>
      </fill>
    </dxf>
    <dxf>
      <fill>
        <patternFill patternType="none">
          <bgColor auto="1"/>
        </patternFill>
      </fill>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8" tint="0.79998168889431442"/>
        </patternFill>
      </fill>
    </dxf>
    <dxf>
      <fill>
        <patternFill patternType="none">
          <bgColor auto="1"/>
        </patternFill>
      </fill>
    </dxf>
    <dxf>
      <font>
        <sz val="9"/>
      </font>
    </dxf>
    <dxf>
      <font>
        <b/>
      </font>
    </dxf>
    <dxf>
      <font>
        <b/>
      </font>
    </dxf>
    <dxf>
      <font>
        <b/>
      </font>
    </dxf>
    <dxf>
      <fill>
        <patternFill>
          <bgColor theme="4" tint="0.79998168889431442"/>
        </patternFill>
      </fill>
    </dxf>
    <dxf>
      <alignment wrapText="0" readingOrder="0"/>
    </dxf>
    <dxf>
      <alignment wrapText="0" readingOrder="0"/>
    </dxf>
    <dxf>
      <alignment wrapText="0" readingOrder="0"/>
    </dxf>
    <dxf>
      <alignment wrapText="1" readingOrder="0"/>
    </dxf>
    <dxf>
      <alignment wrapText="1" readingOrder="0"/>
    </dxf>
    <dxf>
      <font>
        <sz val="10"/>
      </font>
    </dxf>
    <dxf>
      <font>
        <sz val="10"/>
      </font>
    </dxf>
    <dxf>
      <font>
        <sz val="10"/>
      </font>
    </dxf>
    <dxf>
      <font>
        <sz val="10"/>
      </font>
    </dxf>
    <dxf>
      <alignment wrapText="1" readingOrder="0"/>
    </dxf>
    <dxf>
      <alignment wrapText="1" readingOrder="0"/>
    </dxf>
    <dxf>
      <alignment wrapText="1" readingOrder="0"/>
    </dxf>
    <dxf>
      <alignment wrapText="1" readingOrder="0"/>
    </dxf>
    <dxf>
      <numFmt numFmtId="8" formatCode="#,##0.00_);[Red]\(#,##0.00\)"/>
    </dxf>
    <dxf>
      <fill>
        <patternFill patternType="none">
          <bgColor auto="1"/>
        </patternFill>
      </fill>
    </dxf>
    <dxf>
      <fill>
        <patternFill>
          <bgColor theme="9" tint="0.59999389629810485"/>
        </patternFill>
      </fill>
    </dxf>
    <dxf>
      <fill>
        <patternFill>
          <bgColor theme="4" tint="0.79998168889431442"/>
        </patternFill>
      </fill>
    </dxf>
    <dxf>
      <fill>
        <patternFill>
          <bgColor theme="4" tint="0.59999389629810485"/>
        </patternFill>
      </fill>
    </dxf>
    <dxf>
      <numFmt numFmtId="8" formatCode="#,##0.00_);[Red]\(#,##0.00\)"/>
    </dxf>
    <dxf>
      <numFmt numFmtId="8" formatCode="#,##0.00_);[Red]\(#,##0.00\)"/>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2" formatCode="&quot;$&quot;#,##0.00_);[Red]\(&quot;$&quot;#,##0.00\)"/>
    </dxf>
    <dxf>
      <font>
        <b val="0"/>
        <i val="0"/>
        <strike val="0"/>
        <condense val="0"/>
        <extend val="0"/>
        <outline val="0"/>
        <shadow val="0"/>
        <u val="none"/>
        <vertAlign val="baseline"/>
        <sz val="10"/>
        <color theme="1"/>
        <name val="Calibri"/>
        <scheme val="minor"/>
      </font>
      <numFmt numFmtId="12" formatCode="&quot;$&quot;#,##0.00_);[Red]\(&quot;$&quot;#,##0.0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i val="0"/>
        <strike val="0"/>
        <condense val="0"/>
        <extend val="0"/>
        <outline val="0"/>
        <shadow val="0"/>
        <u val="none"/>
        <vertAlign val="baseline"/>
        <sz val="10"/>
        <color theme="1"/>
        <name val="Calibri"/>
        <scheme val="minor"/>
      </font>
      <numFmt numFmtId="12" formatCode="&quot;$&quot;#,##0.00_);[Red]\(&quot;$&quot;#,##0.00\)"/>
      <alignment horizontal="center" vertical="bottom" textRotation="0" wrapText="0" indent="0" justifyLastLine="0" shrinkToFit="0" readingOrder="0"/>
      <border diagonalUp="0" diagonalDown="0" outline="0">
        <left/>
        <right style="thin">
          <color theme="7" tint="0.39997558519241921"/>
        </right>
        <top/>
        <bottom style="thin">
          <color theme="7" tint="0.39997558519241921"/>
        </bottom>
      </border>
    </dxf>
    <dxf>
      <font>
        <b val="0"/>
        <i val="0"/>
        <strike val="0"/>
        <condense val="0"/>
        <extend val="0"/>
        <outline val="0"/>
        <shadow val="0"/>
        <u val="none"/>
        <vertAlign val="baseline"/>
        <sz val="10"/>
        <color theme="1"/>
        <name val="Calibri"/>
        <scheme val="minor"/>
      </font>
      <numFmt numFmtId="12" formatCode="&quot;$&quot;#,##0.00_);[Red]\(&quot;$&quot;#,##0.00\)"/>
      <fill>
        <patternFill patternType="solid">
          <fgColor indexed="64"/>
          <bgColor rgb="FFFFFFCC"/>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2" formatCode="&quot;$&quot;#,##0.00_);[Red]\(&quot;$&quot;#,##0.00\)"/>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Calibri"/>
        <scheme val="minor"/>
      </font>
      <numFmt numFmtId="12" formatCode="&quot;$&quot;#,##0.00_);[Red]\(&quot;$&quot;#,##0.00\)"/>
      <alignment horizontal="left" vertical="bottom" textRotation="0" wrapText="0" indent="0" justifyLastLine="0" shrinkToFit="0" readingOrder="0"/>
    </dxf>
    <dxf>
      <font>
        <b val="0"/>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2" formatCode="&quot;$&quot;#,##0.00_);[Red]\(&quot;$&quot;#,##0.00\)"/>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2" formatCode="&quot;$&quot;#,##0.00_);[Red]\(&quot;$&quot;#,##0.0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z val="12"/>
      </font>
    </dxf>
    <dxf>
      <font>
        <sz val="12"/>
      </font>
    </dxf>
    <dxf>
      <font>
        <sz val="12"/>
      </font>
    </dxf>
    <dxf>
      <font>
        <sz val="12"/>
      </font>
    </dxf>
    <dxf>
      <font>
        <b/>
      </font>
    </dxf>
    <dxf>
      <numFmt numFmtId="12" formatCode="&quot;$&quot;#,##0.00_);[Red]\(&quot;$&quot;#,##0.00\)"/>
    </dxf>
    <dxf>
      <numFmt numFmtId="34" formatCode="_(&quot;$&quot;* #,##0.00_);_(&quot;$&quot;* \(#,##0.00\);_(&quot;$&quot;* &quot;-&quot;??_);_(@_)"/>
    </dxf>
    <dxf>
      <numFmt numFmtId="34" formatCode="_(&quot;$&quot;* #,##0.00_);_(&quot;$&quot;* \(#,##0.00\);_(&quot;$&quot;* &quot;-&quot;??_);_(@_)"/>
    </dxf>
    <dxf>
      <numFmt numFmtId="34" formatCode="_(&quot;$&quot;* #,##0.00_);_(&quot;$&quot;* \(#,##0.00\);_(&quot;$&quot;* &quot;-&quot;??_);_(@_)"/>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font>
    </dxf>
    <dxf>
      <font>
        <color theme="0"/>
      </font>
    </dxf>
    <dxf>
      <font>
        <b/>
      </font>
    </dxf>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solid">
          <bgColor theme="5" tint="0.79998168889431442"/>
        </patternFill>
      </fill>
    </dxf>
    <dxf>
      <fill>
        <patternFill patternType="solid">
          <bgColor theme="5" tint="0.79998168889431442"/>
        </patternFill>
      </fill>
    </dxf>
    <dxf>
      <fill>
        <patternFill patternType="none">
          <bgColor auto="1"/>
        </patternFill>
      </fill>
    </dxf>
    <dxf>
      <fill>
        <patternFill patternType="none">
          <bgColor auto="1"/>
        </patternFill>
      </fill>
    </dxf>
    <dxf>
      <numFmt numFmtId="12" formatCode="&quot;$&quot;#,##0.00_);[Red]\(&quot;$&quot;#,##0.00\)"/>
    </dxf>
    <dxf>
      <numFmt numFmtId="12" formatCode="&quot;$&quot;#,##0.00_);[Red]\(&quot;$&quot;#,##0.00\)"/>
    </dxf>
    <dxf>
      <numFmt numFmtId="12" formatCode="&quot;$&quot;#,##0.00_);[Red]\(&quot;$&quot;#,##0.00\)"/>
    </dxf>
    <dxf>
      <numFmt numFmtId="12" formatCode="&quot;$&quot;#,##0.00_);[Red]\(&quot;$&quot;#,##0.00\)"/>
    </dxf>
    <dxf>
      <numFmt numFmtId="8" formatCode="#,##0.00_);[Red]\(#,##0.00\)"/>
    </dxf>
    <dxf>
      <numFmt numFmtId="8" formatCode="#,##0.00_);[Red]\(#,##0.00\)"/>
    </dxf>
    <dxf>
      <numFmt numFmtId="8" formatCode="#,##0.00_);[Red]\(#,##0.00\)"/>
    </dxf>
    <dxf>
      <numFmt numFmtId="8" formatCode="#,##0.00_);[Red]\(#,##0.00\)"/>
    </dxf>
    <dxf>
      <fill>
        <patternFill>
          <bgColor rgb="FFFFFF00"/>
        </patternFill>
      </fill>
    </dxf>
    <dxf>
      <fill>
        <patternFill>
          <bgColor theme="6" tint="0.79998168889431442"/>
        </patternFill>
      </fill>
    </dxf>
    <dxf>
      <alignment wrapText="0" readingOrder="0"/>
    </dxf>
    <dxf>
      <alignment wrapText="0" readingOrder="0"/>
    </dxf>
    <dxf>
      <alignment wrapText="0"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ill>
        <patternFill patternType="solid">
          <bgColor theme="8" tint="0.79998168889431442"/>
        </patternFill>
      </fill>
    </dxf>
    <dxf>
      <alignment wrapText="1" readingOrder="0"/>
    </dxf>
    <dxf>
      <alignment wrapText="1" readingOrder="0"/>
    </dxf>
    <dxf>
      <alignment wrapText="1" readingOrder="0"/>
    </dxf>
    <dxf>
      <alignment wrapText="1" readingOrder="0"/>
    </dxf>
    <dxf>
      <alignment wrapText="1" readingOrder="0"/>
    </dxf>
    <dxf>
      <numFmt numFmtId="8" formatCode="#,##0.00_);[Red]\(#,##0.00\)"/>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numFmt numFmtId="0" formatCode="General"/>
    </dxf>
    <dxf>
      <numFmt numFmtId="12" formatCode="&quot;$&quot;#,##0.00_);[Red]\(&quot;$&quot;#,##0.00\)"/>
    </dxf>
    <dxf>
      <numFmt numFmtId="164" formatCode="&quot;$&quot;#,##0.00"/>
    </dxf>
    <dxf>
      <numFmt numFmtId="34" formatCode="_(&quot;$&quot;* #,##0.00_);_(&quot;$&quot;* \(#,##0.00\);_(&quot;$&quot;* &quot;-&quot;??_);_(@_)"/>
    </dxf>
    <dxf>
      <numFmt numFmtId="12" formatCode="&quot;$&quot;#,##0.00_);[Red]\(&quot;$&quot;#,##0.00\)"/>
    </dxf>
    <dxf>
      <numFmt numFmtId="12" formatCode="&quot;$&quot;#,##0.00_);[Red]\(&quot;$&quot;#,##0.00\)"/>
    </dxf>
    <dxf>
      <numFmt numFmtId="12" formatCode="&quot;$&quot;#,##0.00_);[Red]\(&quot;$&quot;#,##0.00\)"/>
    </dxf>
    <dxf>
      <numFmt numFmtId="12" formatCode="&quot;$&quot;#,##0.00_);[Red]\(&quot;$&quot;#,##0.00\)"/>
    </dxf>
    <dxf>
      <numFmt numFmtId="34" formatCode="_(&quot;$&quot;* #,##0.00_);_(&quot;$&quot;* \(#,##0.00\);_(&quot;$&quot;* &quot;-&quot;??_);_(@_)"/>
    </dxf>
    <dxf>
      <font>
        <sz val="12"/>
      </font>
    </dxf>
    <dxf>
      <font>
        <sz val="12"/>
      </font>
    </dxf>
    <dxf>
      <font>
        <sz val="12"/>
      </font>
    </dxf>
    <dxf>
      <font>
        <sz val="12"/>
      </font>
    </dxf>
    <dxf>
      <font>
        <b/>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ont>
        <b/>
      </font>
    </dxf>
    <dxf>
      <font>
        <b/>
      </font>
    </dxf>
    <dxf>
      <fill>
        <patternFill>
          <bgColor theme="9" tint="0.39997558519241921"/>
        </patternFill>
      </fill>
    </dxf>
    <dxf>
      <font>
        <b/>
      </font>
    </dxf>
    <dxf>
      <fill>
        <patternFill>
          <bgColor rgb="FFFFCCCC"/>
        </patternFill>
      </fill>
    </dxf>
    <dxf>
      <fill>
        <patternFill>
          <bgColor rgb="FFFFFF00"/>
        </patternFill>
      </fill>
    </dxf>
    <dxf>
      <fill>
        <patternFill>
          <bgColor theme="6" tint="0.79998168889431442"/>
        </patternFill>
      </fill>
    </dxf>
    <dxf>
      <alignment wrapText="0" readingOrder="0"/>
    </dxf>
    <dxf>
      <alignment wrapText="0" readingOrder="0"/>
    </dxf>
    <dxf>
      <alignment wrapText="0"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ill>
        <patternFill patternType="solid">
          <bgColor theme="8" tint="0.79998168889431442"/>
        </patternFill>
      </fill>
    </dxf>
    <dxf>
      <alignment wrapText="1" readingOrder="0"/>
    </dxf>
    <dxf>
      <alignment wrapText="1" readingOrder="0"/>
    </dxf>
    <dxf>
      <alignment wrapText="1" readingOrder="0"/>
    </dxf>
    <dxf>
      <alignment wrapText="1" readingOrder="0"/>
    </dxf>
    <dxf>
      <alignment wrapText="1" readingOrder="0"/>
    </dxf>
    <dxf>
      <numFmt numFmtId="8" formatCode="#,##0.00_);[Red]\(#,##0.00\)"/>
    </dxf>
    <dxf>
      <numFmt numFmtId="12" formatCode="&quot;$&quot;#,##0.00_);[Red]\(&quot;$&quot;#,##0.00\)"/>
    </dxf>
    <dxf>
      <alignment wrapText="1" readingOrder="0"/>
    </dxf>
    <dxf>
      <font>
        <b/>
      </font>
    </dxf>
    <dxf>
      <numFmt numFmtId="12" formatCode="&quot;$&quot;#,##0.00_);[Red]\(&quot;$&quot;#,##0.00\)"/>
    </dxf>
    <dxf>
      <numFmt numFmtId="12" formatCode="&quot;$&quot;#,##0.00_);[Red]\(&quot;$&quot;#,##0.00\)"/>
    </dxf>
    <dxf>
      <font>
        <color theme="0"/>
      </font>
    </dxf>
    <dxf>
      <numFmt numFmtId="12" formatCode="&quot;$&quot;#,##0.00_);[Red]\(&quot;$&quot;#,##0.00\)"/>
    </dxf>
    <dxf>
      <numFmt numFmtId="12" formatCode="&quot;$&quot;#,##0.00_);[Red]\(&quot;$&quot;#,##0.00\)"/>
    </dxf>
    <dxf>
      <numFmt numFmtId="12" formatCode="&quot;$&quot;#,##0.00_);[Red]\(&quot;$&quot;#,##0.00\)"/>
    </dxf>
    <dxf>
      <numFmt numFmtId="12" formatCode="&quot;$&quot;#,##0.00_);[Red]\(&quot;$&quot;#,##0.00\)"/>
    </dxf>
    <dxf>
      <font>
        <color theme="0"/>
      </font>
    </dxf>
    <dxf>
      <font>
        <color theme="0"/>
      </font>
    </dxf>
    <dxf>
      <font>
        <color theme="0"/>
      </font>
    </dxf>
    <dxf>
      <font>
        <color theme="0"/>
      </font>
    </dxf>
    <dxf>
      <font>
        <color rgb="FFFF0000"/>
      </font>
    </dxf>
    <dxf>
      <fill>
        <patternFill>
          <bgColor theme="7" tint="-0.499984740745262"/>
        </patternFill>
      </fill>
    </dxf>
    <dxf>
      <alignment wrapText="1" readingOrder="0"/>
    </dxf>
    <dxf>
      <fill>
        <patternFill patternType="solid">
          <bgColor theme="7" tint="-0.499984740745262"/>
        </patternFill>
      </fill>
    </dxf>
    <dxf>
      <font>
        <color theme="0"/>
      </font>
    </dxf>
    <dxf>
      <fill>
        <patternFill>
          <bgColor theme="7" tint="0.39997558519241921"/>
        </patternFill>
      </fill>
    </dxf>
    <dxf>
      <fill>
        <patternFill>
          <bgColor rgb="FFFFCCCC"/>
        </patternFill>
      </fill>
    </dxf>
    <dxf>
      <numFmt numFmtId="12" formatCode="&quot;$&quot;#,##0.00_);[Red]\(&quot;$&quot;#,##0.00\)"/>
    </dxf>
    <dxf>
      <numFmt numFmtId="12" formatCode="&quot;$&quot;#,##0.00_);[Red]\(&quot;$&quot;#,##0.00\)"/>
    </dxf>
    <dxf>
      <numFmt numFmtId="12" formatCode="&quot;$&quot;#,##0.00_);[Red]\(&quot;$&quot;#,##0.00\)"/>
    </dxf>
    <dxf>
      <numFmt numFmtId="12" formatCode="&quot;$&quot;#,##0.00_);[Red]\(&quot;$&quot;#,##0.00\)"/>
    </dxf>
    <dxf>
      <numFmt numFmtId="8" formatCode="#,##0.00_);[Red]\(#,##0.00\)"/>
    </dxf>
    <dxf>
      <numFmt numFmtId="8" formatCode="#,##0.00_);[Red]\(#,##0.00\)"/>
    </dxf>
    <dxf>
      <numFmt numFmtId="8" formatCode="#,##0.00_);[Red]\(#,##0.00\)"/>
    </dxf>
    <dxf>
      <numFmt numFmtId="8" formatCode="#,##0.00_);[Red]\(#,##0.0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name val="Cambria"/>
        <scheme val="major"/>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b/>
      </font>
    </dxf>
    <dxf>
      <fill>
        <patternFill>
          <bgColor theme="9" tint="0.39997558519241921"/>
        </patternFill>
      </fill>
    </dxf>
    <dxf>
      <fill>
        <patternFill>
          <bgColor theme="6" tint="-0.249977111117893"/>
        </patternFill>
      </fill>
    </dxf>
    <dxf>
      <fill>
        <patternFill>
          <bgColor theme="6" tint="0.59999389629810485"/>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readingOrder="0"/>
    </dxf>
    <dxf>
      <alignment wrapText="1" readingOrder="0"/>
    </dxf>
    <dxf>
      <font>
        <sz val="11"/>
      </font>
    </dxf>
    <dxf>
      <fill>
        <patternFill>
          <bgColor theme="6" tint="0.39997558519241921"/>
        </patternFill>
      </fill>
    </dxf>
    <dxf>
      <font>
        <sz val="9"/>
      </font>
    </dxf>
    <dxf>
      <font>
        <b/>
      </font>
    </dxf>
    <dxf>
      <font>
        <b/>
      </font>
    </dxf>
    <dxf>
      <font>
        <b/>
      </font>
    </dxf>
    <dxf>
      <font>
        <b/>
      </font>
    </dxf>
    <dxf>
      <font>
        <b/>
      </font>
    </dxf>
    <dxf>
      <fill>
        <patternFill>
          <bgColor theme="4" tint="0.39997558519241921"/>
        </patternFill>
      </fill>
    </dxf>
    <dxf>
      <fill>
        <patternFill>
          <bgColor theme="4" tint="0.79998168889431442"/>
        </patternFill>
      </fill>
    </dxf>
    <dxf>
      <fill>
        <patternFill>
          <bgColor theme="9" tint="0.59999389629810485"/>
        </patternFill>
      </fill>
    </dxf>
    <dxf>
      <fill>
        <patternFill>
          <bgColor theme="9" tint="0.79998168889431442"/>
        </patternFill>
      </fill>
    </dxf>
    <dxf>
      <fill>
        <patternFill patternType="solid">
          <bgColor theme="5" tint="0.79998168889431442"/>
        </patternFill>
      </fill>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font>
        <sz val="10"/>
      </font>
    </dxf>
    <dxf>
      <font>
        <sz val="10"/>
      </font>
    </dxf>
    <dxf>
      <font>
        <sz val="10"/>
      </font>
    </dxf>
    <dxf>
      <font>
        <sz val="10"/>
      </font>
    </dxf>
    <dxf>
      <font>
        <sz val="10"/>
      </font>
    </dxf>
    <dxf>
      <font>
        <sz val="10"/>
      </font>
    </dxf>
    <dxf>
      <font>
        <sz val="10"/>
      </font>
    </dxf>
    <dxf>
      <fill>
        <patternFill patternType="solid">
          <bgColor theme="8" tint="0.79998168889431442"/>
        </patternFill>
      </fill>
    </dxf>
    <dxf>
      <alignment wrapText="1" readingOrder="0"/>
    </dxf>
    <dxf>
      <alignment wrapText="1" readingOrder="0"/>
    </dxf>
    <dxf>
      <alignment wrapText="1" readingOrder="0"/>
    </dxf>
    <dxf>
      <alignment wrapText="1" readingOrder="0"/>
    </dxf>
    <dxf>
      <alignment wrapText="1" readingOrder="0"/>
    </dxf>
    <dxf>
      <numFmt numFmtId="8" formatCode="#,##0.00_);[Red]\(#,##0.00\)"/>
    </dxf>
    <dxf>
      <numFmt numFmtId="12" formatCode="&quot;$&quot;#,##0.00_);[Red]\(&quot;$&quot;#,##0.00\)"/>
    </dxf>
    <dxf>
      <numFmt numFmtId="12" formatCode="&quot;$&quot;#,##0.00_);[Red]\(&quot;$&quot;#,##0.00\)"/>
    </dxf>
    <dxf>
      <numFmt numFmtId="8" formatCode="#,##0.00_);[Red]\(#,##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numFmt numFmtId="12" formatCode="&quot;$&quot;#,##0.00_);[Red]\(&quot;$&quot;#,##0.00\)"/>
    </dxf>
    <dxf>
      <font>
        <b/>
      </font>
    </dxf>
    <dxf>
      <fill>
        <patternFill patternType="solid">
          <bgColor theme="5" tint="0.39997558519241921"/>
        </patternFill>
      </fill>
    </dxf>
    <dxf>
      <font>
        <b/>
      </font>
    </dxf>
    <dxf>
      <fill>
        <patternFill patternType="solid">
          <bgColor theme="5" tint="0.599993896298104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20"/>
      </font>
    </dxf>
    <dxf>
      <font>
        <sz val="16"/>
      </font>
    </dxf>
    <dxf>
      <fill>
        <patternFill patternType="solid">
          <bgColor rgb="FFFFFF00"/>
        </patternFill>
      </fill>
    </dxf>
    <dxf>
      <numFmt numFmtId="34" formatCode="_(&quot;$&quot;* #,##0.00_);_(&quot;$&quot;* \(#,##0.00\);_(&quot;$&quot;* &quot;-&quot;??_);_(@_)"/>
    </dxf>
    <dxf>
      <fill>
        <patternFill>
          <bgColor theme="4" tint="0.59999389629810485"/>
        </patternFill>
      </fill>
    </dxf>
    <dxf>
      <fill>
        <patternFill>
          <bgColor theme="4" tint="0.79998168889431442"/>
        </patternFill>
      </fill>
    </dxf>
    <dxf>
      <fill>
        <patternFill patternType="solid">
          <bgColor theme="5" tint="0.59999389629810485"/>
        </patternFill>
      </fill>
    </dxf>
    <dxf>
      <fill>
        <patternFill patternType="solid">
          <bgColor theme="6" tint="0.59999389629810485"/>
        </patternFill>
      </fill>
    </dxf>
    <dxf>
      <numFmt numFmtId="34" formatCode="_(&quot;$&quot;* #,##0.00_);_(&quot;$&quot;* \(#,##0.00\);_(&quot;$&quot;* &quot;-&quot;??_);_(@_)"/>
    </dxf>
    <dxf>
      <fill>
        <patternFill>
          <bgColor theme="7" tint="0.59999389629810485"/>
        </patternFill>
      </fill>
    </dxf>
    <dxf>
      <fill>
        <patternFill patternType="solid">
          <bgColor theme="4" tint="0.79998168889431442"/>
        </patternFill>
      </fill>
    </dxf>
    <dxf>
      <numFmt numFmtId="8" formatCode="#,##0.00_);[Red]\(#,##0.00\)"/>
    </dxf>
    <dxf>
      <font>
        <b val="0"/>
        <i val="0"/>
        <strike val="0"/>
        <condense val="0"/>
        <extend val="0"/>
        <outline val="0"/>
        <shadow val="0"/>
        <u val="none"/>
        <vertAlign val="baseline"/>
        <sz val="11"/>
        <color auto="1"/>
        <name val="Calibri"/>
        <scheme val="minor"/>
      </font>
      <numFmt numFmtId="8" formatCode="#,##0.00_);[Red]\(#,##0.00\)"/>
    </dxf>
    <dxf>
      <font>
        <b val="0"/>
        <i val="0"/>
        <strike val="0"/>
        <condense val="0"/>
        <extend val="0"/>
        <outline val="0"/>
        <shadow val="0"/>
        <u val="none"/>
        <vertAlign val="baseline"/>
        <sz val="11"/>
        <color auto="1"/>
        <name val="Calibri"/>
        <scheme val="minor"/>
      </font>
      <numFmt numFmtId="8" formatCode="#,##0.00_);[Red]\(#,##0.00\)"/>
    </dxf>
    <dxf>
      <font>
        <b val="0"/>
        <i val="0"/>
        <strike val="0"/>
        <condense val="0"/>
        <extend val="0"/>
        <outline val="0"/>
        <shadow val="0"/>
        <u val="none"/>
        <vertAlign val="baseline"/>
        <sz val="11"/>
        <color auto="1"/>
        <name val="Calibri"/>
        <scheme val="minor"/>
      </font>
      <numFmt numFmtId="8" formatCode="#,##0.00_);[Red]\(#,##0.00\)"/>
      <fill>
        <patternFill patternType="solid">
          <fgColor indexed="64"/>
          <bgColor theme="8" tint="0.59999389629810485"/>
        </patternFill>
      </fill>
    </dxf>
    <dxf>
      <font>
        <b val="0"/>
        <i val="0"/>
        <strike val="0"/>
        <condense val="0"/>
        <extend val="0"/>
        <outline val="0"/>
        <shadow val="0"/>
        <u val="none"/>
        <vertAlign val="baseline"/>
        <sz val="11"/>
        <color auto="1"/>
        <name val="Calibri"/>
        <scheme val="minor"/>
      </font>
      <numFmt numFmtId="8" formatCode="#,##0.00_);[Red]\(#,##0.00\)"/>
      <fill>
        <patternFill patternType="solid">
          <fgColor indexed="64"/>
          <bgColor theme="3" tint="0.59999389629810485"/>
        </patternFill>
      </fill>
    </dxf>
    <dxf>
      <font>
        <b val="0"/>
        <i val="0"/>
        <strike val="0"/>
        <condense val="0"/>
        <extend val="0"/>
        <outline val="0"/>
        <shadow val="0"/>
        <u val="none"/>
        <vertAlign val="baseline"/>
        <sz val="11"/>
        <color auto="1"/>
        <name val="Calibri"/>
        <scheme val="minor"/>
      </font>
      <numFmt numFmtId="8" formatCode="#,##0.00_);[Red]\(#,##0.00\)"/>
      <fill>
        <patternFill patternType="solid">
          <fgColor indexed="64"/>
          <bgColor theme="3" tint="0.59999389629810485"/>
        </patternFill>
      </fill>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7"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5"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5"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6"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9" tint="0.39997558519241921"/>
        </patternFill>
      </fill>
      <alignment horizontal="right" vertical="bottom" textRotation="0" wrapText="1" indent="0" justifyLastLine="0" shrinkToFit="0" readingOrder="0"/>
    </dxf>
    <dxf>
      <numFmt numFmtId="8" formatCode="#,##0.00_);[Red]\(#,##0.00\)"/>
      <fill>
        <patternFill>
          <fgColor indexed="64"/>
          <bgColor theme="9" tint="0.3999755851924192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general"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Calibri"/>
        <scheme val="minor"/>
      </font>
      <fill>
        <patternFill patternType="none">
          <fgColor indexed="64"/>
          <bgColor auto="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numFmt numFmtId="12" formatCode="&quot;$&quot;#,##0.00_);[Red]\(&quot;$&quot;#,##0.00\)"/>
    </dxf>
    <dxf>
      <fill>
        <patternFill patternType="solid">
          <bgColor theme="9" tint="0.79998168889431442"/>
        </patternFill>
      </fill>
    </dxf>
    <dxf>
      <alignment wrapText="1" readingOrder="0"/>
    </dxf>
    <dxf>
      <alignment wrapText="1" readingOrder="0"/>
    </dxf>
    <dxf>
      <alignment wrapText="1" readingOrder="0"/>
    </dxf>
    <dxf>
      <numFmt numFmtId="12" formatCode="&quot;$&quot;#,##0.00_);[Red]\(&quot;$&quot;#,##0.00\)"/>
    </dxf>
    <dxf>
      <font>
        <b val="0"/>
        <i val="0"/>
        <strike val="0"/>
        <condense val="0"/>
        <extend val="0"/>
        <outline val="0"/>
        <shadow val="0"/>
        <u val="none"/>
        <vertAlign val="baseline"/>
        <sz val="11"/>
        <color auto="1"/>
        <name val="Calibri"/>
        <scheme val="minor"/>
      </font>
      <numFmt numFmtId="8" formatCode="#,##0.00_);[Red]\(#,##0.00\)"/>
      <fill>
        <patternFill patternType="solid">
          <fgColor indexed="64"/>
          <bgColor theme="8" tint="0.59999389629810485"/>
        </patternFill>
      </fill>
    </dxf>
    <dxf>
      <font>
        <b val="0"/>
        <i val="0"/>
        <strike val="0"/>
        <condense val="0"/>
        <extend val="0"/>
        <outline val="0"/>
        <shadow val="0"/>
        <u val="none"/>
        <vertAlign val="baseline"/>
        <sz val="11"/>
        <color auto="1"/>
        <name val="Calibri"/>
        <scheme val="minor"/>
      </font>
      <numFmt numFmtId="8" formatCode="#,##0.00_);[Red]\(#,##0.00\)"/>
      <fill>
        <patternFill patternType="solid">
          <fgColor indexed="64"/>
          <bgColor theme="3" tint="0.59999389629810485"/>
        </patternFill>
      </fill>
    </dxf>
    <dxf>
      <font>
        <b val="0"/>
        <i val="0"/>
        <strike val="0"/>
        <condense val="0"/>
        <extend val="0"/>
        <outline val="0"/>
        <shadow val="0"/>
        <u val="none"/>
        <vertAlign val="baseline"/>
        <sz val="11"/>
        <color auto="1"/>
        <name val="Calibri"/>
        <scheme val="minor"/>
      </font>
      <numFmt numFmtId="8" formatCode="#,##0.00_);[Red]\(#,##0.00\)"/>
      <fill>
        <patternFill patternType="solid">
          <fgColor indexed="64"/>
          <bgColor theme="3" tint="0.59999389629810485"/>
        </patternFill>
      </fill>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7"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solid">
          <fgColor indexed="64"/>
          <bgColor theme="6" tint="0.59999389629810485"/>
        </patternFill>
      </fill>
    </dxf>
    <dxf>
      <font>
        <b val="0"/>
        <i val="0"/>
        <strike val="0"/>
        <condense val="0"/>
        <extend val="0"/>
        <outline val="0"/>
        <shadow val="0"/>
        <u val="none"/>
        <vertAlign val="baseline"/>
        <sz val="11"/>
        <color auto="1"/>
        <name val="Calibri"/>
        <scheme val="minor"/>
      </font>
      <numFmt numFmtId="8" formatCode="#,##0.00_);[Red]\(#,##0.00\)"/>
      <fill>
        <patternFill patternType="solid">
          <fgColor indexed="64"/>
          <bgColor theme="6" tint="0.59999389629810485"/>
        </patternFill>
      </fill>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6"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5"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5" tint="0.5999938962981048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9" tint="0.3999755851924192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9" tint="0.3999755851924192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solid">
          <fgColor indexed="64"/>
          <bgColor rgb="FFFFFF99"/>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numFmt numFmtId="8" formatCode="#,##0.00_);[Red]\(#,##0.00\)"/>
      <alignment horizontal="right" vertical="bottom" textRotation="0" wrapText="1" indent="0" justifyLastLine="0" shrinkToFit="0" readingOrder="0"/>
    </dxf>
    <dxf>
      <numFmt numFmtId="8" formatCode="#,##0.00_);[Red]\(#,##0.00\)"/>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8" formatCode="#,##0.00_);[Red]\(#,##0.00\)"/>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8" formatCode="#,##0.00_);[Red]\(#,##0.00\)"/>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8" formatCode="#,##0.00_);[Red]\(#,##0.00\)"/>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5" formatCode="000000000"/>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general"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2"/>
        <name val="Calibri"/>
        <scheme val="minor"/>
      </font>
      <fill>
        <patternFill patternType="none">
          <fgColor indexed="64"/>
          <bgColor auto="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ill>
        <patternFill>
          <bgColor theme="8" tint="0.39994506668294322"/>
        </patternFill>
      </fill>
    </dxf>
    <dxf>
      <fill>
        <patternFill>
          <bgColor theme="7" tint="0.59996337778862885"/>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ont>
        <b/>
        <i val="0"/>
        <color theme="2" tint="-0.749961851863155"/>
      </font>
      <fill>
        <patternFill>
          <bgColor theme="2" tint="-9.9948118533890809E-2"/>
        </patternFill>
      </fill>
    </dxf>
    <dxf>
      <fill>
        <patternFill>
          <bgColor rgb="FFFFFF99"/>
        </patternFill>
      </fill>
    </dxf>
    <dxf>
      <font>
        <b/>
        <i val="0"/>
        <color theme="2" tint="-0.749961851863155"/>
      </font>
      <fill>
        <patternFill>
          <bgColor theme="2" tint="-9.9948118533890809E-2"/>
        </patternFill>
      </fill>
    </dxf>
    <dxf>
      <font>
        <b/>
        <i val="0"/>
        <color theme="2" tint="-0.749961851863155"/>
      </font>
      <fill>
        <patternFill>
          <bgColor theme="2" tint="-9.9948118533890809E-2"/>
        </patternFill>
      </fill>
    </dxf>
    <dxf>
      <fill>
        <patternFill>
          <bgColor theme="8" tint="0.39994506668294322"/>
        </patternFill>
      </fill>
    </dxf>
    <dxf>
      <fill>
        <patternFill>
          <bgColor theme="7" tint="0.59996337778862885"/>
        </patternFill>
      </fill>
    </dxf>
    <dxf>
      <fill>
        <patternFill>
          <bgColor rgb="FFFFFF99"/>
        </patternFill>
      </fill>
    </dxf>
    <dxf>
      <font>
        <b/>
        <i val="0"/>
        <color theme="2" tint="-0.749961851863155"/>
      </font>
      <fill>
        <patternFill>
          <bgColor theme="2" tint="-9.9948118533890809E-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b/>
        <i val="0"/>
        <color theme="7" tint="-0.499984740745262"/>
      </font>
      <fill>
        <patternFill>
          <bgColor theme="7" tint="0.79998168889431442"/>
        </patternFill>
      </fill>
    </dxf>
    <dxf>
      <font>
        <color theme="9" tint="-0.499984740745262"/>
      </font>
      <fill>
        <patternFill>
          <bgColor theme="9" tint="0.59996337778862885"/>
        </patternFill>
      </fill>
    </dxf>
    <dxf>
      <font>
        <color theme="3" tint="-0.499984740745262"/>
      </font>
      <fill>
        <patternFill>
          <bgColor theme="3" tint="0.59996337778862885"/>
        </patternFill>
      </fill>
    </dxf>
    <dxf>
      <font>
        <color theme="8" tint="-0.499984740745262"/>
      </font>
      <fill>
        <patternFill>
          <bgColor theme="8" tint="0.59996337778862885"/>
        </patternFill>
      </fill>
    </dxf>
    <dxf>
      <font>
        <b/>
        <i val="0"/>
        <color rgb="FFAD1D8E"/>
      </font>
      <fill>
        <patternFill>
          <bgColor theme="8" tint="0.79998168889431442"/>
        </patternFill>
      </fill>
    </dxf>
    <dxf>
      <font>
        <b/>
        <i val="0"/>
        <color theme="2" tint="-0.749961851863155"/>
      </font>
      <fill>
        <patternFill>
          <bgColor theme="2" tint="-9.9948118533890809E-2"/>
        </patternFill>
      </fill>
    </dxf>
    <dxf>
      <font>
        <b val="0"/>
      </font>
    </dxf>
    <dxf>
      <font>
        <b/>
      </font>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bgColor auto="1"/>
        </patternFill>
      </fill>
    </dxf>
    <dxf>
      <fill>
        <patternFill patternType="none">
          <bgColor auto="1"/>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solid">
          <bgColor rgb="FFFFFF00"/>
        </patternFill>
      </fill>
    </dxf>
    <dxf>
      <font>
        <b/>
      </font>
    </dxf>
    <dxf>
      <font>
        <b/>
      </font>
    </dxf>
    <dxf>
      <font>
        <b/>
      </font>
    </dxf>
    <dxf>
      <fill>
        <patternFill>
          <bgColor rgb="FFFFFF00"/>
        </patternFill>
      </fill>
    </dxf>
    <dxf>
      <fill>
        <patternFill patternType="solid">
          <bgColor rgb="FFFFFF99"/>
        </patternFill>
      </fill>
    </dxf>
    <dxf>
      <fill>
        <patternFill patternType="none">
          <bgColor auto="1"/>
        </patternFill>
      </fill>
    </dxf>
    <dxf>
      <fill>
        <patternFill patternType="solid">
          <bgColor rgb="FFFFFF00"/>
        </patternFill>
      </fill>
    </dxf>
    <dxf>
      <fill>
        <patternFill>
          <bgColor theme="3" tint="0.39997558519241921"/>
        </patternFill>
      </fill>
    </dxf>
    <dxf>
      <fill>
        <patternFill patternType="solid">
          <bgColor rgb="FFFFFF00"/>
        </patternFill>
      </fill>
    </dxf>
    <dxf>
      <fill>
        <patternFill>
          <bgColor rgb="FF0070C0"/>
        </patternFill>
      </fill>
    </dxf>
    <dxf>
      <fill>
        <patternFill>
          <bgColor rgb="FF0070C0"/>
        </patternFill>
      </fill>
    </dxf>
    <dxf>
      <fill>
        <patternFill patternType="solid">
          <bgColor rgb="FFFFFF00"/>
        </patternFill>
      </fill>
    </dxf>
    <dxf>
      <fill>
        <patternFill patternType="solid">
          <bgColor rgb="FFFFFF00"/>
        </patternFill>
      </fill>
    </dxf>
    <dxf>
      <font>
        <b val="0"/>
      </font>
    </dxf>
    <dxf>
      <fill>
        <patternFill patternType="none">
          <bgColor auto="1"/>
        </patternFill>
      </fill>
    </dxf>
    <dxf>
      <fill>
        <patternFill>
          <bgColor theme="0" tint="-0.14999847407452621"/>
        </patternFill>
      </fill>
    </dxf>
    <dxf>
      <fill>
        <patternFill>
          <bgColor theme="3" tint="0.39997558519241921"/>
        </patternFill>
      </fill>
    </dxf>
    <dxf>
      <fill>
        <patternFill>
          <bgColor theme="3" tint="0.39997558519241921"/>
        </patternFill>
      </fill>
    </dxf>
    <dxf>
      <alignment wrapText="1" readingOrder="0"/>
    </dxf>
    <dxf>
      <numFmt numFmtId="8" formatCode="#,##0.00_);[Red]\(#,##0.00\)"/>
    </dxf>
    <dxf>
      <numFmt numFmtId="8" formatCode="#,##0.00_);[Red]\(#,##0.00\)"/>
    </dxf>
    <dxf>
      <numFmt numFmtId="8" formatCode="#,##0.00_);[Red]\(#,##0.00\)"/>
    </dxf>
    <dxf>
      <numFmt numFmtId="8" formatCode="#,##0.00_);[Red]\(#,##0.00\)"/>
    </dxf>
    <dxf>
      <font>
        <b/>
      </font>
      <fill>
        <patternFill patternType="solid">
          <fgColor indexed="64"/>
          <bgColor theme="3" tint="0.59999389629810485"/>
        </patternFill>
      </fill>
      <alignment horizontal="center" wrapText="1" readingOrder="0"/>
    </dxf>
    <dxf>
      <font>
        <b/>
      </font>
    </dxf>
    <dxf>
      <font>
        <b/>
      </font>
    </dxf>
    <dxf>
      <fill>
        <patternFill>
          <bgColor theme="3" tint="0.59999389629810485"/>
        </patternFill>
      </fill>
    </dxf>
    <dxf>
      <fill>
        <patternFill>
          <bgColor theme="3" tint="0.59999389629810485"/>
        </patternFill>
      </fill>
    </dxf>
    <dxf>
      <fill>
        <patternFill>
          <bgColor theme="3" tint="0.59999389629810485"/>
        </patternFill>
      </fill>
    </dxf>
    <dxf>
      <fill>
        <patternFill>
          <bgColor theme="3" tint="0.59999389629810485"/>
        </patternFill>
      </fill>
    </dxf>
    <dxf>
      <fill>
        <patternFill>
          <bgColor theme="3" tint="0.59999389629810485"/>
        </patternFill>
      </fill>
    </dxf>
    <dxf>
      <fill>
        <patternFill>
          <bgColor theme="3" tint="0.59999389629810485"/>
        </patternFill>
      </fill>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fill>
        <patternFill patternType="solid">
          <bgColor theme="5" tint="-0.249977111117893"/>
        </patternFill>
      </fill>
    </dxf>
    <dxf>
      <font>
        <b/>
      </font>
    </dxf>
    <dxf>
      <font>
        <b/>
      </font>
    </dxf>
    <dxf>
      <font>
        <b/>
      </font>
    </dxf>
    <dxf>
      <font>
        <b/>
      </font>
    </dxf>
    <dxf>
      <font>
        <b/>
      </font>
    </dxf>
    <dxf>
      <font>
        <b/>
      </font>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2"/>
      </font>
    </dxf>
    <dxf>
      <font>
        <sz val="11"/>
      </font>
    </dxf>
    <dxf>
      <font>
        <b/>
      </font>
    </dxf>
    <dxf>
      <font>
        <b/>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59999389629810485"/>
        </patternFill>
      </fill>
    </dxf>
    <dxf>
      <fill>
        <patternFill patternType="solid">
          <bgColor theme="7" tint="0.79998168889431442"/>
        </patternFill>
      </fill>
    </dxf>
    <dxf>
      <fill>
        <patternFill patternType="solid">
          <bgColor theme="6" tint="0.79998168889431442"/>
        </patternFill>
      </fill>
    </dxf>
    <dxf>
      <font>
        <b/>
      </font>
    </dxf>
    <dxf>
      <font>
        <sz val="16"/>
      </font>
    </dxf>
    <dxf>
      <font>
        <sz val="16"/>
      </font>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sz val="16"/>
      </font>
    </dxf>
    <dxf>
      <font>
        <sz val="16"/>
      </font>
    </dxf>
    <dxf>
      <font>
        <b/>
      </font>
    </dxf>
    <dxf>
      <font>
        <b/>
      </font>
    </dxf>
    <dxf>
      <fill>
        <patternFill>
          <bgColor theme="7" tint="0.79998168889431442"/>
        </patternFill>
      </fill>
    </dxf>
    <dxf>
      <fill>
        <patternFill>
          <bgColor theme="7" tint="0.79998168889431442"/>
        </patternFill>
      </fill>
    </dxf>
    <dxf>
      <font>
        <sz val="14"/>
      </font>
    </dxf>
    <dxf>
      <font>
        <b/>
      </font>
    </dxf>
    <dxf>
      <font>
        <b/>
      </font>
    </dxf>
    <dxf>
      <font>
        <name val="Times New Roman"/>
        <scheme val="none"/>
      </font>
    </dxf>
    <dxf>
      <fill>
        <patternFill>
          <bgColor theme="9" tint="0.59999389629810485"/>
        </patternFill>
      </fill>
    </dxf>
    <dxf>
      <fill>
        <patternFill patternType="solid">
          <bgColor theme="4" tint="0.39997558519241921"/>
        </patternFill>
      </fill>
    </dxf>
    <dxf>
      <fill>
        <patternFill patternType="solid">
          <bgColor theme="3" tint="0.79998168889431442"/>
        </patternFill>
      </fill>
    </dxf>
    <dxf>
      <fill>
        <patternFill>
          <bgColor theme="3" tint="0.39997558519241921"/>
        </patternFill>
      </fill>
    </dxf>
    <dxf>
      <fill>
        <patternFill>
          <bgColor theme="3" tint="0.39997558519241921"/>
        </patternFill>
      </fill>
    </dxf>
    <dxf>
      <fill>
        <patternFill patternType="solid">
          <bgColor theme="3" tint="0.79998168889431442"/>
        </patternFill>
      </fill>
    </dxf>
    <dxf>
      <fill>
        <patternFill patternType="solid">
          <bgColor theme="3" tint="0.39997558519241921"/>
        </patternFill>
      </fill>
    </dxf>
    <dxf>
      <fill>
        <patternFill patternType="solid">
          <bgColor theme="3" tint="0.39997558519241921"/>
        </patternFill>
      </fill>
    </dxf>
    <dxf>
      <fill>
        <patternFill patternType="solid">
          <bgColor theme="3" tint="0.59999389629810485"/>
        </patternFill>
      </fill>
    </dxf>
    <dxf>
      <font>
        <color auto="1"/>
      </font>
    </dxf>
    <dxf>
      <font>
        <color auto="1"/>
      </font>
    </dxf>
    <dxf>
      <numFmt numFmtId="164" formatCode="&quot;$&quot;#,##0.00"/>
    </dxf>
    <dxf>
      <numFmt numFmtId="164" formatCode="&quot;$&quot;#,##0.00"/>
    </dxf>
    <dxf>
      <numFmt numFmtId="164" formatCode="&quot;$&quot;#,##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rgb="FFFFFF00"/>
        </patternFill>
      </fill>
    </dxf>
    <dxf>
      <fill>
        <patternFill>
          <bgColor rgb="FFFFFF00"/>
        </patternFill>
      </fill>
    </dxf>
    <dxf>
      <fill>
        <patternFill>
          <bgColor theme="9" tint="0.59999389629810485"/>
        </patternFill>
      </fill>
    </dxf>
    <dxf>
      <fill>
        <patternFill>
          <bgColor theme="4" tint="0.79998168889431442"/>
        </patternFill>
      </fill>
    </dxf>
    <dxf>
      <fill>
        <patternFill>
          <bgColor theme="4" tint="0.59999389629810485"/>
        </patternFill>
      </fill>
    </dxf>
    <dxf>
      <numFmt numFmtId="8" formatCode="#,##0.00_);[Red]\(#,##0.00\)"/>
    </dxf>
    <dxf>
      <alignment wrapText="1" readingOrder="0"/>
    </dxf>
    <dxf>
      <numFmt numFmtId="8" formatCode="#,##0.00_);[Red]\(#,##0.00\)"/>
    </dxf>
    <dxf>
      <numFmt numFmtId="8" formatCode="#,##0.00_);[Red]\(#,##0.00\)"/>
    </dxf>
    <dxf>
      <numFmt numFmtId="8" formatCode="#,##0.00_);[Red]\(#,##0.00\)"/>
    </dxf>
    <dxf>
      <numFmt numFmtId="8" formatCode="#,##0.00_);[Red]\(#,##0.0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9" tint="0.59999389629810485"/>
        </patternFill>
      </fill>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auto="1"/>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Calibri"/>
        <scheme val="minor"/>
      </font>
      <numFmt numFmtId="8" formatCode="#,##0.00_);[Red]\(#,##0.00\)"/>
      <fill>
        <patternFill patternType="solid">
          <fgColor indexed="64"/>
          <bgColor theme="6" tint="0.59999389629810485"/>
        </patternFill>
      </fill>
      <border diagonalUp="0" diagonalDown="0">
        <left style="thin">
          <color indexed="64"/>
        </left>
        <right style="thin">
          <color auto="1"/>
        </right>
        <top/>
        <bottom/>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border diagonalUp="0" diagonalDown="0" outline="0">
        <left style="thin">
          <color auto="1"/>
        </left>
        <right style="thin">
          <color auto="1"/>
        </right>
        <top/>
        <bottom/>
      </border>
    </dxf>
    <dxf>
      <font>
        <strike val="0"/>
        <outline val="0"/>
        <shadow val="0"/>
        <u val="none"/>
        <vertAlign val="baseline"/>
        <sz val="11"/>
        <name val="Calibri"/>
        <scheme val="minor"/>
      </font>
      <numFmt numFmtId="8" formatCode="#,##0.00_);[Red]\(#,##0.0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border outline="0">
        <top style="medium">
          <color rgb="FF000000"/>
        </top>
      </border>
    </dxf>
    <dxf>
      <font>
        <strike val="0"/>
        <outline val="0"/>
        <shadow val="0"/>
        <u val="none"/>
        <vertAlign val="baseline"/>
        <sz val="11"/>
        <name val="Calibri"/>
        <scheme val="none"/>
      </font>
      <numFmt numFmtId="8" formatCode="#,##0.00_);[Red]\(#,##0.00\)"/>
    </dxf>
    <dxf>
      <border outline="0">
        <bottom style="medium">
          <color rgb="FF000000"/>
        </bottom>
      </border>
    </dxf>
    <dxf>
      <font>
        <b/>
        <i val="0"/>
        <strike val="0"/>
        <condense val="0"/>
        <extend val="0"/>
        <outline val="0"/>
        <shadow val="0"/>
        <u val="none"/>
        <vertAlign val="baseline"/>
        <sz val="11"/>
        <color auto="1"/>
        <name val="Calibri"/>
        <scheme val="minor"/>
      </font>
      <numFmt numFmtId="8" formatCode="#,##0.00_);[Red]\(#,##0.00\)"/>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color theme="8" tint="-0.499984740745262"/>
      </font>
      <fill>
        <patternFill>
          <bgColor theme="8" tint="0.79998168889431442"/>
        </patternFill>
      </fill>
    </dxf>
    <dxf>
      <font>
        <b/>
        <i val="0"/>
        <color theme="9" tint="-0.499984740745262"/>
      </font>
      <fill>
        <patternFill>
          <bgColor theme="9" tint="0.79998168889431442"/>
        </patternFill>
      </fill>
    </dxf>
    <dxf>
      <font>
        <b/>
        <i val="0"/>
        <color theme="7" tint="-0.499984740745262"/>
      </font>
      <fill>
        <patternFill>
          <bgColor theme="7" tint="0.79998168889431442"/>
        </patternFill>
      </fill>
    </dxf>
    <dxf>
      <font>
        <b/>
        <i val="0"/>
        <color theme="6" tint="-0.499984740745262"/>
      </font>
      <fill>
        <patternFill>
          <bgColor theme="6" tint="0.79998168889431442"/>
        </patternFill>
      </fill>
    </dxf>
    <dxf>
      <font>
        <b/>
        <i val="0"/>
        <color rgb="FFFF9900"/>
      </font>
      <fill>
        <patternFill>
          <bgColor rgb="FFF6FAD4"/>
        </patternFill>
      </fill>
    </dxf>
    <dxf>
      <font>
        <b/>
        <i val="0"/>
        <color theme="9" tint="-0.499984740745262"/>
      </font>
      <fill>
        <patternFill>
          <bgColor theme="9" tint="0.79998168889431442"/>
        </patternFill>
      </fill>
    </dxf>
    <dxf>
      <font>
        <color rgb="FF9C0006"/>
      </font>
      <fill>
        <patternFill>
          <bgColor rgb="FFFFC7CE"/>
        </patternFill>
      </fill>
    </dxf>
    <dxf>
      <font>
        <b/>
        <i val="0"/>
        <color theme="7" tint="-0.499984740745262"/>
      </font>
      <fill>
        <patternFill>
          <bgColor theme="7" tint="0.79998168889431442"/>
        </patternFill>
      </fill>
    </dxf>
    <dxf>
      <font>
        <color rgb="FF9C6500"/>
      </font>
      <fill>
        <patternFill>
          <bgColor rgb="FFFFEB9C"/>
        </patternFill>
      </fill>
    </dxf>
    <dxf>
      <font>
        <b/>
        <i val="0"/>
        <color theme="2" tint="-0.89996032593768116"/>
      </font>
      <fill>
        <patternFill>
          <bgColor theme="2" tint="-9.9948118533890809E-2"/>
        </patternFill>
      </fill>
    </dxf>
    <dxf>
      <font>
        <b/>
        <i val="0"/>
        <color theme="8" tint="-0.499984740745262"/>
      </font>
      <fill>
        <patternFill>
          <bgColor theme="8" tint="0.79998168889431442"/>
        </patternFill>
      </fill>
    </dxf>
  </dxfs>
  <tableStyles count="0" defaultTableStyle="TableStyleMedium9" defaultPivotStyle="PivotStyleLight16"/>
  <colors>
    <mruColors>
      <color rgb="FFFFFFCC"/>
      <color rgb="FFCCFFCC"/>
      <color rgb="FFFFCCFF"/>
      <color rgb="FFC20872"/>
      <color rgb="FFFFFF99"/>
      <color rgb="FFFFCCCC"/>
      <color rgb="FFAD1D8E"/>
      <color rgb="FFF6FAD4"/>
      <color rgb="FFFF99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pivotCacheDefinition" Target="pivotCache/pivotCacheDefinition8.xml"/><Relationship Id="rId21" Type="http://schemas.openxmlformats.org/officeDocument/2006/relationships/pivotCacheDefinition" Target="pivotCache/pivotCacheDefinition3.xml"/><Relationship Id="rId42" Type="http://schemas.microsoft.com/office/2007/relationships/slicerCache" Target="slicerCaches/slicerCache14.xml"/><Relationship Id="rId47" Type="http://schemas.microsoft.com/office/2007/relationships/slicerCache" Target="slicerCaches/slicerCache19.xml"/><Relationship Id="rId63" Type="http://schemas.microsoft.com/office/2007/relationships/slicerCache" Target="slicerCaches/slicerCache35.xml"/><Relationship Id="rId68" Type="http://schemas.microsoft.com/office/2007/relationships/slicerCache" Target="slicerCaches/slicerCache40.xml"/><Relationship Id="rId2" Type="http://schemas.openxmlformats.org/officeDocument/2006/relationships/worksheet" Target="worksheets/sheet2.xml"/><Relationship Id="rId16" Type="http://schemas.openxmlformats.org/officeDocument/2006/relationships/worksheet" Target="worksheets/sheet16.xml"/><Relationship Id="rId29" Type="http://schemas.microsoft.com/office/2007/relationships/slicerCache" Target="slicerCaches/slicerCache1.xml"/><Relationship Id="rId11" Type="http://schemas.openxmlformats.org/officeDocument/2006/relationships/worksheet" Target="worksheets/sheet11.xml"/><Relationship Id="rId24" Type="http://schemas.openxmlformats.org/officeDocument/2006/relationships/pivotCacheDefinition" Target="pivotCache/pivotCacheDefinition6.xml"/><Relationship Id="rId32" Type="http://schemas.microsoft.com/office/2007/relationships/slicerCache" Target="slicerCaches/slicerCache4.xml"/><Relationship Id="rId37" Type="http://schemas.microsoft.com/office/2007/relationships/slicerCache" Target="slicerCaches/slicerCache9.xml"/><Relationship Id="rId40" Type="http://schemas.microsoft.com/office/2007/relationships/slicerCache" Target="slicerCaches/slicerCache12.xml"/><Relationship Id="rId45" Type="http://schemas.microsoft.com/office/2007/relationships/slicerCache" Target="slicerCaches/slicerCache17.xml"/><Relationship Id="rId53" Type="http://schemas.microsoft.com/office/2007/relationships/slicerCache" Target="slicerCaches/slicerCache25.xml"/><Relationship Id="rId58" Type="http://schemas.microsoft.com/office/2007/relationships/slicerCache" Target="slicerCaches/slicerCache30.xml"/><Relationship Id="rId66" Type="http://schemas.microsoft.com/office/2007/relationships/slicerCache" Target="slicerCaches/slicerCache38.xml"/><Relationship Id="rId74" Type="http://schemas.openxmlformats.org/officeDocument/2006/relationships/customXml" Target="../customXml/item2.xml"/><Relationship Id="rId5" Type="http://schemas.openxmlformats.org/officeDocument/2006/relationships/worksheet" Target="worksheets/sheet5.xml"/><Relationship Id="rId61" Type="http://schemas.microsoft.com/office/2007/relationships/slicerCache" Target="slicerCaches/slicerCache33.xml"/><Relationship Id="rId19" Type="http://schemas.openxmlformats.org/officeDocument/2006/relationships/pivotCacheDefinition" Target="pivotCache/pivotCacheDefinition1.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openxmlformats.org/officeDocument/2006/relationships/pivotCacheDefinition" Target="pivotCache/pivotCacheDefinition9.xml"/><Relationship Id="rId30" Type="http://schemas.microsoft.com/office/2007/relationships/slicerCache" Target="slicerCaches/slicerCache2.xml"/><Relationship Id="rId35" Type="http://schemas.microsoft.com/office/2007/relationships/slicerCache" Target="slicerCaches/slicerCache7.xml"/><Relationship Id="rId43" Type="http://schemas.microsoft.com/office/2007/relationships/slicerCache" Target="slicerCaches/slicerCache15.xml"/><Relationship Id="rId48" Type="http://schemas.microsoft.com/office/2007/relationships/slicerCache" Target="slicerCaches/slicerCache20.xml"/><Relationship Id="rId56" Type="http://schemas.microsoft.com/office/2007/relationships/slicerCache" Target="slicerCaches/slicerCache28.xml"/><Relationship Id="rId64" Type="http://schemas.microsoft.com/office/2007/relationships/slicerCache" Target="slicerCaches/slicerCache36.xml"/><Relationship Id="rId69" Type="http://schemas.openxmlformats.org/officeDocument/2006/relationships/theme" Target="theme/theme1.xml"/><Relationship Id="rId8" Type="http://schemas.openxmlformats.org/officeDocument/2006/relationships/worksheet" Target="worksheets/sheet8.xml"/><Relationship Id="rId51" Type="http://schemas.microsoft.com/office/2007/relationships/slicerCache" Target="slicerCaches/slicerCache23.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7.xml"/><Relationship Id="rId33" Type="http://schemas.microsoft.com/office/2007/relationships/slicerCache" Target="slicerCaches/slicerCache5.xml"/><Relationship Id="rId38" Type="http://schemas.microsoft.com/office/2007/relationships/slicerCache" Target="slicerCaches/slicerCache10.xml"/><Relationship Id="rId46" Type="http://schemas.microsoft.com/office/2007/relationships/slicerCache" Target="slicerCaches/slicerCache18.xml"/><Relationship Id="rId59" Type="http://schemas.microsoft.com/office/2007/relationships/slicerCache" Target="slicerCaches/slicerCache31.xml"/><Relationship Id="rId67" Type="http://schemas.microsoft.com/office/2007/relationships/slicerCache" Target="slicerCaches/slicerCache39.xml"/><Relationship Id="rId20" Type="http://schemas.openxmlformats.org/officeDocument/2006/relationships/pivotCacheDefinition" Target="pivotCache/pivotCacheDefinition2.xml"/><Relationship Id="rId41" Type="http://schemas.microsoft.com/office/2007/relationships/slicerCache" Target="slicerCaches/slicerCache13.xml"/><Relationship Id="rId54" Type="http://schemas.microsoft.com/office/2007/relationships/slicerCache" Target="slicerCaches/slicerCache26.xml"/><Relationship Id="rId62" Type="http://schemas.microsoft.com/office/2007/relationships/slicerCache" Target="slicerCaches/slicerCache34.xml"/><Relationship Id="rId70" Type="http://schemas.openxmlformats.org/officeDocument/2006/relationships/styles" Target="style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28" Type="http://schemas.openxmlformats.org/officeDocument/2006/relationships/pivotCacheDefinition" Target="pivotCache/pivotCacheDefinition10.xml"/><Relationship Id="rId36" Type="http://schemas.microsoft.com/office/2007/relationships/slicerCache" Target="slicerCaches/slicerCache8.xml"/><Relationship Id="rId49" Type="http://schemas.microsoft.com/office/2007/relationships/slicerCache" Target="slicerCaches/slicerCache21.xml"/><Relationship Id="rId57" Type="http://schemas.microsoft.com/office/2007/relationships/slicerCache" Target="slicerCaches/slicerCache29.xml"/><Relationship Id="rId10" Type="http://schemas.openxmlformats.org/officeDocument/2006/relationships/worksheet" Target="worksheets/sheet10.xml"/><Relationship Id="rId31" Type="http://schemas.microsoft.com/office/2007/relationships/slicerCache" Target="slicerCaches/slicerCache3.xml"/><Relationship Id="rId44" Type="http://schemas.microsoft.com/office/2007/relationships/slicerCache" Target="slicerCaches/slicerCache16.xml"/><Relationship Id="rId52" Type="http://schemas.microsoft.com/office/2007/relationships/slicerCache" Target="slicerCaches/slicerCache24.xml"/><Relationship Id="rId60" Type="http://schemas.microsoft.com/office/2007/relationships/slicerCache" Target="slicerCaches/slicerCache32.xml"/><Relationship Id="rId65" Type="http://schemas.microsoft.com/office/2007/relationships/slicerCache" Target="slicerCaches/slicerCache37.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microsoft.com/office/2007/relationships/slicerCache" Target="slicerCaches/slicerCache11.xml"/><Relationship Id="rId34" Type="http://schemas.microsoft.com/office/2007/relationships/slicerCache" Target="slicerCaches/slicerCache6.xml"/><Relationship Id="rId50" Type="http://schemas.microsoft.com/office/2007/relationships/slicerCache" Target="slicerCaches/slicerCache22.xml"/><Relationship Id="rId55" Type="http://schemas.microsoft.com/office/2007/relationships/slicerCache" Target="slicerCaches/slicerCache27.xml"/><Relationship Id="rId7" Type="http://schemas.openxmlformats.org/officeDocument/2006/relationships/worksheet" Target="worksheets/sheet7.xml"/><Relationship Id="rId7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5</xdr:col>
      <xdr:colOff>85725</xdr:colOff>
      <xdr:row>0</xdr:row>
      <xdr:rowOff>180976</xdr:rowOff>
    </xdr:from>
    <xdr:to>
      <xdr:col>7</xdr:col>
      <xdr:colOff>874805</xdr:colOff>
      <xdr:row>0</xdr:row>
      <xdr:rowOff>1092314</xdr:rowOff>
    </xdr:to>
    <mc:AlternateContent xmlns:mc="http://schemas.openxmlformats.org/markup-compatibility/2006" xmlns:sle15="http://schemas.microsoft.com/office/drawing/2012/slicer">
      <mc:Choice Requires="sle15">
        <xdr:graphicFrame macro="">
          <xdr:nvGraphicFramePr>
            <xdr:cNvPr id="2" name="FUND 4">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FUND 4"/>
            </a:graphicData>
          </a:graphic>
        </xdr:graphicFrame>
      </mc:Choice>
      <mc:Fallback xmlns="">
        <xdr:sp macro="" textlink="">
          <xdr:nvSpPr>
            <xdr:cNvPr id="0" name=""/>
            <xdr:cNvSpPr>
              <a:spLocks noTextEdit="1"/>
            </xdr:cNvSpPr>
          </xdr:nvSpPr>
          <xdr:spPr>
            <a:xfrm>
              <a:off x="3114675" y="180976"/>
              <a:ext cx="2894105" cy="91133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432470</xdr:colOff>
      <xdr:row>0</xdr:row>
      <xdr:rowOff>152665</xdr:rowOff>
    </xdr:from>
    <xdr:to>
      <xdr:col>12</xdr:col>
      <xdr:colOff>94910</xdr:colOff>
      <xdr:row>0</xdr:row>
      <xdr:rowOff>1080747</xdr:rowOff>
    </xdr:to>
    <mc:AlternateContent xmlns:mc="http://schemas.openxmlformats.org/markup-compatibility/2006" xmlns:sle15="http://schemas.microsoft.com/office/drawing/2012/slicer">
      <mc:Choice Requires="sle15">
        <xdr:graphicFrame macro="">
          <xdr:nvGraphicFramePr>
            <xdr:cNvPr id="3" name="Account 10">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Account 10"/>
            </a:graphicData>
          </a:graphic>
        </xdr:graphicFrame>
      </mc:Choice>
      <mc:Fallback xmlns="">
        <xdr:sp macro="" textlink="">
          <xdr:nvSpPr>
            <xdr:cNvPr id="0" name=""/>
            <xdr:cNvSpPr>
              <a:spLocks noTextEdit="1"/>
            </xdr:cNvSpPr>
          </xdr:nvSpPr>
          <xdr:spPr>
            <a:xfrm>
              <a:off x="6528470" y="152665"/>
              <a:ext cx="7406265" cy="92808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85725</xdr:colOff>
      <xdr:row>25</xdr:row>
      <xdr:rowOff>123825</xdr:rowOff>
    </xdr:from>
    <xdr:to>
      <xdr:col>5</xdr:col>
      <xdr:colOff>152401</xdr:colOff>
      <xdr:row>30</xdr:row>
      <xdr:rowOff>28574</xdr:rowOff>
    </xdr:to>
    <mc:AlternateContent xmlns:mc="http://schemas.openxmlformats.org/markup-compatibility/2006" xmlns:a14="http://schemas.microsoft.com/office/drawing/2010/main">
      <mc:Choice Requires="a14">
        <xdr:graphicFrame macro="">
          <xdr:nvGraphicFramePr>
            <xdr:cNvPr id="2" name="Period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microsoft.com/office/drawing/2010/slicer">
              <sle:slicer xmlns:sle="http://schemas.microsoft.com/office/drawing/2010/slicer" name="Period 1"/>
            </a:graphicData>
          </a:graphic>
        </xdr:graphicFrame>
      </mc:Choice>
      <mc:Fallback xmlns="">
        <xdr:sp macro="" textlink="">
          <xdr:nvSpPr>
            <xdr:cNvPr id="0" name=""/>
            <xdr:cNvSpPr>
              <a:spLocks noTextEdit="1"/>
            </xdr:cNvSpPr>
          </xdr:nvSpPr>
          <xdr:spPr>
            <a:xfrm>
              <a:off x="1304925" y="5200650"/>
              <a:ext cx="3295651" cy="8572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838200</xdr:colOff>
      <xdr:row>25</xdr:row>
      <xdr:rowOff>95250</xdr:rowOff>
    </xdr:from>
    <xdr:to>
      <xdr:col>10</xdr:col>
      <xdr:colOff>609600</xdr:colOff>
      <xdr:row>30</xdr:row>
      <xdr:rowOff>38100</xdr:rowOff>
    </xdr:to>
    <mc:AlternateContent xmlns:mc="http://schemas.openxmlformats.org/markup-compatibility/2006" xmlns:a14="http://schemas.microsoft.com/office/drawing/2010/main">
      <mc:Choice Requires="a14">
        <xdr:graphicFrame macro="">
          <xdr:nvGraphicFramePr>
            <xdr:cNvPr id="4" name="Dept Fdescr 2">
              <a:extLst>
                <a:ext uri="{FF2B5EF4-FFF2-40B4-BE49-F238E27FC236}">
                  <a16:creationId xmlns:a16="http://schemas.microsoft.com/office/drawing/2014/main" id="{00000000-0008-0000-1600-000004000000}"/>
                </a:ext>
              </a:extLst>
            </xdr:cNvPr>
            <xdr:cNvGraphicFramePr/>
          </xdr:nvGraphicFramePr>
          <xdr:xfrm>
            <a:off x="0" y="0"/>
            <a:ext cx="0" cy="0"/>
          </xdr:xfrm>
          <a:graphic>
            <a:graphicData uri="http://schemas.microsoft.com/office/drawing/2010/slicer">
              <sle:slicer xmlns:sle="http://schemas.microsoft.com/office/drawing/2010/slicer" name="Dept Fdescr 2"/>
            </a:graphicData>
          </a:graphic>
        </xdr:graphicFrame>
      </mc:Choice>
      <mc:Fallback xmlns="">
        <xdr:sp macro="" textlink="">
          <xdr:nvSpPr>
            <xdr:cNvPr id="0" name=""/>
            <xdr:cNvSpPr>
              <a:spLocks noTextEdit="1"/>
            </xdr:cNvSpPr>
          </xdr:nvSpPr>
          <xdr:spPr>
            <a:xfrm>
              <a:off x="4124325" y="5124450"/>
              <a:ext cx="6734175" cy="895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200025</xdr:colOff>
      <xdr:row>3</xdr:row>
      <xdr:rowOff>66674</xdr:rowOff>
    </xdr:from>
    <xdr:to>
      <xdr:col>7</xdr:col>
      <xdr:colOff>457200</xdr:colOff>
      <xdr:row>23</xdr:row>
      <xdr:rowOff>133349</xdr:rowOff>
    </xdr:to>
    <mc:AlternateContent xmlns:mc="http://schemas.openxmlformats.org/markup-compatibility/2006" xmlns:a14="http://schemas.microsoft.com/office/drawing/2010/main">
      <mc:Choice Requires="a14">
        <xdr:graphicFrame macro="">
          <xdr:nvGraphicFramePr>
            <xdr:cNvPr id="3" name="Dept Fdescr 4">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microsoft.com/office/drawing/2010/slicer">
              <sle:slicer xmlns:sle="http://schemas.microsoft.com/office/drawing/2010/slicer" name="Dept Fdescr 4"/>
            </a:graphicData>
          </a:graphic>
        </xdr:graphicFrame>
      </mc:Choice>
      <mc:Fallback xmlns="">
        <xdr:sp macro="" textlink="">
          <xdr:nvSpPr>
            <xdr:cNvPr id="0" name=""/>
            <xdr:cNvSpPr>
              <a:spLocks noTextEdit="1"/>
            </xdr:cNvSpPr>
          </xdr:nvSpPr>
          <xdr:spPr>
            <a:xfrm>
              <a:off x="6829425" y="685799"/>
              <a:ext cx="1828800" cy="4143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12</xdr:row>
      <xdr:rowOff>66676</xdr:rowOff>
    </xdr:from>
    <xdr:to>
      <xdr:col>6</xdr:col>
      <xdr:colOff>781050</xdr:colOff>
      <xdr:row>17</xdr:row>
      <xdr:rowOff>28576</xdr:rowOff>
    </xdr:to>
    <mc:AlternateContent xmlns:mc="http://schemas.openxmlformats.org/markup-compatibility/2006" xmlns:a14="http://schemas.microsoft.com/office/drawing/2010/main">
      <mc:Choice Requires="a14">
        <xdr:graphicFrame macro="">
          <xdr:nvGraphicFramePr>
            <xdr:cNvPr id="5" name="Scenario 1">
              <a:extLst>
                <a:ext uri="{FF2B5EF4-FFF2-40B4-BE49-F238E27FC236}">
                  <a16:creationId xmlns:a16="http://schemas.microsoft.com/office/drawing/2014/main" id="{00000000-0008-0000-1600-000005000000}"/>
                </a:ext>
              </a:extLst>
            </xdr:cNvPr>
            <xdr:cNvGraphicFramePr/>
          </xdr:nvGraphicFramePr>
          <xdr:xfrm>
            <a:off x="0" y="0"/>
            <a:ext cx="0" cy="0"/>
          </xdr:xfrm>
          <a:graphic>
            <a:graphicData uri="http://schemas.microsoft.com/office/drawing/2010/slicer">
              <sle:slicer xmlns:sle="http://schemas.microsoft.com/office/drawing/2010/slicer" name="Scenario 1"/>
            </a:graphicData>
          </a:graphic>
        </xdr:graphicFrame>
      </mc:Choice>
      <mc:Fallback xmlns="">
        <xdr:sp macro="" textlink="">
          <xdr:nvSpPr>
            <xdr:cNvPr id="0" name=""/>
            <xdr:cNvSpPr>
              <a:spLocks noTextEdit="1"/>
            </xdr:cNvSpPr>
          </xdr:nvSpPr>
          <xdr:spPr>
            <a:xfrm>
              <a:off x="1219200" y="2667001"/>
              <a:ext cx="495300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66675</xdr:colOff>
      <xdr:row>17</xdr:row>
      <xdr:rowOff>38101</xdr:rowOff>
    </xdr:from>
    <xdr:to>
      <xdr:col>16</xdr:col>
      <xdr:colOff>371475</xdr:colOff>
      <xdr:row>22</xdr:row>
      <xdr:rowOff>1</xdr:rowOff>
    </xdr:to>
    <mc:AlternateContent xmlns:mc="http://schemas.openxmlformats.org/markup-compatibility/2006" xmlns:a14="http://schemas.microsoft.com/office/drawing/2010/main">
      <mc:Choice Requires="a14">
        <xdr:graphicFrame macro="">
          <xdr:nvGraphicFramePr>
            <xdr:cNvPr id="6" name="Period 3">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microsoft.com/office/drawing/2010/slicer">
              <sle:slicer xmlns:sle="http://schemas.microsoft.com/office/drawing/2010/slicer" name="Period 3"/>
            </a:graphicData>
          </a:graphic>
        </xdr:graphicFrame>
      </mc:Choice>
      <mc:Fallback xmlns="">
        <xdr:sp macro="" textlink="">
          <xdr:nvSpPr>
            <xdr:cNvPr id="0" name=""/>
            <xdr:cNvSpPr>
              <a:spLocks noTextEdit="1"/>
            </xdr:cNvSpPr>
          </xdr:nvSpPr>
          <xdr:spPr>
            <a:xfrm>
              <a:off x="11830050" y="3590926"/>
              <a:ext cx="619125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21</xdr:col>
      <xdr:colOff>95250</xdr:colOff>
      <xdr:row>3</xdr:row>
      <xdr:rowOff>28575</xdr:rowOff>
    </xdr:from>
    <xdr:to>
      <xdr:col>23</xdr:col>
      <xdr:colOff>76200</xdr:colOff>
      <xdr:row>24</xdr:row>
      <xdr:rowOff>85725</xdr:rowOff>
    </xdr:to>
    <mc:AlternateContent xmlns:mc="http://schemas.openxmlformats.org/markup-compatibility/2006" xmlns:a14="http://schemas.microsoft.com/office/drawing/2010/main">
      <mc:Choice Requires="a14">
        <xdr:graphicFrame macro="">
          <xdr:nvGraphicFramePr>
            <xdr:cNvPr id="7" name="Period 4">
              <a:extLst>
                <a:ext uri="{FF2B5EF4-FFF2-40B4-BE49-F238E27FC236}">
                  <a16:creationId xmlns:a16="http://schemas.microsoft.com/office/drawing/2014/main" id="{00000000-0008-0000-1600-000007000000}"/>
                </a:ext>
              </a:extLst>
            </xdr:cNvPr>
            <xdr:cNvGraphicFramePr/>
          </xdr:nvGraphicFramePr>
          <xdr:xfrm>
            <a:off x="0" y="0"/>
            <a:ext cx="0" cy="0"/>
          </xdr:xfrm>
          <a:graphic>
            <a:graphicData uri="http://schemas.microsoft.com/office/drawing/2010/slicer">
              <sle:slicer xmlns:sle="http://schemas.microsoft.com/office/drawing/2010/slicer" name="Period 4"/>
            </a:graphicData>
          </a:graphic>
        </xdr:graphicFrame>
      </mc:Choice>
      <mc:Fallback xmlns="">
        <xdr:sp macro="" textlink="">
          <xdr:nvSpPr>
            <xdr:cNvPr id="0" name=""/>
            <xdr:cNvSpPr>
              <a:spLocks noTextEdit="1"/>
            </xdr:cNvSpPr>
          </xdr:nvSpPr>
          <xdr:spPr>
            <a:xfrm>
              <a:off x="28146375" y="647700"/>
              <a:ext cx="1200150" cy="4324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9525</xdr:colOff>
      <xdr:row>17</xdr:row>
      <xdr:rowOff>95250</xdr:rowOff>
    </xdr:from>
    <xdr:to>
      <xdr:col>6</xdr:col>
      <xdr:colOff>723900</xdr:colOff>
      <xdr:row>22</xdr:row>
      <xdr:rowOff>47625</xdr:rowOff>
    </xdr:to>
    <mc:AlternateContent xmlns:mc="http://schemas.openxmlformats.org/markup-compatibility/2006" xmlns:a14="http://schemas.microsoft.com/office/drawing/2010/main">
      <mc:Choice Requires="a14">
        <xdr:graphicFrame macro="">
          <xdr:nvGraphicFramePr>
            <xdr:cNvPr id="8" name="Period 5">
              <a:extLst>
                <a:ext uri="{FF2B5EF4-FFF2-40B4-BE49-F238E27FC236}">
                  <a16:creationId xmlns:a16="http://schemas.microsoft.com/office/drawing/2014/main" id="{00000000-0008-0000-1600-000008000000}"/>
                </a:ext>
              </a:extLst>
            </xdr:cNvPr>
            <xdr:cNvGraphicFramePr/>
          </xdr:nvGraphicFramePr>
          <xdr:xfrm>
            <a:off x="0" y="0"/>
            <a:ext cx="0" cy="0"/>
          </xdr:xfrm>
          <a:graphic>
            <a:graphicData uri="http://schemas.microsoft.com/office/drawing/2010/slicer">
              <sle:slicer xmlns:sle="http://schemas.microsoft.com/office/drawing/2010/slicer" name="Period 5"/>
            </a:graphicData>
          </a:graphic>
        </xdr:graphicFrame>
      </mc:Choice>
      <mc:Fallback xmlns="">
        <xdr:sp macro="" textlink="">
          <xdr:nvSpPr>
            <xdr:cNvPr id="0" name=""/>
            <xdr:cNvSpPr>
              <a:spLocks noTextEdit="1"/>
            </xdr:cNvSpPr>
          </xdr:nvSpPr>
          <xdr:spPr>
            <a:xfrm>
              <a:off x="1228725" y="3648075"/>
              <a:ext cx="4886325" cy="904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44448</xdr:colOff>
      <xdr:row>3</xdr:row>
      <xdr:rowOff>137583</xdr:rowOff>
    </xdr:from>
    <xdr:to>
      <xdr:col>36</xdr:col>
      <xdr:colOff>1266317</xdr:colOff>
      <xdr:row>4</xdr:row>
      <xdr:rowOff>539750</xdr:rowOff>
    </xdr:to>
    <mc:AlternateContent xmlns:mc="http://schemas.openxmlformats.org/markup-compatibility/2006" xmlns:a14="http://schemas.microsoft.com/office/drawing/2010/main">
      <mc:Choice Requires="a14">
        <xdr:graphicFrame macro="">
          <xdr:nvGraphicFramePr>
            <xdr:cNvPr id="2" name="Account">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microsoft.com/office/drawing/2010/slicer">
              <sle:slicer xmlns:sle="http://schemas.microsoft.com/office/drawing/2010/slicer" name="Account"/>
            </a:graphicData>
          </a:graphic>
        </xdr:graphicFrame>
      </mc:Choice>
      <mc:Fallback xmlns="">
        <xdr:sp macro="" textlink="">
          <xdr:nvSpPr>
            <xdr:cNvPr id="0" name=""/>
            <xdr:cNvSpPr>
              <a:spLocks noTextEdit="1"/>
            </xdr:cNvSpPr>
          </xdr:nvSpPr>
          <xdr:spPr>
            <a:xfrm>
              <a:off x="18925115" y="1037166"/>
              <a:ext cx="8475134" cy="9419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34</xdr:col>
      <xdr:colOff>203200</xdr:colOff>
      <xdr:row>11</xdr:row>
      <xdr:rowOff>123825</xdr:rowOff>
    </xdr:from>
    <xdr:to>
      <xdr:col>35</xdr:col>
      <xdr:colOff>1218463</xdr:colOff>
      <xdr:row>24</xdr:row>
      <xdr:rowOff>168229</xdr:rowOff>
    </xdr:to>
    <mc:AlternateContent xmlns:mc="http://schemas.openxmlformats.org/markup-compatibility/2006" xmlns:a14="http://schemas.microsoft.com/office/drawing/2010/main">
      <mc:Choice Requires="a14">
        <xdr:graphicFrame macro="">
          <xdr:nvGraphicFramePr>
            <xdr:cNvPr id="3" name="Account 6">
              <a:extLst>
                <a:ext uri="{FF2B5EF4-FFF2-40B4-BE49-F238E27FC236}">
                  <a16:creationId xmlns:a16="http://schemas.microsoft.com/office/drawing/2014/main" id="{00000000-0008-0000-1700-000003000000}"/>
                </a:ext>
              </a:extLst>
            </xdr:cNvPr>
            <xdr:cNvGraphicFramePr/>
          </xdr:nvGraphicFramePr>
          <xdr:xfrm>
            <a:off x="0" y="0"/>
            <a:ext cx="0" cy="0"/>
          </xdr:xfrm>
          <a:graphic>
            <a:graphicData uri="http://schemas.microsoft.com/office/drawing/2010/slicer">
              <sle:slicer xmlns:sle="http://schemas.microsoft.com/office/drawing/2010/slicer" name="Account 6"/>
            </a:graphicData>
          </a:graphic>
        </xdr:graphicFrame>
      </mc:Choice>
      <mc:Fallback xmlns="">
        <xdr:sp macro="" textlink="">
          <xdr:nvSpPr>
            <xdr:cNvPr id="0" name=""/>
            <xdr:cNvSpPr>
              <a:spLocks noTextEdit="1"/>
            </xdr:cNvSpPr>
          </xdr:nvSpPr>
          <xdr:spPr>
            <a:xfrm>
              <a:off x="23232533" y="3436408"/>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36</xdr:col>
      <xdr:colOff>590550</xdr:colOff>
      <xdr:row>11</xdr:row>
      <xdr:rowOff>134409</xdr:rowOff>
    </xdr:from>
    <xdr:to>
      <xdr:col>38</xdr:col>
      <xdr:colOff>145314</xdr:colOff>
      <xdr:row>24</xdr:row>
      <xdr:rowOff>178813</xdr:rowOff>
    </xdr:to>
    <mc:AlternateContent xmlns:mc="http://schemas.openxmlformats.org/markup-compatibility/2006" xmlns:a14="http://schemas.microsoft.com/office/drawing/2010/main">
      <mc:Choice Requires="a14">
        <xdr:graphicFrame macro="">
          <xdr:nvGraphicFramePr>
            <xdr:cNvPr id="4" name="Report to Dept">
              <a:extLst>
                <a:ext uri="{FF2B5EF4-FFF2-40B4-BE49-F238E27FC236}">
                  <a16:creationId xmlns:a16="http://schemas.microsoft.com/office/drawing/2014/main" id="{00000000-0008-0000-1700-000004000000}"/>
                </a:ext>
              </a:extLst>
            </xdr:cNvPr>
            <xdr:cNvGraphicFramePr/>
          </xdr:nvGraphicFramePr>
          <xdr:xfrm>
            <a:off x="0" y="0"/>
            <a:ext cx="0" cy="0"/>
          </xdr:xfrm>
          <a:graphic>
            <a:graphicData uri="http://schemas.microsoft.com/office/drawing/2010/slicer">
              <sle:slicer xmlns:sle="http://schemas.microsoft.com/office/drawing/2010/slicer" name="Report to Dept"/>
            </a:graphicData>
          </a:graphic>
        </xdr:graphicFrame>
      </mc:Choice>
      <mc:Fallback xmlns="">
        <xdr:sp macro="" textlink="">
          <xdr:nvSpPr>
            <xdr:cNvPr id="0" name=""/>
            <xdr:cNvSpPr>
              <a:spLocks noTextEdit="1"/>
            </xdr:cNvSpPr>
          </xdr:nvSpPr>
          <xdr:spPr>
            <a:xfrm>
              <a:off x="25154467" y="3446992"/>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50</xdr:col>
      <xdr:colOff>111124</xdr:colOff>
      <xdr:row>3</xdr:row>
      <xdr:rowOff>165099</xdr:rowOff>
    </xdr:from>
    <xdr:to>
      <xdr:col>53</xdr:col>
      <xdr:colOff>344188</xdr:colOff>
      <xdr:row>5</xdr:row>
      <xdr:rowOff>10582</xdr:rowOff>
    </xdr:to>
    <mc:AlternateContent xmlns:mc="http://schemas.openxmlformats.org/markup-compatibility/2006" xmlns:a14="http://schemas.microsoft.com/office/drawing/2010/main">
      <mc:Choice Requires="a14">
        <xdr:graphicFrame macro="">
          <xdr:nvGraphicFramePr>
            <xdr:cNvPr id="5" name="Scenario">
              <a:extLst>
                <a:ext uri="{FF2B5EF4-FFF2-40B4-BE49-F238E27FC236}">
                  <a16:creationId xmlns:a16="http://schemas.microsoft.com/office/drawing/2014/main" id="{00000000-0008-0000-1700-000005000000}"/>
                </a:ext>
              </a:extLst>
            </xdr:cNvPr>
            <xdr:cNvGraphicFramePr/>
          </xdr:nvGraphicFramePr>
          <xdr:xfrm>
            <a:off x="0" y="0"/>
            <a:ext cx="0" cy="0"/>
          </xdr:xfrm>
          <a:graphic>
            <a:graphicData uri="http://schemas.microsoft.com/office/drawing/2010/slicer">
              <sle:slicer xmlns:sle="http://schemas.microsoft.com/office/drawing/2010/slicer" name="Scenario"/>
            </a:graphicData>
          </a:graphic>
        </xdr:graphicFrame>
      </mc:Choice>
      <mc:Fallback xmlns="">
        <xdr:sp macro="" textlink="">
          <xdr:nvSpPr>
            <xdr:cNvPr id="0" name=""/>
            <xdr:cNvSpPr>
              <a:spLocks noTextEdit="1"/>
            </xdr:cNvSpPr>
          </xdr:nvSpPr>
          <xdr:spPr>
            <a:xfrm>
              <a:off x="39407041" y="1064682"/>
              <a:ext cx="3847042" cy="93556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180975</xdr:colOff>
      <xdr:row>0</xdr:row>
      <xdr:rowOff>200026</xdr:rowOff>
    </xdr:from>
    <xdr:to>
      <xdr:col>14</xdr:col>
      <xdr:colOff>833438</xdr:colOff>
      <xdr:row>0</xdr:row>
      <xdr:rowOff>1273970</xdr:rowOff>
    </xdr:to>
    <mc:AlternateContent xmlns:mc="http://schemas.openxmlformats.org/markup-compatibility/2006" xmlns:a14="http://schemas.microsoft.com/office/drawing/2010/main">
      <mc:Choice Requires="a14">
        <xdr:graphicFrame macro="">
          <xdr:nvGraphicFramePr>
            <xdr:cNvPr id="3" name="Fund Fdescr">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microsoft.com/office/drawing/2010/slicer">
              <sle:slicer xmlns:sle="http://schemas.microsoft.com/office/drawing/2010/slicer" name="Fund Fdescr"/>
            </a:graphicData>
          </a:graphic>
        </xdr:graphicFrame>
      </mc:Choice>
      <mc:Fallback xmlns="">
        <xdr:sp macro="" textlink="">
          <xdr:nvSpPr>
            <xdr:cNvPr id="0" name=""/>
            <xdr:cNvSpPr>
              <a:spLocks noTextEdit="1"/>
            </xdr:cNvSpPr>
          </xdr:nvSpPr>
          <xdr:spPr>
            <a:xfrm>
              <a:off x="12337256" y="200026"/>
              <a:ext cx="6045994" cy="107394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316707</xdr:colOff>
      <xdr:row>0</xdr:row>
      <xdr:rowOff>295275</xdr:rowOff>
    </xdr:from>
    <xdr:to>
      <xdr:col>3</xdr:col>
      <xdr:colOff>952500</xdr:colOff>
      <xdr:row>0</xdr:row>
      <xdr:rowOff>1524000</xdr:rowOff>
    </xdr:to>
    <mc:AlternateContent xmlns:mc="http://schemas.openxmlformats.org/markup-compatibility/2006" xmlns:a14="http://schemas.microsoft.com/office/drawing/2010/main">
      <mc:Choice Requires="a14">
        <xdr:graphicFrame macro="">
          <xdr:nvGraphicFramePr>
            <xdr:cNvPr id="4" name="Dept Fdescr">
              <a:extLst>
                <a:ext uri="{FF2B5EF4-FFF2-40B4-BE49-F238E27FC236}">
                  <a16:creationId xmlns:a16="http://schemas.microsoft.com/office/drawing/2014/main" id="{00000000-0008-0000-1800-000004000000}"/>
                </a:ext>
              </a:extLst>
            </xdr:cNvPr>
            <xdr:cNvGraphicFramePr/>
          </xdr:nvGraphicFramePr>
          <xdr:xfrm>
            <a:off x="0" y="0"/>
            <a:ext cx="0" cy="0"/>
          </xdr:xfrm>
          <a:graphic>
            <a:graphicData uri="http://schemas.microsoft.com/office/drawing/2010/slicer">
              <sle:slicer xmlns:sle="http://schemas.microsoft.com/office/drawing/2010/slicer" name="Dept Fdescr"/>
            </a:graphicData>
          </a:graphic>
        </xdr:graphicFrame>
      </mc:Choice>
      <mc:Fallback xmlns="">
        <xdr:sp macro="" textlink="">
          <xdr:nvSpPr>
            <xdr:cNvPr id="0" name=""/>
            <xdr:cNvSpPr>
              <a:spLocks noTextEdit="1"/>
            </xdr:cNvSpPr>
          </xdr:nvSpPr>
          <xdr:spPr>
            <a:xfrm>
              <a:off x="519113" y="295275"/>
              <a:ext cx="7731918" cy="1228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35718</xdr:colOff>
      <xdr:row>0</xdr:row>
      <xdr:rowOff>190500</xdr:rowOff>
    </xdr:from>
    <xdr:to>
      <xdr:col>24</xdr:col>
      <xdr:colOff>297656</xdr:colOff>
      <xdr:row>0</xdr:row>
      <xdr:rowOff>1131094</xdr:rowOff>
    </xdr:to>
    <mc:AlternateContent xmlns:mc="http://schemas.openxmlformats.org/markup-compatibility/2006" xmlns:a14="http://schemas.microsoft.com/office/drawing/2010/main">
      <mc:Choice Requires="a14">
        <xdr:graphicFrame macro="">
          <xdr:nvGraphicFramePr>
            <xdr:cNvPr id="6" name="Fund Fdescr 1">
              <a:extLst>
                <a:ext uri="{FF2B5EF4-FFF2-40B4-BE49-F238E27FC236}">
                  <a16:creationId xmlns:a16="http://schemas.microsoft.com/office/drawing/2014/main" id="{00000000-0008-0000-1800-000006000000}"/>
                </a:ext>
              </a:extLst>
            </xdr:cNvPr>
            <xdr:cNvGraphicFramePr/>
          </xdr:nvGraphicFramePr>
          <xdr:xfrm>
            <a:off x="0" y="0"/>
            <a:ext cx="0" cy="0"/>
          </xdr:xfrm>
          <a:graphic>
            <a:graphicData uri="http://schemas.microsoft.com/office/drawing/2010/slicer">
              <sle:slicer xmlns:sle="http://schemas.microsoft.com/office/drawing/2010/slicer" name="Fund Fdescr 1"/>
            </a:graphicData>
          </a:graphic>
        </xdr:graphicFrame>
      </mc:Choice>
      <mc:Fallback xmlns="">
        <xdr:sp macro="" textlink="">
          <xdr:nvSpPr>
            <xdr:cNvPr id="0" name=""/>
            <xdr:cNvSpPr>
              <a:spLocks noTextEdit="1"/>
            </xdr:cNvSpPr>
          </xdr:nvSpPr>
          <xdr:spPr>
            <a:xfrm>
              <a:off x="21228843" y="190500"/>
              <a:ext cx="5845969" cy="94059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1181100</xdr:colOff>
      <xdr:row>0</xdr:row>
      <xdr:rowOff>247651</xdr:rowOff>
    </xdr:from>
    <xdr:to>
      <xdr:col>6</xdr:col>
      <xdr:colOff>1404937</xdr:colOff>
      <xdr:row>0</xdr:row>
      <xdr:rowOff>1345407</xdr:rowOff>
    </xdr:to>
    <mc:AlternateContent xmlns:mc="http://schemas.openxmlformats.org/markup-compatibility/2006" xmlns:a14="http://schemas.microsoft.com/office/drawing/2010/main">
      <mc:Choice Requires="a14">
        <xdr:graphicFrame macro="">
          <xdr:nvGraphicFramePr>
            <xdr:cNvPr id="2" name="Fund Fdescr 2">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microsoft.com/office/drawing/2010/slicer">
              <sle:slicer xmlns:sle="http://schemas.microsoft.com/office/drawing/2010/slicer" name="Fund Fdescr 2"/>
            </a:graphicData>
          </a:graphic>
        </xdr:graphicFrame>
      </mc:Choice>
      <mc:Fallback xmlns="">
        <xdr:sp macro="" textlink="">
          <xdr:nvSpPr>
            <xdr:cNvPr id="0" name=""/>
            <xdr:cNvSpPr>
              <a:spLocks noTextEdit="1"/>
            </xdr:cNvSpPr>
          </xdr:nvSpPr>
          <xdr:spPr>
            <a:xfrm>
              <a:off x="8479631" y="247651"/>
              <a:ext cx="4045744" cy="109775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140494</xdr:colOff>
      <xdr:row>5</xdr:row>
      <xdr:rowOff>23812</xdr:rowOff>
    </xdr:from>
    <xdr:to>
      <xdr:col>17</xdr:col>
      <xdr:colOff>333375</xdr:colOff>
      <xdr:row>23</xdr:row>
      <xdr:rowOff>47625</xdr:rowOff>
    </xdr:to>
    <mc:AlternateContent xmlns:mc="http://schemas.openxmlformats.org/markup-compatibility/2006" xmlns:a14="http://schemas.microsoft.com/office/drawing/2010/main">
      <mc:Choice Requires="a14">
        <xdr:graphicFrame macro="">
          <xdr:nvGraphicFramePr>
            <xdr:cNvPr id="5" name="Period 6">
              <a:extLst>
                <a:ext uri="{FF2B5EF4-FFF2-40B4-BE49-F238E27FC236}">
                  <a16:creationId xmlns:a16="http://schemas.microsoft.com/office/drawing/2014/main" id="{00000000-0008-0000-1800-000005000000}"/>
                </a:ext>
              </a:extLst>
            </xdr:cNvPr>
            <xdr:cNvGraphicFramePr/>
          </xdr:nvGraphicFramePr>
          <xdr:xfrm>
            <a:off x="0" y="0"/>
            <a:ext cx="0" cy="0"/>
          </xdr:xfrm>
          <a:graphic>
            <a:graphicData uri="http://schemas.microsoft.com/office/drawing/2010/slicer">
              <sle:slicer xmlns:sle="http://schemas.microsoft.com/office/drawing/2010/slicer" name="Period 6"/>
            </a:graphicData>
          </a:graphic>
        </xdr:graphicFrame>
      </mc:Choice>
      <mc:Fallback xmlns="">
        <xdr:sp macro="" textlink="">
          <xdr:nvSpPr>
            <xdr:cNvPr id="0" name=""/>
            <xdr:cNvSpPr>
              <a:spLocks noTextEdit="1"/>
            </xdr:cNvSpPr>
          </xdr:nvSpPr>
          <xdr:spPr>
            <a:xfrm>
              <a:off x="25107900" y="2595562"/>
              <a:ext cx="1514475" cy="386953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116681</xdr:colOff>
      <xdr:row>2</xdr:row>
      <xdr:rowOff>59531</xdr:rowOff>
    </xdr:from>
    <xdr:to>
      <xdr:col>9</xdr:col>
      <xdr:colOff>285749</xdr:colOff>
      <xdr:row>13</xdr:row>
      <xdr:rowOff>47625</xdr:rowOff>
    </xdr:to>
    <mc:AlternateContent xmlns:mc="http://schemas.openxmlformats.org/markup-compatibility/2006" xmlns:a14="http://schemas.microsoft.com/office/drawing/2010/main">
      <mc:Choice Requires="a14">
        <xdr:graphicFrame macro="">
          <xdr:nvGraphicFramePr>
            <xdr:cNvPr id="7" name="Period 7">
              <a:extLst>
                <a:ext uri="{FF2B5EF4-FFF2-40B4-BE49-F238E27FC236}">
                  <a16:creationId xmlns:a16="http://schemas.microsoft.com/office/drawing/2014/main" id="{00000000-0008-0000-1800-000007000000}"/>
                </a:ext>
              </a:extLst>
            </xdr:cNvPr>
            <xdr:cNvGraphicFramePr/>
          </xdr:nvGraphicFramePr>
          <xdr:xfrm>
            <a:off x="0" y="0"/>
            <a:ext cx="0" cy="0"/>
          </xdr:xfrm>
          <a:graphic>
            <a:graphicData uri="http://schemas.microsoft.com/office/drawing/2010/slicer">
              <sle:slicer xmlns:sle="http://schemas.microsoft.com/office/drawing/2010/slicer" name="Period 7"/>
            </a:graphicData>
          </a:graphic>
        </xdr:graphicFrame>
      </mc:Choice>
      <mc:Fallback xmlns="">
        <xdr:sp macro="" textlink="">
          <xdr:nvSpPr>
            <xdr:cNvPr id="0" name=""/>
            <xdr:cNvSpPr>
              <a:spLocks noTextEdit="1"/>
            </xdr:cNvSpPr>
          </xdr:nvSpPr>
          <xdr:spPr>
            <a:xfrm>
              <a:off x="12975431" y="1916906"/>
              <a:ext cx="1335881"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23</xdr:col>
      <xdr:colOff>159543</xdr:colOff>
      <xdr:row>5</xdr:row>
      <xdr:rowOff>35718</xdr:rowOff>
    </xdr:from>
    <xdr:to>
      <xdr:col>25</xdr:col>
      <xdr:colOff>214312</xdr:colOff>
      <xdr:row>16</xdr:row>
      <xdr:rowOff>130968</xdr:rowOff>
    </xdr:to>
    <mc:AlternateContent xmlns:mc="http://schemas.openxmlformats.org/markup-compatibility/2006" xmlns:a14="http://schemas.microsoft.com/office/drawing/2010/main">
      <mc:Choice Requires="a14">
        <xdr:graphicFrame macro="">
          <xdr:nvGraphicFramePr>
            <xdr:cNvPr id="8" name="Period 8">
              <a:extLst>
                <a:ext uri="{FF2B5EF4-FFF2-40B4-BE49-F238E27FC236}">
                  <a16:creationId xmlns:a16="http://schemas.microsoft.com/office/drawing/2014/main" id="{00000000-0008-0000-1800-000008000000}"/>
                </a:ext>
              </a:extLst>
            </xdr:cNvPr>
            <xdr:cNvGraphicFramePr/>
          </xdr:nvGraphicFramePr>
          <xdr:xfrm>
            <a:off x="0" y="0"/>
            <a:ext cx="0" cy="0"/>
          </xdr:xfrm>
          <a:graphic>
            <a:graphicData uri="http://schemas.microsoft.com/office/drawing/2010/slicer">
              <sle:slicer xmlns:sle="http://schemas.microsoft.com/office/drawing/2010/slicer" name="Period 8"/>
            </a:graphicData>
          </a:graphic>
        </xdr:graphicFrame>
      </mc:Choice>
      <mc:Fallback xmlns="">
        <xdr:sp macro="" textlink="">
          <xdr:nvSpPr>
            <xdr:cNvPr id="0" name=""/>
            <xdr:cNvSpPr>
              <a:spLocks noTextEdit="1"/>
            </xdr:cNvSpPr>
          </xdr:nvSpPr>
          <xdr:spPr>
            <a:xfrm>
              <a:off x="35818762" y="2607468"/>
              <a:ext cx="126920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123825</xdr:colOff>
      <xdr:row>0</xdr:row>
      <xdr:rowOff>190500</xdr:rowOff>
    </xdr:from>
    <xdr:to>
      <xdr:col>2</xdr:col>
      <xdr:colOff>866775</xdr:colOff>
      <xdr:row>0</xdr:row>
      <xdr:rowOff>1152525</xdr:rowOff>
    </xdr:to>
    <mc:AlternateContent xmlns:mc="http://schemas.openxmlformats.org/markup-compatibility/2006" xmlns:a14="http://schemas.microsoft.com/office/drawing/2010/main">
      <mc:Choice Requires="a14">
        <xdr:graphicFrame macro="">
          <xdr:nvGraphicFramePr>
            <xdr:cNvPr id="2" name="Period">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microsoft.com/office/drawing/2010/slicer">
              <sle:slicer xmlns:sle="http://schemas.microsoft.com/office/drawing/2010/slicer" name="Period"/>
            </a:graphicData>
          </a:graphic>
        </xdr:graphicFrame>
      </mc:Choice>
      <mc:Fallback xmlns="">
        <xdr:sp macro="" textlink="">
          <xdr:nvSpPr>
            <xdr:cNvPr id="0" name=""/>
            <xdr:cNvSpPr>
              <a:spLocks noTextEdit="1"/>
            </xdr:cNvSpPr>
          </xdr:nvSpPr>
          <xdr:spPr>
            <a:xfrm>
              <a:off x="123825" y="190500"/>
              <a:ext cx="4610100" cy="962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1104901</xdr:colOff>
      <xdr:row>0</xdr:row>
      <xdr:rowOff>171450</xdr:rowOff>
    </xdr:from>
    <xdr:to>
      <xdr:col>9</xdr:col>
      <xdr:colOff>533401</xdr:colOff>
      <xdr:row>2</xdr:row>
      <xdr:rowOff>19050</xdr:rowOff>
    </xdr:to>
    <mc:AlternateContent xmlns:mc="http://schemas.openxmlformats.org/markup-compatibility/2006" xmlns:a14="http://schemas.microsoft.com/office/drawing/2010/main">
      <mc:Choice Requires="a14">
        <xdr:graphicFrame macro="">
          <xdr:nvGraphicFramePr>
            <xdr:cNvPr id="3" name="Acct Fdescr">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microsoft.com/office/drawing/2010/slicer">
              <sle:slicer xmlns:sle="http://schemas.microsoft.com/office/drawing/2010/slicer" name="Acct Fdescr"/>
            </a:graphicData>
          </a:graphic>
        </xdr:graphicFrame>
      </mc:Choice>
      <mc:Fallback xmlns="">
        <xdr:sp macro="" textlink="">
          <xdr:nvSpPr>
            <xdr:cNvPr id="0" name=""/>
            <xdr:cNvSpPr>
              <a:spLocks noTextEdit="1"/>
            </xdr:cNvSpPr>
          </xdr:nvSpPr>
          <xdr:spPr>
            <a:xfrm>
              <a:off x="4972051" y="171450"/>
              <a:ext cx="7943850" cy="1476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114300</xdr:colOff>
      <xdr:row>2</xdr:row>
      <xdr:rowOff>76200</xdr:rowOff>
    </xdr:from>
    <xdr:to>
      <xdr:col>21</xdr:col>
      <xdr:colOff>419100</xdr:colOff>
      <xdr:row>21</xdr:row>
      <xdr:rowOff>152400</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9107150" y="561975"/>
          <a:ext cx="3352800" cy="3152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update account code list</a:t>
          </a:r>
        </a:p>
        <a:p>
          <a:r>
            <a:rPr lang="en-US" sz="1100"/>
            <a:t>update validation tables</a:t>
          </a:r>
        </a:p>
        <a:p>
          <a:r>
            <a:rPr lang="en-US" sz="1100"/>
            <a:t>   *Category</a:t>
          </a:r>
        </a:p>
        <a:p>
          <a:r>
            <a:rPr lang="en-US" sz="1100"/>
            <a:t>    *</a:t>
          </a:r>
          <a:r>
            <a:rPr lang="en-US" sz="1100" baseline="0"/>
            <a:t> Dept IDs</a:t>
          </a:r>
        </a:p>
        <a:p>
          <a:r>
            <a:rPr lang="en-US" sz="1100" baseline="0"/>
            <a:t>    * Tag</a:t>
          </a:r>
        </a:p>
        <a:p>
          <a:r>
            <a:rPr lang="en-US" sz="1100" baseline="0"/>
            <a:t>DEPT????</a:t>
          </a:r>
        </a:p>
        <a:p>
          <a:r>
            <a:rPr lang="en-US" sz="1100" baseline="0"/>
            <a:t>   * PAR Categories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114300</xdr:colOff>
      <xdr:row>4</xdr:row>
      <xdr:rowOff>114300</xdr:rowOff>
    </xdr:from>
    <xdr:to>
      <xdr:col>22</xdr:col>
      <xdr:colOff>114300</xdr:colOff>
      <xdr:row>16</xdr:row>
      <xdr:rowOff>95250</xdr:rowOff>
    </xdr:to>
    <mc:AlternateContent xmlns:mc="http://schemas.openxmlformats.org/markup-compatibility/2006" xmlns:a14="http://schemas.microsoft.com/office/drawing/2010/main">
      <mc:Choice Requires="a14">
        <xdr:graphicFrame macro="">
          <xdr:nvGraphicFramePr>
            <xdr:cNvPr id="2" name="Dept Fdescr 6">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Dept Fdescr 6"/>
            </a:graphicData>
          </a:graphic>
        </xdr:graphicFrame>
      </mc:Choice>
      <mc:Fallback xmlns="">
        <xdr:sp macro="" textlink="">
          <xdr:nvSpPr>
            <xdr:cNvPr id="0" name=""/>
            <xdr:cNvSpPr>
              <a:spLocks noTextEdit="1"/>
            </xdr:cNvSpPr>
          </xdr:nvSpPr>
          <xdr:spPr>
            <a:xfrm>
              <a:off x="20735925" y="8763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21897</xdr:colOff>
      <xdr:row>2</xdr:row>
      <xdr:rowOff>199013</xdr:rowOff>
    </xdr:from>
    <xdr:to>
      <xdr:col>4</xdr:col>
      <xdr:colOff>1403022</xdr:colOff>
      <xdr:row>3</xdr:row>
      <xdr:rowOff>1084016</xdr:rowOff>
    </xdr:to>
    <mc:AlternateContent xmlns:mc="http://schemas.openxmlformats.org/markup-compatibility/2006" xmlns:sle15="http://schemas.microsoft.com/office/drawing/2012/slicer">
      <mc:Choice Requires="sle15">
        <xdr:graphicFrame macro="">
          <xdr:nvGraphicFramePr>
            <xdr:cNvPr id="2" name="Dept">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microsoft.com/office/drawing/2010/slicer">
              <sle:slicer xmlns:sle="http://schemas.microsoft.com/office/drawing/2010/slicer" name="Dept"/>
            </a:graphicData>
          </a:graphic>
        </xdr:graphicFrame>
      </mc:Choice>
      <mc:Fallback xmlns="">
        <xdr:sp macro="" textlink="">
          <xdr:nvSpPr>
            <xdr:cNvPr id="0" name=""/>
            <xdr:cNvSpPr>
              <a:spLocks noTextEdit="1"/>
            </xdr:cNvSpPr>
          </xdr:nvSpPr>
          <xdr:spPr>
            <a:xfrm>
              <a:off x="21897" y="658841"/>
              <a:ext cx="4063453" cy="114776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1510178</xdr:colOff>
      <xdr:row>2</xdr:row>
      <xdr:rowOff>148538</xdr:rowOff>
    </xdr:from>
    <xdr:to>
      <xdr:col>10</xdr:col>
      <xdr:colOff>710675</xdr:colOff>
      <xdr:row>3</xdr:row>
      <xdr:rowOff>1069263</xdr:rowOff>
    </xdr:to>
    <mc:AlternateContent xmlns:mc="http://schemas.openxmlformats.org/markup-compatibility/2006" xmlns:sle15="http://schemas.microsoft.com/office/drawing/2012/slicer">
      <mc:Choice Requires="sle15">
        <xdr:graphicFrame macro="">
          <xdr:nvGraphicFramePr>
            <xdr:cNvPr id="3" name="Accoun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microsoft.com/office/drawing/2010/slicer">
              <sle:slicer xmlns:sle="http://schemas.microsoft.com/office/drawing/2010/slicer" name="Account 2"/>
            </a:graphicData>
          </a:graphic>
        </xdr:graphicFrame>
      </mc:Choice>
      <mc:Fallback xmlns="">
        <xdr:sp macro="" textlink="">
          <xdr:nvSpPr>
            <xdr:cNvPr id="0" name=""/>
            <xdr:cNvSpPr>
              <a:spLocks noTextEdit="1"/>
            </xdr:cNvSpPr>
          </xdr:nvSpPr>
          <xdr:spPr>
            <a:xfrm>
              <a:off x="4332400" y="607149"/>
              <a:ext cx="8309329" cy="118530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11</xdr:col>
      <xdr:colOff>333375</xdr:colOff>
      <xdr:row>1</xdr:row>
      <xdr:rowOff>19050</xdr:rowOff>
    </xdr:from>
    <xdr:to>
      <xdr:col>18</xdr:col>
      <xdr:colOff>209550</xdr:colOff>
      <xdr:row>5</xdr:row>
      <xdr:rowOff>66675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4030325" y="219075"/>
          <a:ext cx="7458075" cy="2200275"/>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The CSM</a:t>
          </a:r>
          <a:r>
            <a:rPr lang="en-US" sz="1100" baseline="0"/>
            <a:t> TTF &amp; STAFF Salary Ledger tracks all employee related events that affect any salary line.  </a:t>
          </a:r>
        </a:p>
        <a:p>
          <a:pPr marL="171450" indent="-171450">
            <a:buFont typeface="Arial" panose="020B0604020202020204" pitchFamily="34" charset="0"/>
            <a:buChar char="•"/>
          </a:pPr>
          <a:r>
            <a:rPr lang="en-US" sz="1100" b="1" baseline="0"/>
            <a:t>Reimbursed Time </a:t>
          </a:r>
          <a:r>
            <a:rPr lang="en-US" sz="1100" b="1"/>
            <a:t>Offsets</a:t>
          </a:r>
          <a:r>
            <a:rPr lang="en-US" sz="1100" b="1" baseline="0"/>
            <a:t> </a:t>
          </a:r>
          <a:r>
            <a:rPr lang="en-US" sz="1100" baseline="0"/>
            <a:t>come in generally as OAO, ORV, OBT, or credit to actuals.  </a:t>
          </a:r>
        </a:p>
        <a:p>
          <a:pPr marL="171450" indent="-171450">
            <a:buFont typeface="Arial" panose="020B0604020202020204" pitchFamily="34" charset="0"/>
            <a:buChar char="•"/>
          </a:pPr>
          <a:r>
            <a:rPr lang="en-US" sz="1100" baseline="0"/>
            <a:t>The purpose of including all salary line entries here is to accurately track each employee by pay period  to HR Actuals as well as match Data Warehouse data that will include budget and credit to actuals that do not show in HR Actuals.  </a:t>
          </a:r>
        </a:p>
        <a:p>
          <a:pPr marL="171450" indent="-171450">
            <a:buFont typeface="Arial" panose="020B0604020202020204" pitchFamily="34" charset="0"/>
            <a:buChar char="•"/>
          </a:pPr>
          <a:r>
            <a:rPr lang="en-US" sz="1100" baseline="0"/>
            <a:t>Tracking reimbursed time offsets here allows for more accurate tracking in another workbook, Enrollment Summary, that is used to track Schedule Costs and all TTF Course Releases. </a:t>
          </a:r>
        </a:p>
        <a:p>
          <a:pPr marL="171450" indent="-171450">
            <a:buFont typeface="Arial" panose="020B0604020202020204" pitchFamily="34" charset="0"/>
            <a:buChar char="•"/>
          </a:pPr>
          <a:r>
            <a:rPr lang="en-US" sz="1100" baseline="0"/>
            <a:t>By including all of the salary line budget, actuals, and credit to actuals, pivots can be created to allow for accurate salary line adjustments at mid-year and fiscal year-end and reducing the moving target of salary lines that the different methods of return cause.  </a:t>
          </a:r>
        </a:p>
        <a:p>
          <a:pPr marL="171450" indent="-171450">
            <a:buFont typeface="Arial" panose="020B0604020202020204" pitchFamily="34" charset="0"/>
            <a:buChar char="•"/>
          </a:pPr>
          <a:r>
            <a:rPr lang="en-US" sz="1100" baseline="0"/>
            <a:t>TTF &amp; STAFF are combined in one ledger because they are all paid on a 12 month cycle and receive per employee GSIs. Adjunct and TA are tracked separately - See SAL LDGR ADJ &amp; TA tab. </a:t>
          </a:r>
        </a:p>
        <a:p>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276225</xdr:colOff>
      <xdr:row>10</xdr:row>
      <xdr:rowOff>19050</xdr:rowOff>
    </xdr:from>
    <xdr:to>
      <xdr:col>8</xdr:col>
      <xdr:colOff>276225</xdr:colOff>
      <xdr:row>23</xdr:row>
      <xdr:rowOff>66675</xdr:rowOff>
    </xdr:to>
    <mc:AlternateContent xmlns:mc="http://schemas.openxmlformats.org/markup-compatibility/2006" xmlns:a14="http://schemas.microsoft.com/office/drawing/2010/main">
      <mc:Choice Requires="a14">
        <xdr:graphicFrame macro="">
          <xdr:nvGraphicFramePr>
            <xdr:cNvPr id="2" name="Account 3">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microsoft.com/office/drawing/2010/slicer">
              <sle:slicer xmlns:sle="http://schemas.microsoft.com/office/drawing/2010/slicer" name="Account 3"/>
            </a:graphicData>
          </a:graphic>
        </xdr:graphicFrame>
      </mc:Choice>
      <mc:Fallback xmlns="">
        <xdr:sp macro="" textlink="">
          <xdr:nvSpPr>
            <xdr:cNvPr id="0" name=""/>
            <xdr:cNvSpPr>
              <a:spLocks noTextEdit="1"/>
            </xdr:cNvSpPr>
          </xdr:nvSpPr>
          <xdr:spPr>
            <a:xfrm>
              <a:off x="6105525" y="19526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333375</xdr:colOff>
      <xdr:row>10</xdr:row>
      <xdr:rowOff>9525</xdr:rowOff>
    </xdr:from>
    <xdr:to>
      <xdr:col>18</xdr:col>
      <xdr:colOff>333375</xdr:colOff>
      <xdr:row>23</xdr:row>
      <xdr:rowOff>57150</xdr:rowOff>
    </xdr:to>
    <mc:AlternateContent xmlns:mc="http://schemas.openxmlformats.org/markup-compatibility/2006" xmlns:a14="http://schemas.microsoft.com/office/drawing/2010/main">
      <mc:Choice Requires="a14">
        <xdr:graphicFrame macro="">
          <xdr:nvGraphicFramePr>
            <xdr:cNvPr id="3" name="Account 4">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microsoft.com/office/drawing/2010/slicer">
              <sle:slicer xmlns:sle="http://schemas.microsoft.com/office/drawing/2010/slicer" name="Account 4"/>
            </a:graphicData>
          </a:graphic>
        </xdr:graphicFrame>
      </mc:Choice>
      <mc:Fallback xmlns="">
        <xdr:sp macro="" textlink="">
          <xdr:nvSpPr>
            <xdr:cNvPr id="0" name=""/>
            <xdr:cNvSpPr>
              <a:spLocks noTextEdit="1"/>
            </xdr:cNvSpPr>
          </xdr:nvSpPr>
          <xdr:spPr>
            <a:xfrm>
              <a:off x="17726025" y="19431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352425</xdr:colOff>
      <xdr:row>10</xdr:row>
      <xdr:rowOff>19050</xdr:rowOff>
    </xdr:from>
    <xdr:to>
      <xdr:col>11</xdr:col>
      <xdr:colOff>352425</xdr:colOff>
      <xdr:row>22</xdr:row>
      <xdr:rowOff>66675</xdr:rowOff>
    </xdr:to>
    <mc:AlternateContent xmlns:mc="http://schemas.openxmlformats.org/markup-compatibility/2006" xmlns:a14="http://schemas.microsoft.com/office/drawing/2010/main">
      <mc:Choice Requires="a14">
        <xdr:graphicFrame macro="">
          <xdr:nvGraphicFramePr>
            <xdr:cNvPr id="2" name="Account 7">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microsoft.com/office/drawing/2010/slicer">
              <sle:slicer xmlns:sle="http://schemas.microsoft.com/office/drawing/2010/slicer" name="Account 7"/>
            </a:graphicData>
          </a:graphic>
        </xdr:graphicFrame>
      </mc:Choice>
      <mc:Fallback xmlns="">
        <xdr:sp macro="" textlink="">
          <xdr:nvSpPr>
            <xdr:cNvPr id="0" name=""/>
            <xdr:cNvSpPr>
              <a:spLocks noTextEdit="1"/>
            </xdr:cNvSpPr>
          </xdr:nvSpPr>
          <xdr:spPr>
            <a:xfrm>
              <a:off x="13268325" y="19240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98097</xdr:colOff>
      <xdr:row>1</xdr:row>
      <xdr:rowOff>27563</xdr:rowOff>
    </xdr:from>
    <xdr:to>
      <xdr:col>4</xdr:col>
      <xdr:colOff>440997</xdr:colOff>
      <xdr:row>7</xdr:row>
      <xdr:rowOff>13274</xdr:rowOff>
    </xdr:to>
    <mc:AlternateContent xmlns:mc="http://schemas.openxmlformats.org/markup-compatibility/2006" xmlns:sle15="http://schemas.microsoft.com/office/drawing/2012/slicer">
      <mc:Choice Requires="sle15">
        <xdr:graphicFrame macro="">
          <xdr:nvGraphicFramePr>
            <xdr:cNvPr id="2" name="Dept 2">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microsoft.com/office/drawing/2010/slicer">
              <sle:slicer xmlns:sle="http://schemas.microsoft.com/office/drawing/2010/slicer" name="Dept 2"/>
            </a:graphicData>
          </a:graphic>
        </xdr:graphicFrame>
      </mc:Choice>
      <mc:Fallback xmlns="">
        <xdr:sp macro="" textlink="">
          <xdr:nvSpPr>
            <xdr:cNvPr id="0" name=""/>
            <xdr:cNvSpPr>
              <a:spLocks noTextEdit="1"/>
            </xdr:cNvSpPr>
          </xdr:nvSpPr>
          <xdr:spPr>
            <a:xfrm>
              <a:off x="98097" y="227588"/>
              <a:ext cx="3028950" cy="114776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1148228</xdr:colOff>
      <xdr:row>1</xdr:row>
      <xdr:rowOff>15188</xdr:rowOff>
    </xdr:from>
    <xdr:to>
      <xdr:col>6</xdr:col>
      <xdr:colOff>138579</xdr:colOff>
      <xdr:row>7</xdr:row>
      <xdr:rowOff>36621</xdr:rowOff>
    </xdr:to>
    <mc:AlternateContent xmlns:mc="http://schemas.openxmlformats.org/markup-compatibility/2006" xmlns:sle15="http://schemas.microsoft.com/office/drawing/2012/slicer">
      <mc:Choice Requires="sle15">
        <xdr:graphicFrame macro="">
          <xdr:nvGraphicFramePr>
            <xdr:cNvPr id="3" name="Account 8">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microsoft.com/office/drawing/2010/slicer">
              <sle:slicer xmlns:sle="http://schemas.microsoft.com/office/drawing/2010/slicer" name="Account 8"/>
            </a:graphicData>
          </a:graphic>
        </xdr:graphicFrame>
      </mc:Choice>
      <mc:Fallback xmlns="">
        <xdr:sp macro="" textlink="">
          <xdr:nvSpPr>
            <xdr:cNvPr id="0" name=""/>
            <xdr:cNvSpPr>
              <a:spLocks noTextEdit="1"/>
            </xdr:cNvSpPr>
          </xdr:nvSpPr>
          <xdr:spPr>
            <a:xfrm>
              <a:off x="3834278" y="215213"/>
              <a:ext cx="3657601" cy="118348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18</xdr:col>
      <xdr:colOff>1219200</xdr:colOff>
      <xdr:row>1</xdr:row>
      <xdr:rowOff>123825</xdr:rowOff>
    </xdr:from>
    <xdr:to>
      <xdr:col>24</xdr:col>
      <xdr:colOff>971550</xdr:colOff>
      <xdr:row>9</xdr:row>
      <xdr:rowOff>19050</xdr:rowOff>
    </xdr:to>
    <xdr:sp macro="" textlink="">
      <xdr:nvSpPr>
        <xdr:cNvPr id="4" name="TextBox 3">
          <a:extLst>
            <a:ext uri="{FF2B5EF4-FFF2-40B4-BE49-F238E27FC236}">
              <a16:creationId xmlns:a16="http://schemas.microsoft.com/office/drawing/2014/main" id="{96AB369F-F796-4EA3-8FB0-9CED0DF6D3BC}"/>
            </a:ext>
          </a:extLst>
        </xdr:cNvPr>
        <xdr:cNvSpPr txBox="1"/>
      </xdr:nvSpPr>
      <xdr:spPr>
        <a:xfrm>
          <a:off x="20326350" y="323850"/>
          <a:ext cx="7296150" cy="1514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Adjunct and Teaching Associates are tracked on a different salary ledger</a:t>
          </a:r>
          <a:r>
            <a:rPr lang="en-US" sz="1100" baseline="0"/>
            <a:t> than TTF &amp; Staff because: </a:t>
          </a:r>
        </a:p>
        <a:p>
          <a:pPr marL="171450" indent="-171450">
            <a:buFont typeface="Arial" panose="020B0604020202020204" pitchFamily="34" charset="0"/>
            <a:buChar char="•"/>
          </a:pPr>
          <a:r>
            <a:rPr lang="en-US" sz="1100"/>
            <a:t>Salary changes</a:t>
          </a:r>
          <a:r>
            <a:rPr lang="en-US" sz="1100" baseline="0"/>
            <a:t> happen each semester</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114300</xdr:colOff>
      <xdr:row>0</xdr:row>
      <xdr:rowOff>77932</xdr:rowOff>
    </xdr:from>
    <xdr:to>
      <xdr:col>6</xdr:col>
      <xdr:colOff>121227</xdr:colOff>
      <xdr:row>0</xdr:row>
      <xdr:rowOff>1220932</xdr:rowOff>
    </xdr:to>
    <mc:AlternateContent xmlns:mc="http://schemas.openxmlformats.org/markup-compatibility/2006" xmlns:sle15="http://schemas.microsoft.com/office/drawing/2012/slicer">
      <mc:Choice Requires="sle15">
        <xdr:graphicFrame macro="">
          <xdr:nvGraphicFramePr>
            <xdr:cNvPr id="2" name="Account 5">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microsoft.com/office/drawing/2010/slicer">
              <sle:slicer xmlns:sle="http://schemas.microsoft.com/office/drawing/2010/slicer" name="Account 5"/>
            </a:graphicData>
          </a:graphic>
        </xdr:graphicFrame>
      </mc:Choice>
      <mc:Fallback xmlns="">
        <xdr:sp macro="" textlink="">
          <xdr:nvSpPr>
            <xdr:cNvPr id="0" name=""/>
            <xdr:cNvSpPr>
              <a:spLocks noTextEdit="1"/>
            </xdr:cNvSpPr>
          </xdr:nvSpPr>
          <xdr:spPr>
            <a:xfrm>
              <a:off x="114300" y="77932"/>
              <a:ext cx="5392882" cy="1143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399183</xdr:colOff>
      <xdr:row>0</xdr:row>
      <xdr:rowOff>103910</xdr:rowOff>
    </xdr:from>
    <xdr:to>
      <xdr:col>11</xdr:col>
      <xdr:colOff>588818</xdr:colOff>
      <xdr:row>0</xdr:row>
      <xdr:rowOff>1134342</xdr:rowOff>
    </xdr:to>
    <mc:AlternateContent xmlns:mc="http://schemas.openxmlformats.org/markup-compatibility/2006" xmlns:sle15="http://schemas.microsoft.com/office/drawing/2012/slicer">
      <mc:Choice Requires="sle15">
        <xdr:graphicFrame macro="">
          <xdr:nvGraphicFramePr>
            <xdr:cNvPr id="3" name="Charged Dept 1">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microsoft.com/office/drawing/2010/slicer">
              <sle:slicer xmlns:sle="http://schemas.microsoft.com/office/drawing/2010/slicer" name="Charged Dept 1"/>
            </a:graphicData>
          </a:graphic>
        </xdr:graphicFrame>
      </mc:Choice>
      <mc:Fallback xmlns="">
        <xdr:sp macro="" textlink="">
          <xdr:nvSpPr>
            <xdr:cNvPr id="0" name=""/>
            <xdr:cNvSpPr>
              <a:spLocks noTextEdit="1"/>
            </xdr:cNvSpPr>
          </xdr:nvSpPr>
          <xdr:spPr>
            <a:xfrm>
              <a:off x="5785138" y="103910"/>
              <a:ext cx="4086225" cy="103043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12</xdr:col>
      <xdr:colOff>405245</xdr:colOff>
      <xdr:row>0</xdr:row>
      <xdr:rowOff>145474</xdr:rowOff>
    </xdr:from>
    <xdr:to>
      <xdr:col>19</xdr:col>
      <xdr:colOff>502227</xdr:colOff>
      <xdr:row>0</xdr:row>
      <xdr:rowOff>1099706</xdr:rowOff>
    </xdr:to>
    <mc:AlternateContent xmlns:mc="http://schemas.openxmlformats.org/markup-compatibility/2006" xmlns:sle15="http://schemas.microsoft.com/office/drawing/2012/slicer">
      <mc:Choice Requires="sle15">
        <xdr:graphicFrame macro="">
          <xdr:nvGraphicFramePr>
            <xdr:cNvPr id="4" name="Accout Period 1">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microsoft.com/office/drawing/2010/slicer">
              <sle:slicer xmlns:sle="http://schemas.microsoft.com/office/drawing/2010/slicer" name="Accout Period 1"/>
            </a:graphicData>
          </a:graphic>
        </xdr:graphicFrame>
      </mc:Choice>
      <mc:Fallback xmlns="">
        <xdr:sp macro="" textlink="">
          <xdr:nvSpPr>
            <xdr:cNvPr id="0" name=""/>
            <xdr:cNvSpPr>
              <a:spLocks noTextEdit="1"/>
            </xdr:cNvSpPr>
          </xdr:nvSpPr>
          <xdr:spPr>
            <a:xfrm>
              <a:off x="10328563" y="145474"/>
              <a:ext cx="4184073" cy="95423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657225</xdr:colOff>
      <xdr:row>3</xdr:row>
      <xdr:rowOff>0</xdr:rowOff>
    </xdr:from>
    <xdr:to>
      <xdr:col>7</xdr:col>
      <xdr:colOff>809625</xdr:colOff>
      <xdr:row>41</xdr:row>
      <xdr:rowOff>57150</xdr:rowOff>
    </xdr:to>
    <mc:AlternateContent xmlns:mc="http://schemas.openxmlformats.org/markup-compatibility/2006" xmlns:a14="http://schemas.microsoft.com/office/drawing/2010/main">
      <mc:Choice Requires="a14">
        <xdr:graphicFrame macro="">
          <xdr:nvGraphicFramePr>
            <xdr:cNvPr id="2" name="Employee Name">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microsoft.com/office/drawing/2010/slicer">
              <sle:slicer xmlns:sle="http://schemas.microsoft.com/office/drawing/2010/slicer" name="Employee Name"/>
            </a:graphicData>
          </a:graphic>
        </xdr:graphicFrame>
      </mc:Choice>
      <mc:Fallback xmlns="">
        <xdr:sp macro="" textlink="">
          <xdr:nvSpPr>
            <xdr:cNvPr id="0" name=""/>
            <xdr:cNvSpPr>
              <a:spLocks noTextEdit="1"/>
            </xdr:cNvSpPr>
          </xdr:nvSpPr>
          <xdr:spPr>
            <a:xfrm>
              <a:off x="8629650" y="2124075"/>
              <a:ext cx="2057400" cy="7658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66675</xdr:colOff>
      <xdr:row>0</xdr:row>
      <xdr:rowOff>209551</xdr:rowOff>
    </xdr:from>
    <xdr:to>
      <xdr:col>14</xdr:col>
      <xdr:colOff>142875</xdr:colOff>
      <xdr:row>0</xdr:row>
      <xdr:rowOff>1295401</xdr:rowOff>
    </xdr:to>
    <mc:AlternateContent xmlns:mc="http://schemas.openxmlformats.org/markup-compatibility/2006" xmlns:a14="http://schemas.microsoft.com/office/drawing/2010/main">
      <mc:Choice Requires="a14">
        <xdr:graphicFrame macro="">
          <xdr:nvGraphicFramePr>
            <xdr:cNvPr id="3" name="Accout Period">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microsoft.com/office/drawing/2010/slicer">
              <sle:slicer xmlns:sle="http://schemas.microsoft.com/office/drawing/2010/slicer" name="Accout Period"/>
            </a:graphicData>
          </a:graphic>
        </xdr:graphicFrame>
      </mc:Choice>
      <mc:Fallback xmlns="">
        <xdr:sp macro="" textlink="">
          <xdr:nvSpPr>
            <xdr:cNvPr id="0" name=""/>
            <xdr:cNvSpPr>
              <a:spLocks noTextEdit="1"/>
            </xdr:cNvSpPr>
          </xdr:nvSpPr>
          <xdr:spPr>
            <a:xfrm>
              <a:off x="12801600" y="209551"/>
              <a:ext cx="3657600" cy="10858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66674</xdr:colOff>
      <xdr:row>0</xdr:row>
      <xdr:rowOff>142876</xdr:rowOff>
    </xdr:from>
    <xdr:to>
      <xdr:col>2</xdr:col>
      <xdr:colOff>1895474</xdr:colOff>
      <xdr:row>0</xdr:row>
      <xdr:rowOff>1038226</xdr:rowOff>
    </xdr:to>
    <mc:AlternateContent xmlns:mc="http://schemas.openxmlformats.org/markup-compatibility/2006" xmlns:a14="http://schemas.microsoft.com/office/drawing/2010/main">
      <mc:Choice Requires="a14">
        <xdr:graphicFrame macro="">
          <xdr:nvGraphicFramePr>
            <xdr:cNvPr id="4" name="Charged Dept">
              <a:extLst>
                <a:ext uri="{FF2B5EF4-FFF2-40B4-BE49-F238E27FC236}">
                  <a16:creationId xmlns:a16="http://schemas.microsoft.com/office/drawing/2014/main" id="{00000000-0008-0000-1100-000004000000}"/>
                </a:ext>
              </a:extLst>
            </xdr:cNvPr>
            <xdr:cNvGraphicFramePr/>
          </xdr:nvGraphicFramePr>
          <xdr:xfrm>
            <a:off x="0" y="0"/>
            <a:ext cx="0" cy="0"/>
          </xdr:xfrm>
          <a:graphic>
            <a:graphicData uri="http://schemas.microsoft.com/office/drawing/2010/slicer">
              <sle:slicer xmlns:sle="http://schemas.microsoft.com/office/drawing/2010/slicer" name="Charged Dept"/>
            </a:graphicData>
          </a:graphic>
        </xdr:graphicFrame>
      </mc:Choice>
      <mc:Fallback xmlns="">
        <xdr:sp macro="" textlink="">
          <xdr:nvSpPr>
            <xdr:cNvPr id="0" name=""/>
            <xdr:cNvSpPr>
              <a:spLocks noTextEdit="1"/>
            </xdr:cNvSpPr>
          </xdr:nvSpPr>
          <xdr:spPr>
            <a:xfrm>
              <a:off x="66674" y="142876"/>
              <a:ext cx="4962525" cy="895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85725</xdr:colOff>
      <xdr:row>0</xdr:row>
      <xdr:rowOff>161926</xdr:rowOff>
    </xdr:from>
    <xdr:to>
      <xdr:col>10</xdr:col>
      <xdr:colOff>495300</xdr:colOff>
      <xdr:row>0</xdr:row>
      <xdr:rowOff>1343026</xdr:rowOff>
    </xdr:to>
    <mc:AlternateContent xmlns:mc="http://schemas.openxmlformats.org/markup-compatibility/2006" xmlns:a14="http://schemas.microsoft.com/office/drawing/2010/main">
      <mc:Choice Requires="a14">
        <xdr:graphicFrame macro="">
          <xdr:nvGraphicFramePr>
            <xdr:cNvPr id="7" name="Account 1">
              <a:extLst>
                <a:ext uri="{FF2B5EF4-FFF2-40B4-BE49-F238E27FC236}">
                  <a16:creationId xmlns:a16="http://schemas.microsoft.com/office/drawing/2014/main" id="{00000000-0008-0000-1100-000007000000}"/>
                </a:ext>
              </a:extLst>
            </xdr:cNvPr>
            <xdr:cNvGraphicFramePr/>
          </xdr:nvGraphicFramePr>
          <xdr:xfrm>
            <a:off x="0" y="0"/>
            <a:ext cx="0" cy="0"/>
          </xdr:xfrm>
          <a:graphic>
            <a:graphicData uri="http://schemas.microsoft.com/office/drawing/2010/slicer">
              <sle:slicer xmlns:sle="http://schemas.microsoft.com/office/drawing/2010/slicer" name="Account 1"/>
            </a:graphicData>
          </a:graphic>
        </xdr:graphicFrame>
      </mc:Choice>
      <mc:Fallback xmlns="">
        <xdr:sp macro="" textlink="">
          <xdr:nvSpPr>
            <xdr:cNvPr id="0" name=""/>
            <xdr:cNvSpPr>
              <a:spLocks noTextEdit="1"/>
            </xdr:cNvSpPr>
          </xdr:nvSpPr>
          <xdr:spPr>
            <a:xfrm>
              <a:off x="5362575" y="161926"/>
              <a:ext cx="6858000" cy="1181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104774</xdr:colOff>
      <xdr:row>0</xdr:row>
      <xdr:rowOff>76201</xdr:rowOff>
    </xdr:from>
    <xdr:to>
      <xdr:col>11</xdr:col>
      <xdr:colOff>819150</xdr:colOff>
      <xdr:row>0</xdr:row>
      <xdr:rowOff>1504950</xdr:rowOff>
    </xdr:to>
    <mc:AlternateContent xmlns:mc="http://schemas.openxmlformats.org/markup-compatibility/2006" xmlns:a14="http://schemas.microsoft.com/office/drawing/2010/main">
      <mc:Choice Requires="a14">
        <xdr:graphicFrame macro="">
          <xdr:nvGraphicFramePr>
            <xdr:cNvPr id="2" name="Dept Fdescr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microsoft.com/office/drawing/2010/slicer">
              <sle:slicer xmlns:sle="http://schemas.microsoft.com/office/drawing/2010/slicer" name="Dept Fdescr 1"/>
            </a:graphicData>
          </a:graphic>
        </xdr:graphicFrame>
      </mc:Choice>
      <mc:Fallback xmlns="">
        <xdr:sp macro="" textlink="">
          <xdr:nvSpPr>
            <xdr:cNvPr id="0" name=""/>
            <xdr:cNvSpPr>
              <a:spLocks noTextEdit="1"/>
            </xdr:cNvSpPr>
          </xdr:nvSpPr>
          <xdr:spPr>
            <a:xfrm>
              <a:off x="8867774" y="76201"/>
              <a:ext cx="7581901" cy="14287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800100</xdr:colOff>
      <xdr:row>0</xdr:row>
      <xdr:rowOff>0</xdr:rowOff>
    </xdr:from>
    <xdr:to>
      <xdr:col>19</xdr:col>
      <xdr:colOff>771525</xdr:colOff>
      <xdr:row>0</xdr:row>
      <xdr:rowOff>1295400</xdr:rowOff>
    </xdr:to>
    <mc:AlternateContent xmlns:mc="http://schemas.openxmlformats.org/markup-compatibility/2006" xmlns:a14="http://schemas.microsoft.com/office/drawing/2010/main">
      <mc:Choice Requires="a14">
        <xdr:graphicFrame macro="">
          <xdr:nvGraphicFramePr>
            <xdr:cNvPr id="5" name="Dept Fdescr 3">
              <a:extLst>
                <a:ext uri="{FF2B5EF4-FFF2-40B4-BE49-F238E27FC236}">
                  <a16:creationId xmlns:a16="http://schemas.microsoft.com/office/drawing/2014/main" id="{00000000-0008-0000-1500-000005000000}"/>
                </a:ext>
              </a:extLst>
            </xdr:cNvPr>
            <xdr:cNvGraphicFramePr/>
          </xdr:nvGraphicFramePr>
          <xdr:xfrm>
            <a:off x="0" y="0"/>
            <a:ext cx="0" cy="0"/>
          </xdr:xfrm>
          <a:graphic>
            <a:graphicData uri="http://schemas.microsoft.com/office/drawing/2010/slicer">
              <sle:slicer xmlns:sle="http://schemas.microsoft.com/office/drawing/2010/slicer" name="Dept Fdescr 3"/>
            </a:graphicData>
          </a:graphic>
        </xdr:graphicFrame>
      </mc:Choice>
      <mc:Fallback xmlns="">
        <xdr:sp macro="" textlink="">
          <xdr:nvSpPr>
            <xdr:cNvPr id="0" name=""/>
            <xdr:cNvSpPr>
              <a:spLocks noTextEdit="1"/>
            </xdr:cNvSpPr>
          </xdr:nvSpPr>
          <xdr:spPr>
            <a:xfrm>
              <a:off x="18621375" y="0"/>
              <a:ext cx="11791950" cy="1295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447675</xdr:colOff>
      <xdr:row>0</xdr:row>
      <xdr:rowOff>123825</xdr:rowOff>
    </xdr:from>
    <xdr:to>
      <xdr:col>27</xdr:col>
      <xdr:colOff>285751</xdr:colOff>
      <xdr:row>0</xdr:row>
      <xdr:rowOff>1209674</xdr:rowOff>
    </xdr:to>
    <mc:AlternateContent xmlns:mc="http://schemas.openxmlformats.org/markup-compatibility/2006" xmlns:a14="http://schemas.microsoft.com/office/drawing/2010/main">
      <mc:Choice Requires="a14">
        <xdr:graphicFrame macro="">
          <xdr:nvGraphicFramePr>
            <xdr:cNvPr id="6" name="Period 2">
              <a:extLst>
                <a:ext uri="{FF2B5EF4-FFF2-40B4-BE49-F238E27FC236}">
                  <a16:creationId xmlns:a16="http://schemas.microsoft.com/office/drawing/2014/main" id="{00000000-0008-0000-1500-000006000000}"/>
                </a:ext>
              </a:extLst>
            </xdr:cNvPr>
            <xdr:cNvGraphicFramePr/>
          </xdr:nvGraphicFramePr>
          <xdr:xfrm>
            <a:off x="0" y="0"/>
            <a:ext cx="0" cy="0"/>
          </xdr:xfrm>
          <a:graphic>
            <a:graphicData uri="http://schemas.microsoft.com/office/drawing/2010/slicer">
              <sle:slicer xmlns:sle="http://schemas.microsoft.com/office/drawing/2010/slicer" name="Period 2"/>
            </a:graphicData>
          </a:graphic>
        </xdr:graphicFrame>
      </mc:Choice>
      <mc:Fallback xmlns="">
        <xdr:sp macro="" textlink="">
          <xdr:nvSpPr>
            <xdr:cNvPr id="0" name=""/>
            <xdr:cNvSpPr>
              <a:spLocks noTextEdit="1"/>
            </xdr:cNvSpPr>
          </xdr:nvSpPr>
          <xdr:spPr>
            <a:xfrm>
              <a:off x="22812375" y="123825"/>
              <a:ext cx="4105276" cy="10858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Mom" refreshedDate="43614.410278124997" createdVersion="6" refreshedVersion="5" minRefreshableVersion="3" recordCount="8">
  <cacheSource type="worksheet">
    <worksheetSource name="Table23"/>
  </cacheSource>
  <cacheFields count="21">
    <cacheField name="Name" numFmtId="0">
      <sharedItems/>
    </cacheField>
    <cacheField name="EmplD" numFmtId="165">
      <sharedItems containsBlank="1" containsMixedTypes="1" containsNumber="1" containsInteger="1" minValue="5769" maxValue="100103320"/>
    </cacheField>
    <cacheField name="Dept" numFmtId="0">
      <sharedItems containsBlank="1"/>
    </cacheField>
    <cacheField name="Periods" numFmtId="0">
      <sharedItems containsBlank="1"/>
    </cacheField>
    <cacheField name="% to Bill to EL" numFmtId="2">
      <sharedItems containsBlank="1" containsMixedTypes="1" containsNumber="1" containsInteger="1" minValue="1" maxValue="1"/>
    </cacheField>
    <cacheField name="P1" numFmtId="0">
      <sharedItems containsString="0" containsBlank="1" containsNumber="1" minValue="0" maxValue="5617"/>
    </cacheField>
    <cacheField name="P2" numFmtId="0">
      <sharedItems containsString="0" containsBlank="1" containsNumber="1" minValue="0" maxValue="5617"/>
    </cacheField>
    <cacheField name="P3" numFmtId="0">
      <sharedItems containsString="0" containsBlank="1" containsNumber="1" minValue="0" maxValue="5955"/>
    </cacheField>
    <cacheField name="P4" numFmtId="0">
      <sharedItems containsString="0" containsBlank="1" containsNumber="1" minValue="0" maxValue="5955"/>
    </cacheField>
    <cacheField name="P5" numFmtId="0">
      <sharedItems containsString="0" containsBlank="1" containsNumber="1" minValue="0" maxValue="6163"/>
    </cacheField>
    <cacheField name="P6" numFmtId="0">
      <sharedItems containsString="0" containsBlank="1" containsNumber="1" minValue="0" maxValue="6163"/>
    </cacheField>
    <cacheField name="P7" numFmtId="0">
      <sharedItems containsString="0" containsBlank="1" containsNumber="1" containsInteger="1" minValue="0" maxValue="6163"/>
    </cacheField>
    <cacheField name="P8" numFmtId="0">
      <sharedItems containsString="0" containsBlank="1" containsNumber="1" containsInteger="1" minValue="0" maxValue="6163"/>
    </cacheField>
    <cacheField name="P9" numFmtId="0">
      <sharedItems containsString="0" containsBlank="1" containsNumber="1" containsInteger="1" minValue="0" maxValue="6163"/>
    </cacheField>
    <cacheField name="P10" numFmtId="0">
      <sharedItems containsString="0" containsBlank="1" containsNumber="1" containsInteger="1" minValue="0" maxValue="6163"/>
    </cacheField>
    <cacheField name="P11" numFmtId="0">
      <sharedItems containsString="0" containsBlank="1" containsNumber="1" containsInteger="1" minValue="0" maxValue="6163"/>
    </cacheField>
    <cacheField name="P12" numFmtId="0">
      <sharedItems containsString="0" containsBlank="1" containsNumber="1" containsInteger="1" minValue="0" maxValue="6163"/>
    </cacheField>
    <cacheField name="Total 1819" numFmtId="0">
      <sharedItems containsSemiMixedTypes="0" containsString="0" containsNumber="1" minValue="0" maxValue="72448"/>
    </cacheField>
    <cacheField name="Not Yet Rcd" numFmtId="0">
      <sharedItems containsSemiMixedTypes="0" containsString="0" containsNumber="1" minValue="0" maxValue="43141"/>
    </cacheField>
    <cacheField name="Note:" numFmtId="0">
      <sharedItems containsBlank="1"/>
    </cacheField>
    <cacheField name="Hours Calculator" numFmtId="0">
      <sharedItems containsSemiMixedTypes="0" containsString="0" containsNumber="1" minValue="0" maxValue="162.6550541039852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Mom" refreshedDate="43614.623001388885" createdVersion="6" refreshedVersion="5" minRefreshableVersion="3" recordCount="85">
  <cacheSource type="worksheet">
    <worksheetSource name="UnitSalLdgr"/>
  </cacheSource>
  <cacheFields count="40">
    <cacheField name="Fund" numFmtId="1">
      <sharedItems containsSemiMixedTypes="0" containsString="0" containsNumber="1" containsInteger="1" minValue="48500" maxValue="48500"/>
    </cacheField>
    <cacheField name="Dept" numFmtId="0">
      <sharedItems containsSemiMixedTypes="0" containsString="0" containsNumber="1" containsInteger="1" minValue="1013" maxValue="1282" count="8">
        <n v="1013"/>
        <n v="1014"/>
        <n v="1016"/>
        <n v="1023"/>
        <n v="1026"/>
        <n v="1174"/>
        <n v="1282"/>
        <n v="1269" u="1"/>
      </sharedItems>
    </cacheField>
    <cacheField name="Account" numFmtId="49">
      <sharedItems containsSemiMixedTypes="0" containsString="0" containsNumber="1" containsInteger="1" minValue="601100" maxValue="601822" count="11">
        <n v="601100"/>
        <n v="601300"/>
        <n v="601301"/>
        <n v="601201"/>
        <n v="601808" u="1"/>
        <n v="601811" u="1"/>
        <n v="601820" u="1"/>
        <n v="601821" u="1"/>
        <n v="601822" u="1"/>
        <n v="601302" u="1"/>
        <n v="601803" u="1"/>
      </sharedItems>
    </cacheField>
    <cacheField name="Type" numFmtId="49">
      <sharedItems/>
    </cacheField>
    <cacheField name="Name" numFmtId="0">
      <sharedItems containsBlank="1" count="210">
        <s v="Willows, Catherine"/>
        <s v="Sidel, Sara"/>
        <s v="Brown, Warrick - NEW HIRE "/>
        <s v="Stokes, Nick"/>
        <s v="Grissom, Gil"/>
        <s v="Brass, James"/>
        <s v="Langston, Ray"/>
        <s v="Hodges, David"/>
        <s v="Sanders, Greg"/>
        <s v="Salary Line Adjustments to prepare for Mid-Year"/>
        <s v="Line Adjustments to prepare for Year-End"/>
        <s v="Reimbursed Time BUDGET &amp; CREDIT TO ACTUALS"/>
        <s v="Helgenberger, Marg"/>
        <s v="Fox, Jorja  .50 (share with EL)"/>
        <s v="Eads, George  "/>
        <s v="Petersen, William TEMP"/>
        <s v="Szmanda, Eric"/>
        <s v="Guilfoyle, Paul"/>
        <s v="Fishburne, Laurence"/>
        <s v="Simms, Wendy"/>
        <s v="Russell, D.B."/>
        <s v="Finley, Julie"/>
        <s v="Phillips, David"/>
        <s v="Andrews, Henry"/>
        <s v="Brody, Morgan"/>
        <s v="IST - vacant starting P4"/>
        <s v="Vassey, Liz TEMP"/>
        <s v="Shue, Elizabeth"/>
        <s v="Berman, David"/>
        <s v="Wellner, Jon"/>
        <s v="Harnois, Elisabeth"/>
        <s v="Taylor, Mac"/>
        <s v="Messer, Danny"/>
        <s v="Flack, Donald"/>
        <s v="Hawk, Sheldon  - FERP "/>
        <s v="Monroe-Messer, Lindsay"/>
        <s v="Hammerback, Sid"/>
        <s v="Ross, Adam"/>
        <s v="Bonasera, Stella"/>
        <s v="Burn, Aiden"/>
        <s v="Driscoll, Peyton"/>
        <s v="Lovato, Jamie"/>
        <s v="Sinise, Gary"/>
        <s v="Giovinazzo, Carmine"/>
        <s v="Cahill,  Eddie"/>
        <s v="Harper, Hill - Retreat Line"/>
        <s v="Belknap, Anna"/>
        <s v="Joy, Robert"/>
        <s v="Buckley, AJ"/>
        <s v="Kanakaredes, Melina"/>
        <s v="Ferlito, Vanessa"/>
        <s v="Forlani, Claire"/>
        <s v="Martinez, Natalie"/>
        <s v="Caine, Horatio"/>
        <s v="Delko, Eric"/>
        <s v="Tripp, Frank"/>
        <s v="Boa Vista, Natalia"/>
        <s v="Wolfe, Ryan"/>
        <s v="Woods, Alexx"/>
        <s v="Speedle, Tim"/>
        <s v="Simms, Walter"/>
        <s v="Salas, Yelina"/>
        <s v="Valera, Maxine- TEMP"/>
        <s v="Delko, Marisol"/>
        <s v="Caruso, David"/>
        <s v="Rodriguez, Adam"/>
        <s v="LaRue, Eva"/>
        <s v="Duquesne, Calleigh"/>
        <s v="Alexander, Khandi"/>
        <s v="Proctor, Emily"/>
        <s v="Cochrane, Rory"/>
        <s v="Li,Yanyan" u="1"/>
        <m u="1"/>
        <s v="Trischman, Jacqueline" u="1"/>
        <s v="Nance-Sotelo, Courtney" u="1"/>
        <s v="NEW HIRE -  College Wide ASC" u="1"/>
        <s v="Salary Adjustments in P5 for Mid-Year balance" u="1"/>
        <s v="Period 6 adjustments" u="1"/>
        <s v="Valera, Maxine" u="1"/>
        <s v="Whittlesey, Marshall" u="1"/>
        <s v="Kristan, William  " u="1"/>
        <s v="Morgans, Scott  .50 (share with EL)" u="1"/>
        <s v="Iafe, Robert" u="1"/>
        <s v="2 Casual Workers for CHEM - correcting by sal adj" u="1"/>
        <s v="Joshi, Badal" u="1"/>
        <s v="Petersen, William" u="1"/>
        <s v="Picollelli, Michael" u="1"/>
        <s v="Gomez, Sarah  .50 (share with EL)" u="1"/>
        <s v="Oberem, Graham" u="1"/>
        <s v="Armstrong, Amy (OT)" u="1"/>
        <s v="Farheidar, Farideh  " u="1"/>
        <s v="Zhang, Xiaoyu" u="1"/>
        <s v="Mueller, Casey" u="1"/>
        <s v="Scatttini,Devin" u="1"/>
        <s v="Maderazo (Jameson), Julie" u="1"/>
        <s v="Petersen, William temp .50" u="1"/>
        <s v="Pont, Jonathan OT" u="1"/>
        <s v="Vourlitis, George" u="1"/>
        <s v="Jayasinghe, Sajith" u="1"/>
        <s v="Loman, Tom" u="1"/>
        <s v="Hadaegh, Ahmad" u="1"/>
        <s v="Ye  Xin" u="1"/>
        <s v="Fan,Simon" u="1"/>
        <s v="Le,Calvin" u="1"/>
        <s v="Neelon, Tejinder -VACANT" u="1"/>
        <s v="IST - vacant" u="1"/>
        <s v="Cressy, Jeani" u="1"/>
        <s v="Ahmadinia, Ali" u="1"/>
        <s v="Brown, Warrick" u="1"/>
        <s v="Sheath, Robert - FERP" u="1"/>
        <s v="Spalding, Kim OT" u="1"/>
        <s v="Asaro, Lori  " u="1"/>
        <s v="Schmelzer,Laurie  " u="1"/>
        <s v="Fabry, Victoria - See Salary Savings" u="1"/>
        <s v="Schmidt, Michael" u="1"/>
        <s v="Sethuraman, Arun" u="1"/>
        <s v="Spady, Thomas" u="1"/>
        <s v="Dominguez, Gerardo" u="1"/>
        <s v="Garcia, Denise" u="1"/>
        <s v="Lopez, Guadalupe " u="1"/>
        <s v="Sharif, Shahed" u="1"/>
        <s v="EL IST - vacant" u="1"/>
        <s v="Becket, Elinne" u="1"/>
        <s v="Kristan,Deborah" u="1"/>
        <s v="Jancovich, James" u="1"/>
        <s v="Chapman (Mothe), Bianca" u="1"/>
        <s v="Armstrong,Amy" u="1"/>
        <s v="Farheidar, Farideh OT" u="1"/>
        <s v="Taniguchi,Darcy" u="1"/>
        <s v="Collins, Linda  " u="1"/>
        <s v="Luna Lopez, Carlos " u="1"/>
        <s v="Tiet, Phoi " u="1"/>
        <s v="Burin, Michael" u="1"/>
        <s v="Puha, Amber" u="1"/>
        <s v="Pont, Jonathan" u="1"/>
        <s v="Jiang, Yuanyuan" u="1"/>
        <s v="Vassey, Liz" u="1"/>
        <s v="Farheidar, Farideh" u="1"/>
        <s v="Period 6 Salary Adjustments" u="1"/>
        <s v="Wrong salary line on upload of BBR" u="1"/>
        <s v="Aitken,Wayne" u="1"/>
        <s v="Jasien, Paul" u="1"/>
        <s v="Read, Betsy" u="1"/>
        <s v="Sustaita, Diego" u="1"/>
        <s v="El-Hayak, Tamara temp" u="1"/>
        <s v="Barsky, David" u="1"/>
        <s v="Oberem, Graham - See Salary Savings" u="1"/>
        <s v="Barnhart, Craig" u="1"/>
        <s v="Kantardjieff,Katherine  " u="1"/>
        <s v="Fierro, Ricardo - See Salary Savings" u="1"/>
        <s v="Asaro, Lori  - ehire" u="1"/>
        <s v="Bacteriologist Salary Savings &amp; Q1 Adjustment" u="1"/>
        <s v="Smock, Janine" u="1"/>
        <s v="Barnhart,Craig" u="1"/>
        <s v="Khan, Neelam temp" u="1"/>
        <s v="Ebrahimi Majd, Nahid" u="1"/>
        <s v="Norris, Brian" u="1"/>
        <s v="Barnhart, Craig OT" u="1"/>
        <s v="Neelon, Tejinder - See Salary Savings" u="1"/>
        <s v="Eme,John " u="1"/>
        <s v="Fierro, Ricardo" u="1"/>
        <s v="Smock,Janine OT" u="1"/>
        <s v="Fabry, Victoria - FERP" u="1"/>
        <s v="Sheath, Robert - FERP - See Salary Savings" u="1"/>
        <s v="Pont, Jonathan - Replacement in P5 Spalding, Kim  " u="1"/>
        <s v="Fierro, Ricardo - Retreat Line - No longer available" u="1"/>
        <s v="Price, Tara" u="1"/>
        <s v="Price, Edward" u="1"/>
        <s v="Roman, Adriana temp" u="1"/>
        <s v="Grant, Timothy  .50" u="1"/>
        <s v="Ng, Wai Man" u="1"/>
        <s v="Kristan, William" u="1"/>
        <s v="Offset Billing Adjustments Fall 2019" u="1"/>
        <s v="Yoshii, Rika" u="1"/>
        <s v="Kundgen, Andre" u="1"/>
        <s v="Aitken,Wayne " u="1"/>
        <s v="Tsui, Stephen" u="1"/>
        <s v="Burin, Michael " u="1"/>
        <s v="Gephart, Diane " u="1"/>
        <s v="Kim, Jane" u="1"/>
        <s v="Diamond, Alani - Casual Worker CHEM salary adjusted to clear" u="1"/>
        <s v="Panahi,Afra" u="1"/>
        <s v="Mendoza,Jose " u="1"/>
        <s v="Aranda,Isamar" u="1"/>
        <s v="Bwambok, David" u="1"/>
        <s v="El-Hayak, Tamara OT" u="1"/>
        <s v="Wu  Shaun-Inn" u="1"/>
        <s v="Perron, Justin" u="1"/>
        <s v="Rodriguez, Jennifer temp" u="1"/>
        <s v="Ouyang, Youwen" u="1"/>
        <s v="Hamadani,Kambiz" u="1"/>
        <s v="Dow, Courtney" u="1"/>
        <s v="Bowen, James  " u="1"/>
        <s v="Reyes, Lizbeth " u="1"/>
        <s v="Bowen, James  OT" u="1"/>
        <s v="Guillen-Castrillo, Rocio  - FERP " u="1"/>
        <s v="Guillen-Castrillo, Rocio  - FERP See Salary Savings" u="1"/>
        <s v="Escobar, Matthew" u="1"/>
        <s v="Eads, George  .50" u="1"/>
        <s v="Nance-Sotelo,Courtney - Staff OT portion of adjunct salary" u="1"/>
        <s v="Zheng,Yongjie" u="1"/>
        <s v="Hansen, Olaf" u="1"/>
        <s v="Munoz, Luis temp .50" u="1"/>
        <s v="Armstrong,Amy (Temp Reassign)" u="1"/>
        <s v="Offset Billing Adjustments Spring 2020" u="1"/>
        <s v="Holt, Linda" u="1"/>
        <s v="Chien, David" u="1"/>
        <s v="Brown,Tracey" u="1"/>
        <s v="De Leone, Charles" u="1"/>
        <s v="Fierro, Ricardo  " u="1"/>
      </sharedItems>
    </cacheField>
    <cacheField name="Status P (Perm) or T (Temp)" numFmtId="0">
      <sharedItems containsBlank="1"/>
    </cacheField>
    <cacheField name="Employee ID" numFmtId="165">
      <sharedItems containsMixedTypes="1" containsNumber="1" containsInteger="1" minValue="200000001" maxValue="200000085"/>
    </cacheField>
    <cacheField name="BBB" numFmtId="40">
      <sharedItems containsSemiMixedTypes="0" containsString="0" containsNumber="1" containsInteger="1" minValue="0" maxValue="120000"/>
    </cacheField>
    <cacheField name="BBT" numFmtId="40">
      <sharedItems containsSemiMixedTypes="0" containsString="0" containsNumber="1" containsInteger="1" minValue="0" maxValue="3600"/>
    </cacheField>
    <cacheField name="OAO" numFmtId="40">
      <sharedItems containsSemiMixedTypes="0" containsString="0" containsNumber="1" containsInteger="1" minValue="0" maxValue="0"/>
    </cacheField>
    <cacheField name="ORT" numFmtId="40">
      <sharedItems containsSemiMixedTypes="0" containsString="0" containsNumber="1" containsInteger="1" minValue="0" maxValue="0"/>
    </cacheField>
    <cacheField name="OTB" numFmtId="40">
      <sharedItems containsSemiMixedTypes="0" containsString="0" containsNumber="1" containsInteger="1" minValue="0" maxValue="0"/>
    </cacheField>
    <cacheField name="OBR" numFmtId="40">
      <sharedItems containsSemiMixedTypes="0" containsString="0" containsNumber="1" containsInteger="1" minValue="0" maxValue="0"/>
    </cacheField>
    <cacheField name="OSS" numFmtId="40">
      <sharedItems containsSemiMixedTypes="0" containsString="0" containsNumber="1" containsInteger="1" minValue="-12000" maxValue="0"/>
    </cacheField>
    <cacheField name="OBT" numFmtId="40">
      <sharedItems containsSemiMixedTypes="0" containsString="0" containsNumber="1" minValue="-400" maxValue="0"/>
    </cacheField>
    <cacheField name="Total Budget this FY" numFmtId="40">
      <sharedItems containsSemiMixedTypes="0" containsString="0" containsNumber="1" minValue="0" maxValue="123600"/>
    </cacheField>
    <cacheField name="P1" numFmtId="40">
      <sharedItems containsSemiMixedTypes="0" containsString="0" containsNumber="1" minValue="0" maxValue="10300"/>
    </cacheField>
    <cacheField name="P2" numFmtId="40">
      <sharedItems containsSemiMixedTypes="0" containsString="0" containsNumber="1" minValue="0" maxValue="10300"/>
    </cacheField>
    <cacheField name="P3" numFmtId="40">
      <sharedItems containsSemiMixedTypes="0" containsString="0" containsNumber="1" minValue="0" maxValue="10300"/>
    </cacheField>
    <cacheField name="P4" numFmtId="40">
      <sharedItems containsSemiMixedTypes="0" containsString="0" containsNumber="1" minValue="0" maxValue="10300"/>
    </cacheField>
    <cacheField name="P5" numFmtId="40">
      <sharedItems containsSemiMixedTypes="0" containsString="0" containsNumber="1" minValue="0" maxValue="10300"/>
    </cacheField>
    <cacheField name="P6" numFmtId="40">
      <sharedItems containsSemiMixedTypes="0" containsString="0" containsNumber="1" minValue="0" maxValue="10300"/>
    </cacheField>
    <cacheField name="P7" numFmtId="40">
      <sharedItems containsSemiMixedTypes="0" containsString="0" containsNumber="1" minValue="0" maxValue="10300"/>
    </cacheField>
    <cacheField name="P8" numFmtId="40">
      <sharedItems containsSemiMixedTypes="0" containsString="0" containsNumber="1" minValue="0" maxValue="10300"/>
    </cacheField>
    <cacheField name="P9" numFmtId="40">
      <sharedItems containsSemiMixedTypes="0" containsString="0" containsNumber="1" minValue="0" maxValue="10300"/>
    </cacheField>
    <cacheField name="P10" numFmtId="40">
      <sharedItems containsSemiMixedTypes="0" containsString="0" containsNumber="1" minValue="0" maxValue="10300"/>
    </cacheField>
    <cacheField name="P11" numFmtId="40">
      <sharedItems containsSemiMixedTypes="0" containsString="0" containsNumber="1" minValue="0" maxValue="10300"/>
    </cacheField>
    <cacheField name="P12" numFmtId="40">
      <sharedItems containsSemiMixedTypes="0" containsString="0" containsNumber="1" minValue="0" maxValue="10300"/>
    </cacheField>
    <cacheField name="19/20 HR Actuals YTD (add new &quot;Px&quot; each recon period)" numFmtId="40">
      <sharedItems containsSemiMixedTypes="0" containsString="0" containsNumber="1" minValue="0" maxValue="10300"/>
    </cacheField>
    <cacheField name="19/20 Proj Actuals Total" numFmtId="40">
      <sharedItems containsSemiMixedTypes="0" containsString="0" containsNumber="1" minValue="0" maxValue="123600"/>
    </cacheField>
    <cacheField name="Projected NET to CSM (Proj Actuals - Total Budget this Fy)" numFmtId="40">
      <sharedItems containsSemiMixedTypes="0" containsString="0" containsNumber="1" minValue="-1320" maxValue="34884.5"/>
    </cacheField>
    <cacheField name="19/20 Jul-Dec (Mid-Year YTD)" numFmtId="40">
      <sharedItems containsSemiMixedTypes="0" containsString="0" containsNumber="1" minValue="0" maxValue="61800"/>
    </cacheField>
    <cacheField name="19/20 Jan-Jun (Mid-Year Projections)" numFmtId="40">
      <sharedItems containsSemiMixedTypes="0" containsString="0" containsNumber="1" minValue="0" maxValue="61800"/>
    </cacheField>
    <cacheField name="20/21 BBR Projection Based on P12 Actuals" numFmtId="40">
      <sharedItems containsSemiMixedTypes="0" containsString="0" containsNumber="1" minValue="0" maxValue="123600"/>
    </cacheField>
    <cacheField name="20/21 BBR Starting Base (BBB + BBT)" numFmtId="40">
      <sharedItems containsSemiMixedTypes="0" containsString="0" containsNumber="1" containsInteger="1" minValue="0" maxValue="123600"/>
    </cacheField>
    <cacheField name="20/21 Net Base Needs To CSM" numFmtId="40">
      <sharedItems containsSemiMixedTypes="0" containsString="0" containsNumber="1" minValue="-46350" maxValue="1440"/>
    </cacheField>
    <cacheField name="DC Summer Costs" numFmtId="40">
      <sharedItems containsSemiMixedTypes="0" containsString="0" containsNumber="1" containsInteger="1" minValue="0" maxValue="0"/>
    </cacheField>
    <cacheField name="Fall 5 mo" numFmtId="40">
      <sharedItems containsSemiMixedTypes="0" containsString="0" containsNumber="1" containsInteger="1" minValue="0" maxValue="0"/>
    </cacheField>
    <cacheField name="Spring 5 mo" numFmtId="40">
      <sharedItems containsSemiMixedTypes="0" containsString="0" containsNumber="1" containsInteger="1" minValue="0" maxValue="0"/>
    </cacheField>
    <cacheField name="Spring 6 mo" numFmtId="40">
      <sharedItems containsSemiMixedTypes="0" containsString="0" containsNumber="1" containsInteger="1" minValue="0" maxValue="0"/>
    </cacheField>
  </cacheFields>
  <extLst>
    <ext xmlns:x14="http://schemas.microsoft.com/office/spreadsheetml/2009/9/main" uri="{725AE2AE-9491-48be-B2B4-4EB974FC3084}">
      <x14:pivotCacheDefinition pivotCacheId="8"/>
    </ext>
  </extLst>
</pivotCacheDefinition>
</file>

<file path=xl/pivotCache/pivotCacheDefinition2.xml><?xml version="1.0" encoding="utf-8"?>
<pivotCacheDefinition xmlns="http://schemas.openxmlformats.org/spreadsheetml/2006/main" xmlns:r="http://schemas.openxmlformats.org/officeDocument/2006/relationships" r:id="rId1" refreshedBy="Mom" refreshedDate="43614.622391319448" createdVersion="6" refreshedVersion="5" minRefreshableVersion="3" recordCount="342">
  <cacheSource type="worksheet">
    <worksheetSource name="Table14"/>
  </cacheSource>
  <cacheFields count="54">
    <cacheField name="Row Count" numFmtId="0">
      <sharedItems containsSemiMixedTypes="0" containsString="0" containsNumber="1" containsInteger="1" minValue="41" maxValue="112"/>
    </cacheField>
    <cacheField name="Business Unit" numFmtId="0">
      <sharedItems/>
    </cacheField>
    <cacheField name="Fiscal Year" numFmtId="0">
      <sharedItems containsSemiMixedTypes="0" containsString="0" containsNumber="1" containsInteger="1" minValue="2018" maxValue="2018"/>
    </cacheField>
    <cacheField name="Period" numFmtId="0">
      <sharedItems containsSemiMixedTypes="0" containsString="0" containsNumber="1" containsInteger="1" minValue="1" maxValue="6" count="6">
        <n v="1"/>
        <n v="2"/>
        <n v="3"/>
        <n v="4"/>
        <n v="5"/>
        <n v="6"/>
      </sharedItems>
    </cacheField>
    <cacheField name="Accounting Date" numFmtId="22">
      <sharedItems containsSemiMixedTypes="0" containsNonDate="0" containsDate="1" containsString="0" minDate="2018-07-31T00:00:00" maxDate="2019-01-01T00:00:00"/>
    </cacheField>
    <cacheField name="Doc ID" numFmtId="0">
      <sharedItems containsSemiMixedTypes="0" containsDate="1" containsString="0" containsMixedTypes="1" minDate="2018-08-01T00:00:00" maxDate="5658-03-11T00:00:00"/>
    </cacheField>
    <cacheField name="Doc Src Fdescr" numFmtId="0">
      <sharedItems/>
    </cacheField>
    <cacheField name="Doc Ln Descr" numFmtId="0">
      <sharedItems/>
    </cacheField>
    <cacheField name="Amount" numFmtId="0">
      <sharedItems containsSemiMixedTypes="0" containsString="0" containsNumber="1" minValue="-38091.46" maxValue="21020"/>
    </cacheField>
    <cacheField name="Account Fdescr" numFmtId="0">
      <sharedItems/>
    </cacheField>
    <cacheField name="Fund Fdescr" numFmtId="0">
      <sharedItems/>
    </cacheField>
    <cacheField name="Dept Fdescr" numFmtId="0">
      <sharedItems count="7">
        <s v="1013 - CSM Biology Program"/>
        <s v="1014 - CSM Chemistry Program"/>
        <s v="1016 - CSM Computer Science Program"/>
        <s v="1023 - CSM Mathematics Program"/>
        <s v="1026 - CSM Physics Program"/>
        <s v="1174 - CSM Biotech" u="1"/>
        <s v="1269 - CSM Inst Math &amp; Sciences" u="1"/>
      </sharedItems>
    </cacheField>
    <cacheField name="Prog Fdescr" numFmtId="0">
      <sharedItems/>
    </cacheField>
    <cacheField name="Class Fdescr" numFmtId="0">
      <sharedItems/>
    </cacheField>
    <cacheField name="Project Fdescr" numFmtId="0">
      <sharedItems/>
    </cacheField>
    <cacheField name="Stat Cd" numFmtId="0">
      <sharedItems/>
    </cacheField>
    <cacheField name="Stat Amt" numFmtId="0">
      <sharedItems containsSemiMixedTypes="0" containsString="0" containsNumber="1" minValue="-4" maxValue="1"/>
    </cacheField>
    <cacheField name="Jrnl Ln Nbr" numFmtId="0">
      <sharedItems/>
    </cacheField>
    <cacheField name="Jrnl Ln Ref" numFmtId="0">
      <sharedItems/>
    </cacheField>
    <cacheField name="Jrnl Rev Cd" numFmtId="0">
      <sharedItems/>
    </cacheField>
    <cacheField name="Jrnl ID" numFmtId="0">
      <sharedItems/>
    </cacheField>
    <cacheField name="Jrnl Ln Descr" numFmtId="0">
      <sharedItems containsMixedTypes="1" containsNumber="1" containsInteger="1" minValue="1372652" maxValue="1372652" count="7">
        <s v="PY01293462"/>
        <s v="PY01308641"/>
        <s v="PY01322342"/>
        <s v="PY01339461"/>
        <s v="PY01353311"/>
        <n v="1372652"/>
        <s v="PY01366329"/>
      </sharedItems>
    </cacheField>
    <cacheField name="Jrnl Class" numFmtId="0">
      <sharedItems/>
    </cacheField>
    <cacheField name="Jrnl Class Descr" numFmtId="0">
      <sharedItems/>
    </cacheField>
    <cacheField name="Doc Ln #" numFmtId="0">
      <sharedItems/>
    </cacheField>
    <cacheField name="Scenario" numFmtId="0">
      <sharedItems count="9">
        <s v="-"/>
        <s v="OTB" u="1"/>
        <s v="ORT" u="1"/>
        <s v="OBR" u="1"/>
        <s v="BBB" u="1"/>
        <s v="OAO" u="1"/>
        <s v="OSS" u="1"/>
        <s v="BBT" u="1"/>
        <s v="OBT" u="1"/>
      </sharedItems>
    </cacheField>
    <cacheField name="Ledger Fdescr" numFmtId="0">
      <sharedItems/>
    </cacheField>
    <cacheField name="Doc Date" numFmtId="22">
      <sharedItems containsSemiMixedTypes="0" containsNonDate="0" containsDate="1" containsString="0" minDate="2018-07-31T00:00:00" maxDate="2019-01-01T00:00:00"/>
    </cacheField>
    <cacheField name="Jrnl Src" numFmtId="0">
      <sharedItems/>
    </cacheField>
    <cacheField name="Posted Date" numFmtId="22">
      <sharedItems containsSemiMixedTypes="0" containsNonDate="0" containsDate="1" containsString="0" minDate="2018-08-01T00:00:00" maxDate="2019-01-16T00:00:00"/>
    </cacheField>
    <cacheField name="Journal Date " numFmtId="22">
      <sharedItems containsSemiMixedTypes="0" containsNonDate="0" containsDate="1" containsString="0" minDate="2018-07-31T00:00:00" maxDate="2019-01-01T00:00:00"/>
    </cacheField>
    <cacheField name="SCO Fund Fdescr" numFmtId="0">
      <sharedItems/>
    </cacheField>
    <cacheField name="CSU Fund Fdescr" numFmtId="0">
      <sharedItems/>
    </cacheField>
    <cacheField name="FIRMS Obj Code Fdescr" numFmtId="0">
      <sharedItems/>
    </cacheField>
    <cacheField name="FIRMS Proj Fdescr" numFmtId="0">
      <sharedItems/>
    </cacheField>
    <cacheField name="SCO Subfund Fdescr" numFmtId="0">
      <sharedItems/>
    </cacheField>
    <cacheField name="Reversal Date" numFmtId="0">
      <sharedItems containsSemiMixedTypes="0" containsDate="1" containsString="0" containsMixedTypes="1" minDate="1899-12-31T00:01:04" maxDate="1900-02-07T00:00:00"/>
    </cacheField>
    <cacheField name="Column1" numFmtId="0">
      <sharedItems/>
    </cacheField>
    <cacheField name="Column2" numFmtId="0">
      <sharedItems/>
    </cacheField>
    <cacheField name="Column3" numFmtId="0">
      <sharedItems containsMixedTypes="1" containsNumber="1" containsInteger="1" minValue="1174714" maxValue="7722155"/>
    </cacheField>
    <cacheField name="Column4" numFmtId="0">
      <sharedItems/>
    </cacheField>
    <cacheField name="Column5" numFmtId="0">
      <sharedItems/>
    </cacheField>
    <cacheField name="Column6" numFmtId="0">
      <sharedItems containsMixedTypes="1" containsNumber="1" containsInteger="1" minValue="68003547646" maxValue="68003547646"/>
    </cacheField>
    <cacheField name="Column7" numFmtId="0">
      <sharedItems containsSemiMixedTypes="0" containsString="0" containsNumber="1" containsInteger="1" minValue="2" maxValue="14068"/>
    </cacheField>
    <cacheField name="Column8" numFmtId="0">
      <sharedItems containsSemiMixedTypes="0" containsString="0" containsNumber="1" containsInteger="1" minValue="0" maxValue="0"/>
    </cacheField>
    <cacheField name="Column9" numFmtId="0">
      <sharedItems/>
    </cacheField>
    <cacheField name="Column10" numFmtId="0">
      <sharedItems/>
    </cacheField>
    <cacheField name="Column11" numFmtId="0">
      <sharedItems/>
    </cacheField>
    <cacheField name="Column12" numFmtId="0">
      <sharedItems/>
    </cacheField>
    <cacheField name="Column13" numFmtId="22">
      <sharedItems containsSemiMixedTypes="0" containsNonDate="0" containsDate="1" containsString="0" minDate="1988-08-08T00:00:00" maxDate="1988-08-09T00:00:00"/>
    </cacheField>
    <cacheField name="Column14" numFmtId="0">
      <sharedItems containsSemiMixedTypes="0" containsString="0" containsNumber="1" containsInteger="1" minValue="0" maxValue="0"/>
    </cacheField>
    <cacheField name="Column15" numFmtId="0">
      <sharedItems containsSemiMixedTypes="0" containsString="0" containsNumber="1" containsInteger="1" minValue="0" maxValue="0"/>
    </cacheField>
    <cacheField name="Column16" numFmtId="0">
      <sharedItems containsSemiMixedTypes="0" containsString="0" containsNumber="1" containsInteger="1" minValue="0" maxValue="0"/>
    </cacheField>
    <cacheField name="Column17" numFmtId="0">
      <sharedItems/>
    </cacheField>
  </cacheFields>
  <extLst>
    <ext xmlns:x14="http://schemas.microsoft.com/office/spreadsheetml/2009/9/main" uri="{725AE2AE-9491-48be-B2B4-4EB974FC3084}">
      <x14:pivotCacheDefinition pivotCacheId="16"/>
    </ext>
  </extLst>
</pivotCacheDefinition>
</file>

<file path=xl/pivotCache/pivotCacheDefinition3.xml><?xml version="1.0" encoding="utf-8"?>
<pivotCacheDefinition xmlns="http://schemas.openxmlformats.org/spreadsheetml/2006/main" xmlns:r="http://schemas.openxmlformats.org/officeDocument/2006/relationships" r:id="rId1" refreshedBy="Mom" refreshedDate="43614.622965277777" createdVersion="6" refreshedVersion="5" minRefreshableVersion="3" recordCount="1616">
  <cacheSource type="worksheet">
    <worksheetSource ref="A1:W1048576" sheet="DW CSV Data"/>
  </cacheSource>
  <cacheFields count="23">
    <cacheField name="Fiscal Year" numFmtId="0">
      <sharedItems containsNonDate="0" containsString="0" containsBlank="1"/>
    </cacheField>
    <cacheField name="Period" numFmtId="0">
      <sharedItems containsNonDate="0" containsString="0" containsBlank="1" containsNumber="1" containsInteger="1" minValue="0" maxValue="6" count="8">
        <m/>
        <n v="0" u="1"/>
        <n v="5" u="1"/>
        <n v="2" u="1"/>
        <n v="6" u="1"/>
        <n v="1" u="1"/>
        <n v="3" u="1"/>
        <n v="4" u="1"/>
      </sharedItems>
    </cacheField>
    <cacheField name="SCO Fund Fdescr" numFmtId="0">
      <sharedItems containsNonDate="0" containsString="0" containsBlank="1"/>
    </cacheField>
    <cacheField name="CSU Fund Fdescr" numFmtId="0">
      <sharedItems containsNonDate="0" containsString="0" containsBlank="1"/>
    </cacheField>
    <cacheField name="Dept Fdescr" numFmtId="0">
      <sharedItems containsNonDate="0" containsBlank="1" count="25">
        <m/>
        <s v="1320 - CSM Biology II Lab" u="1"/>
        <s v="1308 - CSM Center for Molecular Struc" u="1"/>
        <s v="1351 - CSM Biology COAST Grant" u="1"/>
        <s v="1350 - CSM Biology CSUPERB Grant" u="1"/>
        <s v="1167 - CSM Chemistry Lab" u="1"/>
        <s v="1316 - CSM Physics Lab Course Fees" u="1"/>
        <s v="1166 - CSM Biology I Lab" u="1"/>
        <s v="1348 - CSM Chemistry CSUPERB Grant" u="1"/>
        <s v="1013 - CSM Biology Program" u="1"/>
        <s v="1016 - CSM Computer Science Program" u="1"/>
        <s v="1347 - CSM Dean's Office COAST Grant" u="1"/>
        <s v="1321 - CSM Biology II Course Fees" u="1"/>
        <s v="1314 - CSM Biology I Course Fees" u="1"/>
        <s v="1014 - CSM Chemistry Program" u="1"/>
        <s v="1174 - CSM Biotech" u="1"/>
        <s v="1171 - CSM Physics Lab" u="1"/>
        <s v="1170 - CSM Mathematics Lab" u="1"/>
        <s v="1026 - CSM Physics Program" u="1"/>
        <s v="1390 - CSM Chemistry COAST Grant" u="1"/>
        <s v="1315 - CSM Chemistry Lab Course Fees" u="1"/>
        <s v="1169 - CSM Computer Science Lab" u="1"/>
        <s v="1269 - CSM Inst Math &amp; Sciences" u="1"/>
        <s v="1282 - CSM Dean's Office" u="1"/>
        <s v="1023 - CSM Mathematics Program" u="1"/>
      </sharedItems>
    </cacheField>
    <cacheField name="Fund Fdescr" numFmtId="0">
      <sharedItems containsNonDate="0" containsBlank="1" count="9">
        <m/>
        <s v="44401 - TF EL SpecialSessCampusPartner" u="1"/>
        <s v="48509 - TF OperatingFund CSUPERB Grant" u="1"/>
        <s v="48114 - TF Lottery Gen Camp Based Prog" u="1"/>
        <s v="48500 - TF Campus Operating Fund" u="1"/>
        <s v="48514 - TF RSCA Awards program" u="1"/>
        <s v="48501 - TF Cost Rec External" u="1"/>
        <s v="54310 - TF Cost Rec CSU AB798 TxtbkAwd" u="1"/>
        <s v="48512 - TF OperatingFund COAST Grant" u="1"/>
      </sharedItems>
    </cacheField>
    <cacheField name="Acct Fdescr" numFmtId="0">
      <sharedItems containsNonDate="0" containsBlank="1" count="70">
        <m/>
        <s v="603014 - Benefits LT Disability Insur" u="1"/>
        <s v="660003 - SupSrv Other" u="1"/>
        <s v="601820 - Salaries Acad Bonus/Allow/Stip" u="1"/>
        <s v="601823 - Salaries SupStf NWS ISA" u="1"/>
        <s v="601103 - Salaries Graduate Assistant" u="1"/>
        <s v="603013 - Benefits Vision Care" u="1"/>
        <s v="613001 - Contractual Services" u="1"/>
        <s v="601811 - Salaries SupStf Dpt Chair Stip" u="1"/>
        <s v="660805 - SupSrv Member/Subscrip/Sponsor" u="1"/>
        <s v="601808 - Salaries Acad Summer" u="1"/>
        <s v="660009 - Professional Development" u="1"/>
        <s v="606001 - Travel-In State" u="1"/>
        <s v="660859 - Other Events" u="1"/>
        <s v="660962 - Promotional Items" u="1"/>
        <s v="660832 - Recruitment Faculty" u="1"/>
        <s v="601100 - Salaries Acad - Serialized" u="1"/>
        <s v="570441 - Tr In - 441 - Extended Learn" u="1"/>
        <s v="606802 - Travel-Out of State Faculty" u="1"/>
        <s v="601821 - Salaries SupStf Bonus/All/Stip" u="1"/>
        <s v="603003 - Benefits Dental Insurance" u="1"/>
        <s v="603012 - Benefits Medicare" u="1"/>
        <s v="660818 - RecruitmentEmployee(NonFacult)" u="1"/>
        <s v="660858 - Other Professional Development" u="1"/>
        <s v="601302 - Salaries Special Consultants" u="1"/>
        <s v="606803 - Travel-In State Student" u="1"/>
        <s v="601828 - Salaries Aux Reimb to CSUSM" u="1"/>
        <s v="660804 - SupSrv Honorariums" u="1"/>
        <s v="660017 - Advertising &amp; Promo Publicat" u="1"/>
        <s v="660835 - Other Rental/Lease Equipment" u="1"/>
        <s v="660920 - SupSrv Facilities Services" u="1"/>
        <s v="603805 - Benefits Aux Reimb to CSUSM" u="1"/>
        <s v="601817 - Salaries Temp Help/Casual Wrkr" u="1"/>
        <s v="616002 - Info Tech Hrdwre $2500 - $4999" u="1"/>
        <s v="690002 - Prior Year Expenditure Adjust" u="1"/>
        <s v="660928 - Other Non-Catering Food" u="1"/>
        <s v="619001 - Equip Other $2500 - $4999" u="1"/>
        <s v="601303 - Salaries SupStf Student Assist" u="1"/>
        <s v="603011 - Benefits Life Insurance" u="1"/>
        <s v="619804 - Equip Instructional &gt; $5000" u="1"/>
        <s v="660820 - Other Hospitality" u="1"/>
        <s v="660903 - Budget - PY Balance" u="1"/>
        <s v="604001 - Telephone Usage" u="1"/>
        <s v="606804 - Travel-Out of State Student" u="1"/>
        <s v="601301 - Salaries SupStf Overtime" u="1"/>
        <s v="603001 - Benefits OASDI" u="1"/>
        <s v="660803 - SupSrv Furniture &lt; $5000" u="1"/>
        <s v="601803 - Salaries Acad Adjunct Acad Yr" u="1"/>
        <s v="603015 - Benefits Flex Cash" u="1"/>
        <s v="616005 - Info Tech Misc &lt; $2500" u="1"/>
        <s v="601822 - Salaries Instr Teaching Assoc" u="1"/>
        <s v="619807 - Equip Course Instruction &lt; $5k" u="1"/>
        <s v="660892 - SupSrv Chem Lab Breakage" u="1"/>
        <s v="660838 - SupSrv Non-Facility Rep&amp;Maint" u="1"/>
        <s v="619801 - Equip Other &gt; $5000" u="1"/>
        <s v="606801 - Travel-In State Faculty" u="1"/>
        <s v="601807 - Salaries Acad Substitute" u="1"/>
        <s v="660883 - SupSrv Other for Courses" u="1"/>
        <s v="603004 - Benefits Health &amp; Welfare" u="1"/>
        <s v="601300 - Salaries Support Staff" u="1"/>
        <s v="660846 - SupSrv Gifts &amp; Acknowledgement" u="1"/>
        <s v="603005 - Benefits Retirement" u="1"/>
        <s v="660822 - Other Office Moving" u="1"/>
        <s v="601814 - Salaries SupStf Shift Diff" u="1"/>
        <s v="660002 - Printing" u="1"/>
        <s v="660810 - SupSrv Unalloc OE&amp;E" u="1"/>
        <s v="606002 - Travel-Out of State" u="1"/>
        <s v="580095 - Cost Recovery - Aux Orgs" u="1"/>
        <s v="601201 - Salaries MPP" u="1"/>
        <s v="660927 - Other Catering" u="1"/>
      </sharedItems>
    </cacheField>
    <cacheField name="Class" numFmtId="0">
      <sharedItems containsNonDate="0" containsString="0" containsBlank="1"/>
    </cacheField>
    <cacheField name="Scenario" numFmtId="0">
      <sharedItems containsNonDate="0" containsString="0" containsBlank="1"/>
    </cacheField>
    <cacheField name="FIRMS Obj Cd Fdescr" numFmtId="0">
      <sharedItems containsNonDate="0" containsString="0" containsBlank="1"/>
    </cacheField>
    <cacheField name="Month to Date Encumbrance" numFmtId="0">
      <sharedItems containsNonDate="0" containsString="0" containsBlank="1"/>
    </cacheField>
    <cacheField name="Month to Date Actuals" numFmtId="0">
      <sharedItems containsNonDate="0" containsString="0" containsBlank="1"/>
    </cacheField>
    <cacheField name="Current Budget" numFmtId="0">
      <sharedItems containsNonDate="0" containsString="0" containsBlank="1"/>
    </cacheField>
    <cacheField name="Total Pre-Encumbrances" numFmtId="0">
      <sharedItems containsNonDate="0" containsString="0" containsBlank="1"/>
    </cacheField>
    <cacheField name="Year to Date Actuals" numFmtId="0">
      <sharedItems containsNonDate="0" containsString="0" containsBlank="1"/>
    </cacheField>
    <cacheField name="Prior Year(s) Actuals" numFmtId="0">
      <sharedItems containsNonDate="0" containsString="0" containsBlank="1"/>
    </cacheField>
    <cacheField name="Actuals" numFmtId="0">
      <sharedItems containsNonDate="0" containsString="0" containsBlank="1"/>
    </cacheField>
    <cacheField name="Balance Available" numFmtId="0">
      <sharedItems containsNonDate="0" containsString="0" containsBlank="1"/>
    </cacheField>
    <cacheField name="%  Used Fiscal Year" numFmtId="0">
      <sharedItems containsNonDate="0" containsString="0" containsBlank="1"/>
    </cacheField>
    <cacheField name="Encumbrances" numFmtId="0">
      <sharedItems containsNonDate="0" containsString="0" containsBlank="1"/>
    </cacheField>
    <cacheField name="Original Budget" numFmtId="0">
      <sharedItems containsNonDate="0" containsString="0" containsBlank="1"/>
    </cacheField>
    <cacheField name="Actuals Period" numFmtId="0">
      <sharedItems containsNonDate="0" containsString="0" containsBlank="1"/>
    </cacheField>
    <cacheField name="Balance Available w/Pre-Encumbrances" numFmtId="0">
      <sharedItems containsNonDate="0" containsString="0" containsBlank="1"/>
    </cacheField>
  </cacheFields>
  <extLst>
    <ext xmlns:x14="http://schemas.microsoft.com/office/spreadsheetml/2009/9/main" uri="{725AE2AE-9491-48be-B2B4-4EB974FC3084}">
      <x14:pivotCacheDefinition pivotCacheId="15"/>
    </ext>
  </extLst>
</pivotCacheDefinition>
</file>

<file path=xl/pivotCache/pivotCacheDefinition4.xml><?xml version="1.0" encoding="utf-8"?>
<pivotCacheDefinition xmlns="http://schemas.openxmlformats.org/spreadsheetml/2006/main" xmlns:r="http://schemas.openxmlformats.org/officeDocument/2006/relationships" r:id="rId1" refreshedBy="Mom" refreshedDate="43614.622985879629" createdVersion="6" refreshedVersion="5" minRefreshableVersion="3" recordCount="1616">
  <cacheSource type="worksheet">
    <worksheetSource ref="A1:U1048576" sheet="DW CSV Data"/>
  </cacheSource>
  <cacheFields count="21">
    <cacheField name="Fiscal Year" numFmtId="0">
      <sharedItems containsNonDate="0" containsString="0" containsBlank="1"/>
    </cacheField>
    <cacheField name="Period" numFmtId="0">
      <sharedItems containsNonDate="0" containsString="0" containsBlank="1" containsNumber="1" containsInteger="1" minValue="0" maxValue="6" count="8">
        <m/>
        <n v="0" u="1"/>
        <n v="5" u="1"/>
        <n v="2" u="1"/>
        <n v="6" u="1"/>
        <n v="1" u="1"/>
        <n v="3" u="1"/>
        <n v="4" u="1"/>
      </sharedItems>
    </cacheField>
    <cacheField name="SCO Fund Fdescr" numFmtId="0">
      <sharedItems containsNonDate="0" containsString="0" containsBlank="1"/>
    </cacheField>
    <cacheField name="CSU Fund Fdescr" numFmtId="0">
      <sharedItems containsNonDate="0" containsString="0" containsBlank="1"/>
    </cacheField>
    <cacheField name="Dept Fdescr" numFmtId="0">
      <sharedItems containsNonDate="0" containsBlank="1" count="25">
        <m/>
        <s v="1320 - CSM Biology II Lab" u="1"/>
        <s v="1308 - CSM Center for Molecular Struc" u="1"/>
        <s v="1351 - CSM Biology COAST Grant" u="1"/>
        <s v="1350 - CSM Biology CSUPERB Grant" u="1"/>
        <s v="1167 - CSM Chemistry Lab" u="1"/>
        <s v="1316 - CSM Physics Lab Course Fees" u="1"/>
        <s v="1166 - CSM Biology I Lab" u="1"/>
        <s v="1348 - CSM Chemistry CSUPERB Grant" u="1"/>
        <s v="1013 - CSM Biology Program" u="1"/>
        <s v="1016 - CSM Computer Science Program" u="1"/>
        <s v="1347 - CSM Dean's Office COAST Grant" u="1"/>
        <s v="1321 - CSM Biology II Course Fees" u="1"/>
        <s v="1314 - CSM Biology I Course Fees" u="1"/>
        <s v="1014 - CSM Chemistry Program" u="1"/>
        <s v="1174 - CSM Biotech" u="1"/>
        <s v="1171 - CSM Physics Lab" u="1"/>
        <s v="1170 - CSM Mathematics Lab" u="1"/>
        <s v="1026 - CSM Physics Program" u="1"/>
        <s v="1390 - CSM Chemistry COAST Grant" u="1"/>
        <s v="1315 - CSM Chemistry Lab Course Fees" u="1"/>
        <s v="1169 - CSM Computer Science Lab" u="1"/>
        <s v="1269 - CSM Inst Math &amp; Sciences" u="1"/>
        <s v="1282 - CSM Dean's Office" u="1"/>
        <s v="1023 - CSM Mathematics Program" u="1"/>
      </sharedItems>
    </cacheField>
    <cacheField name="Fund Fdescr" numFmtId="0">
      <sharedItems containsNonDate="0" containsBlank="1" count="9">
        <m/>
        <s v="44401 - TF EL SpecialSessCampusPartner" u="1"/>
        <s v="48509 - TF OperatingFund CSUPERB Grant" u="1"/>
        <s v="48114 - TF Lottery Gen Camp Based Prog" u="1"/>
        <s v="48500 - TF Campus Operating Fund" u="1"/>
        <s v="48514 - TF RSCA Awards program" u="1"/>
        <s v="48501 - TF Cost Rec External" u="1"/>
        <s v="54310 - TF Cost Rec CSU AB798 TxtbkAwd" u="1"/>
        <s v="48512 - TF OperatingFund COAST Grant" u="1"/>
      </sharedItems>
    </cacheField>
    <cacheField name="Acct Fdescr" numFmtId="0">
      <sharedItems containsNonDate="0" containsBlank="1" count="70">
        <m/>
        <s v="603014 - Benefits LT Disability Insur" u="1"/>
        <s v="660003 - SupSrv Other" u="1"/>
        <s v="601820 - Salaries Acad Bonus/Allow/Stip" u="1"/>
        <s v="601823 - Salaries SupStf NWS ISA" u="1"/>
        <s v="601103 - Salaries Graduate Assistant" u="1"/>
        <s v="603013 - Benefits Vision Care" u="1"/>
        <s v="613001 - Contractual Services" u="1"/>
        <s v="601811 - Salaries SupStf Dpt Chair Stip" u="1"/>
        <s v="660805 - SupSrv Member/Subscrip/Sponsor" u="1"/>
        <s v="601808 - Salaries Acad Summer" u="1"/>
        <s v="660009 - Professional Development" u="1"/>
        <s v="606001 - Travel-In State" u="1"/>
        <s v="660859 - Other Events" u="1"/>
        <s v="660962 - Promotional Items" u="1"/>
        <s v="660832 - Recruitment Faculty" u="1"/>
        <s v="601100 - Salaries Acad - Serialized" u="1"/>
        <s v="570441 - Tr In - 441 - Extended Learn" u="1"/>
        <s v="606802 - Travel-Out of State Faculty" u="1"/>
        <s v="601821 - Salaries SupStf Bonus/All/Stip" u="1"/>
        <s v="603003 - Benefits Dental Insurance" u="1"/>
        <s v="603012 - Benefits Medicare" u="1"/>
        <s v="660818 - RecruitmentEmployee(NonFacult)" u="1"/>
        <s v="660858 - Other Professional Development" u="1"/>
        <s v="601302 - Salaries Special Consultants" u="1"/>
        <s v="606803 - Travel-In State Student" u="1"/>
        <s v="601828 - Salaries Aux Reimb to CSUSM" u="1"/>
        <s v="660804 - SupSrv Honorariums" u="1"/>
        <s v="660017 - Advertising &amp; Promo Publicat" u="1"/>
        <s v="660835 - Other Rental/Lease Equipment" u="1"/>
        <s v="660920 - SupSrv Facilities Services" u="1"/>
        <s v="603805 - Benefits Aux Reimb to CSUSM" u="1"/>
        <s v="601817 - Salaries Temp Help/Casual Wrkr" u="1"/>
        <s v="616002 - Info Tech Hrdwre $2500 - $4999" u="1"/>
        <s v="690002 - Prior Year Expenditure Adjust" u="1"/>
        <s v="660928 - Other Non-Catering Food" u="1"/>
        <s v="619001 - Equip Other $2500 - $4999" u="1"/>
        <s v="601303 - Salaries SupStf Student Assist" u="1"/>
        <s v="603011 - Benefits Life Insurance" u="1"/>
        <s v="619804 - Equip Instructional &gt; $5000" u="1"/>
        <s v="660820 - Other Hospitality" u="1"/>
        <s v="660903 - Budget - PY Balance" u="1"/>
        <s v="604001 - Telephone Usage" u="1"/>
        <s v="606804 - Travel-Out of State Student" u="1"/>
        <s v="601301 - Salaries SupStf Overtime" u="1"/>
        <s v="603001 - Benefits OASDI" u="1"/>
        <s v="660803 - SupSrv Furniture &lt; $5000" u="1"/>
        <s v="601803 - Salaries Acad Adjunct Acad Yr" u="1"/>
        <s v="603015 - Benefits Flex Cash" u="1"/>
        <s v="616005 - Info Tech Misc &lt; $2500" u="1"/>
        <s v="601822 - Salaries Instr Teaching Assoc" u="1"/>
        <s v="619807 - Equip Course Instruction &lt; $5k" u="1"/>
        <s v="660892 - SupSrv Chem Lab Breakage" u="1"/>
        <s v="660838 - SupSrv Non-Facility Rep&amp;Maint" u="1"/>
        <s v="619801 - Equip Other &gt; $5000" u="1"/>
        <s v="606801 - Travel-In State Faculty" u="1"/>
        <s v="601807 - Salaries Acad Substitute" u="1"/>
        <s v="660883 - SupSrv Other for Courses" u="1"/>
        <s v="603004 - Benefits Health &amp; Welfare" u="1"/>
        <s v="601300 - Salaries Support Staff" u="1"/>
        <s v="660846 - SupSrv Gifts &amp; Acknowledgement" u="1"/>
        <s v="603005 - Benefits Retirement" u="1"/>
        <s v="660822 - Other Office Moving" u="1"/>
        <s v="601814 - Salaries SupStf Shift Diff" u="1"/>
        <s v="660002 - Printing" u="1"/>
        <s v="660810 - SupSrv Unalloc OE&amp;E" u="1"/>
        <s v="606002 - Travel-Out of State" u="1"/>
        <s v="580095 - Cost Recovery - Aux Orgs" u="1"/>
        <s v="601201 - Salaries MPP" u="1"/>
        <s v="660927 - Other Catering" u="1"/>
      </sharedItems>
    </cacheField>
    <cacheField name="Class" numFmtId="0">
      <sharedItems containsNonDate="0" containsString="0" containsBlank="1"/>
    </cacheField>
    <cacheField name="Scenario" numFmtId="0">
      <sharedItems containsNonDate="0" containsString="0" containsBlank="1"/>
    </cacheField>
    <cacheField name="FIRMS Obj Cd Fdescr" numFmtId="0">
      <sharedItems containsNonDate="0" containsString="0" containsBlank="1"/>
    </cacheField>
    <cacheField name="Month to Date Encumbrance" numFmtId="0">
      <sharedItems containsNonDate="0" containsString="0" containsBlank="1"/>
    </cacheField>
    <cacheField name="Month to Date Actuals" numFmtId="0">
      <sharedItems containsNonDate="0" containsString="0" containsBlank="1"/>
    </cacheField>
    <cacheField name="Current Budget" numFmtId="0">
      <sharedItems containsNonDate="0" containsString="0" containsBlank="1"/>
    </cacheField>
    <cacheField name="Total Pre-Encumbrances" numFmtId="0">
      <sharedItems containsNonDate="0" containsString="0" containsBlank="1"/>
    </cacheField>
    <cacheField name="Year to Date Actuals" numFmtId="0">
      <sharedItems containsNonDate="0" containsString="0" containsBlank="1"/>
    </cacheField>
    <cacheField name="Prior Year(s) Actuals" numFmtId="0">
      <sharedItems containsNonDate="0" containsString="0" containsBlank="1"/>
    </cacheField>
    <cacheField name="Actuals" numFmtId="0">
      <sharedItems containsNonDate="0" containsString="0" containsBlank="1"/>
    </cacheField>
    <cacheField name="Balance Available" numFmtId="0">
      <sharedItems containsNonDate="0" containsString="0" containsBlank="1"/>
    </cacheField>
    <cacheField name="%  Used Fiscal Year" numFmtId="0">
      <sharedItems containsNonDate="0" containsString="0" containsBlank="1"/>
    </cacheField>
    <cacheField name="Encumbrances" numFmtId="0">
      <sharedItems containsNonDate="0" containsString="0" containsBlank="1"/>
    </cacheField>
    <cacheField name="Original Budget" numFmtId="0">
      <sharedItems containsNonDate="0" containsString="0" containsBlank="1"/>
    </cacheField>
  </cacheFields>
  <extLst>
    <ext xmlns:x14="http://schemas.microsoft.com/office/spreadsheetml/2009/9/main" uri="{725AE2AE-9491-48be-B2B4-4EB974FC3084}">
      <x14:pivotCacheDefinition pivotCacheId="13"/>
    </ext>
  </extLst>
</pivotCacheDefinition>
</file>

<file path=xl/pivotCache/pivotCacheDefinition5.xml><?xml version="1.0" encoding="utf-8"?>
<pivotCacheDefinition xmlns="http://schemas.openxmlformats.org/spreadsheetml/2006/main" xmlns:r="http://schemas.openxmlformats.org/officeDocument/2006/relationships" r:id="rId1" refreshedBy="Mom" refreshedDate="43614.62298738426" createdVersion="6" refreshedVersion="5" minRefreshableVersion="3" recordCount="24">
  <cacheSource type="worksheet">
    <worksheetSource name="Ledger1269"/>
  </cacheSource>
  <cacheFields count="21">
    <cacheField name="PER" numFmtId="0">
      <sharedItems containsMixedTypes="1" containsNumber="1" containsInteger="1" minValue="1" maxValue="10"/>
    </cacheField>
    <cacheField name="FY" numFmtId="49">
      <sharedItems containsBlank="1" count="3">
        <s v="18/19"/>
        <m/>
        <s v="19/20" u="1"/>
      </sharedItems>
    </cacheField>
    <cacheField name="FUND" numFmtId="0">
      <sharedItems containsString="0" containsBlank="1" containsNumber="1" containsInteger="1" minValue="44401" maxValue="54306" count="5">
        <n v="48500"/>
        <m/>
        <n v="54306" u="1"/>
        <n v="48114" u="1"/>
        <n v="44401" u="1"/>
      </sharedItems>
    </cacheField>
    <cacheField name="Account" numFmtId="1">
      <sharedItems containsString="0" containsBlank="1" containsNumber="1" containsInteger="1" minValue="570441" maxValue="660962" count="28">
        <n v="660003"/>
        <n v="660810"/>
        <m/>
        <n v="660805" u="1"/>
        <n v="601201" u="1"/>
        <n v="616005" u="1"/>
        <n v="601808" u="1"/>
        <n v="601100" u="1"/>
        <n v="601811" u="1"/>
        <n v="606001" u="1"/>
        <n v="660818" u="1"/>
        <n v="613001" u="1"/>
        <n v="619001" u="1"/>
        <n v="660962" u="1"/>
        <n v="580094" u="1"/>
        <n v="616802" u="1"/>
        <n v="660858" u="1"/>
        <n v="601822" u="1"/>
        <n v="570441" u="1"/>
        <n v="601823" u="1"/>
        <n v="606801" u="1"/>
        <n v="660832" u="1"/>
        <n v="660903" u="1"/>
        <n v="601300" u="1"/>
        <n v="601302" u="1"/>
        <n v="660837" u="1"/>
        <n v="616002" u="1"/>
        <n v="601803" u="1"/>
      </sharedItems>
    </cacheField>
    <cacheField name="Transfer In Scenerio" numFmtId="49">
      <sharedItems containsBlank="1" count="3">
        <s v="Actuals"/>
        <s v="BBB"/>
        <m/>
      </sharedItems>
    </cacheField>
    <cacheField name="Transfer Out Scenerio" numFmtId="1">
      <sharedItems containsNonDate="0" containsString="0" containsBlank="1"/>
    </cacheField>
    <cacheField name="PAR Category" numFmtId="49">
      <sharedItems containsBlank="1"/>
    </cacheField>
    <cacheField name="CSM Category" numFmtId="49">
      <sharedItems containsBlank="1"/>
    </cacheField>
    <cacheField name="CSM Tag" numFmtId="1">
      <sharedItems containsBlank="1"/>
    </cacheField>
    <cacheField name="CPO#/Invoice #//PO#/Other #" numFmtId="49">
      <sharedItems containsBlank="1"/>
    </cacheField>
    <cacheField name="Payee" numFmtId="1">
      <sharedItems containsBlank="1"/>
    </cacheField>
    <cacheField name="Description" numFmtId="0">
      <sharedItems containsBlank="1" count="178">
        <s v="background check Lori Asaro May 2018"/>
        <s v="WASC accreditation"/>
        <m/>
        <s v="External Offsets expected/not yet received in AY 18/19" u="1"/>
        <s v="remaining AY 18/19 large enrollment class supplement" u="1"/>
        <s v="Internal offsets contribution to Adjunct Budget for AY 18/19" u="1"/>
        <s v="DC summer stipend pay" u="1"/>
        <s v="FY 17/18 O/U funds to CSM" u="1"/>
        <s v="External contribution to Adjunct Budget for AY 18/19" u="1"/>
        <s v="transferred this to 1026 &amp; 1016 to cover GRIF summer DeLeone &amp; Ouyang" u="1"/>
        <s v="salaries for 2 new TT hires for FY 1819 only; subsequent years HSI STEM grant funded" u="1"/>
        <s v="Proctor MATH exam" u="1"/>
        <s v="OT lab allocation for 18/19 " u="1"/>
        <s v="HSI STEM carryforward - Fan Startup" u="1"/>
        <s v="addtl salary base for Elinne Beckett/Bacteriologist" u="1"/>
        <s v="18/19 allocation OT lab funds" u="1"/>
        <s v="Internal Offsets - Funded AY 18/19" u="1"/>
        <s v="Over/short for TT &amp; Staff salary lines" u="1"/>
        <s v="combined startup actuals from P4 - 26901" u="1"/>
        <s v="from P5 salary adjustments, " u="1"/>
        <s v="$8K to Hamadani per CPO 17-1112" u="1"/>
        <s v="combined startup encumbrances in P6 - 26901" u="1"/>
        <s v="Additional Spring 2019 5 months" u="1"/>
        <s v="Projections - overage/shortage - SAL Ledger pivot - Academic Dept" u="1"/>
        <s v="banners for engineering - paid by Jeffrey Morales' procard" u="1"/>
        <s v="clear out old negative phone allocation balance from FY 17/18" u="1"/>
        <s v="August 2018 - Statutory Monthly Fee" u="1"/>
        <s v="3 WTUs CR for Simon funded by CF HSI STEM" u="1"/>
        <s v="grader funds related to launching CHEM grad program" u="1"/>
        <s v="expenses in P2 transferred to 44401 from 48500" u="1"/>
        <s v="Over/short from Salary Pivot to clear next reconciliation period" u="1"/>
        <s v="Internal Offsets expected/not yet received in AY 18/19 - Direct Funding to AD bdgt" u="1"/>
        <s v="CSM Total CF balance" u="1"/>
        <s v="Spring 2019 5 months" u="1"/>
        <s v="HSI STEM carryforward this FY &amp; last FY balances" u="1"/>
        <s v="travel" u="1"/>
        <s v="2018/19 CSUPERB RE-allocation " u="1"/>
        <s v="GRIF differential for DeLeone -  AY 18/19 paid in July/Aug $10,270" u="1"/>
        <s v="Remaining Balance" u="1"/>
        <s v="Tsui transfer" u="1"/>
        <s v="18/19 allocation" u="1"/>
        <s v="Q1 Salary Adjustments - moving surplus to Adjunct Budget" u="1"/>
        <s v="Summer Stipend 1 of 2 (plus vacation days)" u="1"/>
        <s v="Summer Stipend 2 of 2 (plus vacation days)" u="1"/>
        <s v="August 2018 portion of special consultant for $18K - last payment" u="1"/>
        <s v="Startup Year 2 of 3 " u="1"/>
        <s v="Yjiang Research Lab reno " u="1"/>
        <s v="Billing from Rick's HSI STEM from AY 18/19" u="1"/>
        <s v="Period 4 total actuals travel" u="1"/>
        <s v="3.5% GSIs for Faculty based on 17/18" u="1"/>
        <s v="6 WTUs CR for Yongjie funded by CF HSI STEM" u="1"/>
        <s v="Period 4 total actuals supplies" u="1"/>
        <s v="return of overage startup CF 17/18" u="1"/>
        <s v="Over/short for ADJ &amp; TA salary lines" u="1"/>
        <s v="Fall 2018 5 months" u="1"/>
        <s v="1 new TT faculty asst prof rank Growth position" u="1"/>
        <s v="BIO RAD encumbrance" u="1"/>
        <s v="correct one-time transfer to offset FY 17/18 budget tracking error from P4" u="1"/>
        <s v="combined startup actuals from P2 - 26901" u="1"/>
        <s v="TTF CR funded by HSI STEM" u="1"/>
        <s v="combined startup actuals in P5 - 26901" u="1"/>
        <s v="HSI STEM carryforward - Zheng Startup " u="1"/>
        <s v="$5907 for salaries; transfer $8K to 1014 per CPO 17-1112" u="1"/>
        <s v="funds to cover shortfall due to TTF Relocation expenses and Athena s/f of $1450" u="1"/>
        <s v="OT transfer of GSIs from base for periods before Nov 1" u="1"/>
        <s v="Enrollment growth " u="1"/>
        <s v="adjunct salaries for July &amp; August for AY 17/18" u="1"/>
        <s v="External Offsets expected/not yet received in AY 18/19 - Direct Funding to ADJ bdgt" u="1"/>
        <s v="computer peripherals" u="1"/>
        <s v="funds for exceeding FTEs " u="1"/>
        <s v="PD transferred P1 that will be reimbursed through RT billing" u="1"/>
        <s v="DRI HTC Corporation" u="1"/>
        <s v="Renovation Bwambok   " u="1"/>
        <s v="renovation Schmidt lab" u="1"/>
        <s v="transfer expense to 44401" u="1"/>
        <s v="August 2018 Monthly Service" u="1"/>
        <s v="July/August 2019 Adjunct salaries from AY 18/19" u="1"/>
        <s v="FY 17/18 Dept Distributions (48952)+4000= (44592.00)" u="1"/>
        <s v="EL Offsets expected/not yet received in AY 18/19 - STAFF ONLY" u="1"/>
        <s v="combined startup actuals in P6 - 26901" u="1"/>
        <s v="chartfield Proctor U/ALEKS Math Placement Exam" u="1"/>
        <s v="FY 18/19 special consultant &amp; addlt GRIF carried forward from FY 17/18 (DeLeone&amp;Ouyang)" u="1"/>
        <s v="Summer adjunct salaries July/August" u="1"/>
        <s v="January - May 2019 Statutory Monthly Fee" u="1"/>
        <s v="July 2018 portion of special consultant for $18K" u="1"/>
        <s v="Summer stipend 1 of 2 $6K plus 2 days accrued vacation mandatory p/o" u="1"/>
        <s v="Summer stipend 2 of 2 $6K plus 2 days accrued vacation mandatory p/o" u="1"/>
        <s v="Ausugt 2018 - Statutory Monthly Fee" u="1"/>
        <s v="San Francisco conference November 2018" u="1"/>
        <s v="HSI STEM carryforward - Zheng Summer Startup " u="1"/>
        <s v="Startup Year 2 of 3 - deferred 18/19 disbursement to 19/20" u="1"/>
        <s v="2018/19 Annual COAST Participation Fee" u="1"/>
        <s v="F18 - CS 111 addtl funding for lab asst" u="1"/>
        <s v="Internal Offsets expected/not yet received in AY 18/19" u="1"/>
        <s v="GRIF differential for DeLeone -  AY 18/19 paid in July/Aug" u="1"/>
        <s v="FY 17/18 faculty stipends" u="1"/>
        <s v="FY 18/19 staff salary adjustments" u="1"/>
        <s v="office re-arrange - Amy - CRA 6225" u="1"/>
        <s v="bonuses from EL that will be salary adjustmed" u="1"/>
        <s v="May/June/July" u="1"/>
        <s v="growth recruitment funds " u="1"/>
        <s v="Rick's reassigned time billing" u="1"/>
        <s v="Salary adjustments to prepare for midyear" u="1"/>
        <s v="Over/short proj for salaries except Adj &amp; Tas" u="1"/>
        <s v="Spring funding transfer &amp; fund shortage from Fall + P1&amp;2 fall transfer error" u="1"/>
        <s v=" " u="1"/>
        <s v="HSI STEM carryforward" u="1"/>
        <s v="ALCI funding at $6K for 5 courses" u="1"/>
        <s v="Fall 2018 large enroll courses plus Holt, Trischman, Picollelli" u="1"/>
        <s v="Startup Year 1 of 3 - SEE CF Entry" u="1"/>
        <s v="Startup Year 3 of 3 - FINAL payment of regular startup" u="1"/>
        <s v="annual reimbursement AY 17/18" u="1"/>
        <s v="Neelam Khan recruitment testing" u="1"/>
        <s v="Isamar Aranda recruitment testing" u="1"/>
        <s v="funding for 1 of 2 S19 sabbaticals" u="1"/>
        <s v="combined remaining startup balance as of end of P4" u="1"/>
        <s v="Startup Year 2 of 2" u="1"/>
        <s v="Sarah Gomez - IST II BIOL" u="1"/>
        <s v="IITS hardware annual refresh" u="1"/>
        <s v="Lottery OT for labs AY 18/19" u="1"/>
        <s v="18/19 allocation for background checks" u="1"/>
        <s v="FY 18/19 spec consultant pay - should have been to 601302" u="1"/>
        <s v="Spring 2019 E&amp;I RA contribution to spring adjunct budget" u="1"/>
        <s v="Transfer to 601302 for Rick's special consultant timesheets" u="1"/>
        <s v="Review fee new degree 2018 for BS in Electrical Engineering" u="1"/>
        <s v="P1/P2 plus 5 month Adjunct cost F2018" u="1"/>
        <s v="Work on engineering stipend" u="1"/>
        <s v="combined startup actuals in P5- 26901" u="1"/>
        <s v="FY 17/18 year end carry forward balance" u="1"/>
        <s v="combined startup encumbrances in P4 - 26901" u="1"/>
        <s v="HOLDING: 2 months each GRIF DeLeone $9510 and Ouyang $7032 differential  July/August 2018" u="1"/>
        <s v="FY 17/18 Distributions" u="1"/>
        <s v="Zheng - Startup Year 1 of 2" u="1"/>
        <s v="18/19 allocation one-time lab funds" u="1"/>
        <s v="office setup " u="1"/>
        <s v="Fan - Startup Year 1 of 2" u="1"/>
        <s v="December 2018 Statutory Monthly Fee Inv#189014" u="1"/>
        <s v="December 2018 Background Screening Services Inv#189014" u="1"/>
        <s v="HOLDING: 2 months each GRIF DeLeone $9510 and Ouyang $7032 differential  July/August" u="1"/>
        <s v="June 1, 2018-June 30, 2018" u="1"/>
        <s v="lab budget" u="1"/>
        <s v="External Offsets - Funded  AY 18/19" u="1"/>
        <s v="July 1-31, 2018 background screening services" u="1"/>
        <s v="mandatory phone relocation" u="1"/>
        <s v="transfer for addlt funding request" u="1"/>
        <s v="Sept-May 2018 Statutory Monthly Fee" u="1"/>
        <s v="GRIF differential for Ouyang -  AY 18/19 paid in July/Aug $7033" u="1"/>
        <s v="ALEKS PPL Licenses Phase II" u="1"/>
        <s v="FY 17/18 Dept Distributions" u="1"/>
        <s v="18/19 COAST funds membership" u="1"/>
        <s v="AY 18/19 TT $500 allocation professional development" u="1"/>
        <s v="one-time transfer to offset FY 17/18 budget tracking error" u="1"/>
        <s v="FY 17/18 Dept Distributions given in FY 18/19" u="1"/>
        <s v="IITS/Ye/CS Computation Group Computers IITS (10k was from Ye Start Up) " u="1"/>
        <s v="Period 2 total actuals" u="1"/>
        <s v="Period 3 total actuals" u="1"/>
        <s v="Reserves to CF to AY 19/20" u="1"/>
        <s v="committed startups for AY 18/19" u="1"/>
        <s v="EL Offsets hit HR Actuals/not yet received  - STAFF ONLY" u="1"/>
        <s v="AY 18/19" u="1"/>
        <s v="combined startup actuals from P3 -26901" u="1"/>
        <s v="Startup Year 1 of 3" u="1"/>
        <s v="Software Engineering TTF salaries (Zheng - full/Fan- Spring only)" u="1"/>
        <s v="18/19 funded course releases" u="1"/>
        <s v="M17101-SCI2 306" u="1"/>
        <s v="FY 18/19 spec consultant pay" u="1"/>
        <s v="2 transactions - $60.53 &amp; 18.01" u="1"/>
        <s v="August 2018 - Screening Services " u="1"/>
        <s v="18/19 allocation for background checks for faculty" u="1"/>
        <s v="GRIF differential for Ouyang -  AY 18/19 paid in July/Aug" u="1"/>
        <s v="transfer $12K PAC CR to Jay as professional dev per Rick " u="1"/>
        <s v="EL Offsets expected/not yet received in AY 18/19" u="1"/>
        <s v="Fall 2018 E&amp;I RA contribution to fall adjunct budget" u="1"/>
        <s v="Summer stipend 3 of 3 $4041.00 plus 2 days accrued vacation mandatory p/o" u="1"/>
        <s v="HSI STEM carryforward - Fan Summer Startup" u="1"/>
        <s v="Jonathan Pont - IST 1 PHYS" u="1"/>
        <s v="DC summer stipend pay paid summer 2019" u="1"/>
        <s v="AY 18/19 large enrollment class supplement" u="1"/>
      </sharedItems>
    </cacheField>
    <cacheField name="Method" numFmtId="49">
      <sharedItems containsBlank="1"/>
    </cacheField>
    <cacheField name="Budget" numFmtId="40">
      <sharedItems containsString="0" containsBlank="1" containsNumber="1" containsInteger="1" minValue="2000" maxValue="2000"/>
    </cacheField>
    <cacheField name="Actuals" numFmtId="40">
      <sharedItems containsString="0" containsBlank="1" containsNumber="1" minValue="116.25" maxValue="116.25"/>
    </cacheField>
    <cacheField name="Encumbrance" numFmtId="40">
      <sharedItems containsNonDate="0" containsString="0" containsBlank="1"/>
    </cacheField>
    <cacheField name="Balance (BBA)" numFmtId="40">
      <sharedItems containsSemiMixedTypes="0" containsString="0" containsNumber="1" minValue="-116.25" maxValue="2000"/>
    </cacheField>
    <cacheField name="Pending Budget" numFmtId="40">
      <sharedItems containsNonDate="0" containsString="0" containsBlank="1"/>
    </cacheField>
    <cacheField name="Pending Actuals" numFmtId="40">
      <sharedItems containsNonDate="0" containsString="0" containsBlank="1"/>
    </cacheField>
    <cacheField name="Pending  Balance" numFmtId="40">
      <sharedItems containsSemiMixedTypes="0" containsString="0" containsNumber="1" minValue="-116.25" maxValue="2000"/>
    </cacheField>
    <cacheField name="Comments" numFmtId="40">
      <sharedItems containsNonDate="0" containsString="0" containsBlank="1"/>
    </cacheField>
  </cacheFields>
  <extLst>
    <ext xmlns:x14="http://schemas.microsoft.com/office/spreadsheetml/2009/9/main" uri="{725AE2AE-9491-48be-B2B4-4EB974FC3084}">
      <x14:pivotCacheDefinition pivotCacheId="19"/>
    </ext>
  </extLst>
</pivotCacheDefinition>
</file>

<file path=xl/pivotCache/pivotCacheDefinition6.xml><?xml version="1.0" encoding="utf-8"?>
<pivotCacheDefinition xmlns="http://schemas.openxmlformats.org/spreadsheetml/2006/main" xmlns:r="http://schemas.openxmlformats.org/officeDocument/2006/relationships" r:id="rId1" refreshedBy="Mom" refreshedDate="43614.622988078707" createdVersion="5" refreshedVersion="5" minRefreshableVersion="3" recordCount="1616">
  <cacheSource type="worksheet">
    <worksheetSource ref="A1:R1048576" sheet="DW CSV Data"/>
  </cacheSource>
  <cacheFields count="18">
    <cacheField name="Fiscal Year" numFmtId="0">
      <sharedItems containsNonDate="0" containsString="0" containsBlank="1"/>
    </cacheField>
    <cacheField name="Period" numFmtId="0">
      <sharedItems containsNonDate="0" containsString="0" containsBlank="1" containsNumber="1" containsInteger="1" minValue="0" maxValue="6" count="8">
        <m/>
        <n v="0" u="1"/>
        <n v="5" u="1"/>
        <n v="2" u="1"/>
        <n v="6" u="1"/>
        <n v="1" u="1"/>
        <n v="3" u="1"/>
        <n v="4" u="1"/>
      </sharedItems>
    </cacheField>
    <cacheField name="SCO Fund Fdescr" numFmtId="0">
      <sharedItems containsNonDate="0" containsString="0" containsBlank="1"/>
    </cacheField>
    <cacheField name="CSU Fund Fdescr" numFmtId="0">
      <sharedItems containsNonDate="0" containsString="0" containsBlank="1"/>
    </cacheField>
    <cacheField name="Dept Fdescr" numFmtId="0">
      <sharedItems containsNonDate="0" containsBlank="1" count="26">
        <m/>
        <s v="1320 - CSM Biology II Lab" u="1"/>
        <s v="1308 - CSM Center for Molecular Struc" u="1"/>
        <s v="1351 - CSM Biology COAST Grant" u="1"/>
        <s v="1350 - CSM Biology CSUPERB Grant" u="1"/>
        <s v="1167 - CSM Chemistry Lab" u="1"/>
        <s v="1316 - CSM Physics Lab Course Fees" u="1"/>
        <s v="1166 - CSM Biology I Lab" u="1"/>
        <s v="1348 - CSM Chemistry CSUPERB Grant" u="1"/>
        <s v="1013 - CSM Biology Program" u="1"/>
        <s v="1016 - CSM Computer Science Program" u="1"/>
        <s v="1347 - CSM Dean's Office COAST Grant" u="1"/>
        <s v="1321 - CSM Biology II Course Fees" u="1"/>
        <s v="1314 - CSM Biology I Course Fees" u="1"/>
        <s v="1014 - CSM Chemistry Program" u="1"/>
        <s v="1174 - CSM Biotech" u="1"/>
        <s v="1027 - CHABSS Political Science Dept" u="1"/>
        <s v="1171 - CSM Physics Lab" u="1"/>
        <s v="1170 - CSM Mathematics Lab" u="1"/>
        <s v="1026 - CSM Physics Program" u="1"/>
        <s v="1390 - CSM Chemistry COAST Grant" u="1"/>
        <s v="1315 - CSM Chemistry Lab Course Fees" u="1"/>
        <s v="1169 - CSM Computer Science Lab" u="1"/>
        <s v="1269 - CSM Inst Math &amp; Sciences" u="1"/>
        <s v="1282 - CSM Dean's Office" u="1"/>
        <s v="1023 - CSM Mathematics Program" u="1"/>
      </sharedItems>
    </cacheField>
    <cacheField name="Fund Fdescr" numFmtId="0">
      <sharedItems containsNonDate="0" containsBlank="1" count="14">
        <m/>
        <s v="54401 - TF Cost Rec Ext Reimb Act" u="1"/>
        <s v="49652 - TF CTR Molec Structure Fees" u="1"/>
        <s v="44401 - TF EL SpecialSessCampusPartner" u="1"/>
        <s v="48509 - TF OperatingFund CSUPERB Grant" u="1"/>
        <s v="49640 - TF Senior Experience Progrm" u="1"/>
        <s v="48114 - TF Lottery Gen Camp Based Prog" u="1"/>
        <s v="48511 - TF Acad Excellnce &amp; SuccessFee" u="1"/>
        <s v="48500 - TF Campus Operating Fund" u="1"/>
        <s v="48514 - TF RSCA Awards program" u="1"/>
        <s v="40901 - TF Federal College Work Study" u="1"/>
        <s v="48501 - TF Cost Rec External" u="1"/>
        <s v="54310 - TF Cost Rec CSU AB798 TxtbkAwd" u="1"/>
        <s v="48512 - TF OperatingFund COAST Grant" u="1"/>
      </sharedItems>
    </cacheField>
    <cacheField name="Acct Fdescr" numFmtId="0">
      <sharedItems containsNonDate="0" containsBlank="1" count="89">
        <m/>
        <s v="603014 - Benefits LT Disability Insur" u="1"/>
        <s v="580194 - Cost Recov From CSUFunds 0948" u="1"/>
        <s v="660870 - SupSrv Central Stores" u="1"/>
        <s v="660003 - SupSrv Other" u="1"/>
        <s v="660868 - Postage &amp; Freight - UPS" u="1"/>
        <s v="601820 - Salaries Acad Bonus/Allow/Stip" u="1"/>
        <s v="601823 - Salaries SupStf NWS ISA" u="1"/>
        <s v="617001 - Serv from Other Funds/Agencies" u="1"/>
        <s v="601103 - Salaries Graduate Assistant" u="1"/>
        <s v="603013 - Benefits Vision Care" u="1"/>
        <s v="613001 - Contractual Services" u="1"/>
        <s v="619002 - Equip Instructional &lt; $5000" u="1"/>
        <s v="601811 - Salaries SupStf Dpt Chair Stip" u="1"/>
        <s v="619808 - Equip Course Instruction &gt; $5k" u="1"/>
        <s v="660805 - SupSrv Member/Subscrip/Sponsor" u="1"/>
        <s v="601808 - Salaries Acad Summer" u="1"/>
        <s v="660009 - Professional Development" u="1"/>
        <s v="616802 - Info Tech Software &gt; $5000" u="1"/>
        <s v="606001 - Travel-In State" u="1"/>
        <s v="660859 - Other Events" u="1"/>
        <s v="660962 - Promotional Items" u="1"/>
        <s v="660832 - Recruitment Faculty" u="1"/>
        <s v="601100 - Salaries Acad - Serialized" u="1"/>
        <s v="570441 - Tr In - 441 - Extended Learn" u="1"/>
        <s v="606802 - Travel-Out of State Faculty" u="1"/>
        <s v="601821 - Salaries SupStf Bonus/All/Stip" u="1"/>
        <s v="603003 - Benefits Dental Insurance" u="1"/>
        <s v="603012 - Benefits Medicare" u="1"/>
        <s v="660818 - RecruitmentEmployee(NonFacult)" u="1"/>
        <s v="660858 - Other Professional Development" u="1"/>
        <s v="601302 - Salaries Special Consultants" u="1"/>
        <s v="606803 - Travel-In State Student" u="1"/>
        <s v="601828 - Salaries Aux Reimb to CSUSM" u="1"/>
        <s v="660804 - SupSrv Honorariums" u="1"/>
        <s v="660860 - Other Food and Entertainment" u="1"/>
        <s v="660017 - Advertising &amp; Promo Publicat" u="1"/>
        <s v="660835 - Other Rental/Lease Equipment" u="1"/>
        <s v="660920 - SupSrv Facilities Services" u="1"/>
        <s v="603805 - Benefits Aux Reimb to CSUSM" u="1"/>
        <s v="601817 - Salaries Temp Help/Casual Wrkr" u="1"/>
        <s v="616002 - Info Tech Hrdwre $2500 - $4999" u="1"/>
        <s v="690002 - Prior Year Expenditure Adjust" u="1"/>
        <s v="660834 - Other Vehicle Usage" u="1"/>
        <s v="660928 - Other Non-Catering Food" u="1"/>
        <s v="619001 - Equip Other $2500 - $4999" u="1"/>
        <s v="601303 - Salaries SupStf Student Assist" u="1"/>
        <s v="603011 - Benefits Life Insurance" u="1"/>
        <s v="619804 - Equip Instructional &gt; $5000" u="1"/>
        <s v="660820 - Other Hospitality" u="1"/>
        <s v="660903 - Budget - PY Balance" u="1"/>
        <s v="601815 - Salaries SupStf Unall Salary" u="1"/>
        <s v="604001 - Telephone Usage" u="1"/>
        <s v="660823 - Other Perkins Cancel 20%" u="1"/>
        <s v="606804 - Travel-Out of State Student" u="1"/>
        <s v="601301 - Salaries SupStf Overtime" u="1"/>
        <s v="603001 - Benefits OASDI" u="1"/>
        <s v="660803 - SupSrv Furniture &lt; $5000" u="1"/>
        <s v="601803 - Salaries Acad Adjunct Acad Yr" u="1"/>
        <s v="603015 - Benefits Flex Cash" u="1"/>
        <s v="609008 - Fin Aid Student Scholarships" u="1"/>
        <s v="616005 - Info Tech Misc &lt; $2500" u="1"/>
        <s v="601822 - Salaries Instr Teaching Assoc" u="1"/>
        <s v="660001 - Postage &amp; Freight" u="1"/>
        <s v="602001 - Work Study On Campus" u="1"/>
        <s v="619807 - Equip Course Instruction &lt; $5k" u="1"/>
        <s v="660892 - SupSrv Chem Lab Breakage" u="1"/>
        <s v="660838 - SupSrv Non-Facility Rep&amp;Maint" u="1"/>
        <s v="613823 - Cont Serv IndependentContractr" u="1"/>
        <s v="660819 - Relocation Faculty" u="1"/>
        <s v="619801 - Equip Other &gt; $5000" u="1"/>
        <s v="606801 - Travel-In State Faculty" u="1"/>
        <s v="601807 - Salaries Acad Substitute" u="1"/>
        <s v="660883 - SupSrv Other for Courses" u="1"/>
        <s v="660948 - SupSrv - Supplies Aux" u="1"/>
        <s v="603004 - Benefits Health &amp; Welfare" u="1"/>
        <s v="660869 - Postage &amp; Freight - Fed Ex" u="1"/>
        <s v="660090 - Other Expense" u="1"/>
        <s v="601300 - Salaries Support Staff" u="1"/>
        <s v="660846 - SupSrv Gifts &amp; Acknowledgement" u="1"/>
        <s v="603005 - Benefits Retirement" u="1"/>
        <s v="660822 - Other Office Moving" u="1"/>
        <s v="601814 - Salaries SupStf Shift Diff" u="1"/>
        <s v="660002 - Printing" u="1"/>
        <s v="660810 - SupSrv Unalloc OE&amp;E" u="1"/>
        <s v="606002 - Travel-Out of State" u="1"/>
        <s v="580095 - Cost Recovery - Aux Orgs" u="1"/>
        <s v="601201 - Salaries MPP" u="1"/>
        <s v="660927 - Other Catering" u="1"/>
      </sharedItems>
    </cacheField>
    <cacheField name="Class" numFmtId="0">
      <sharedItems containsNonDate="0" containsString="0" containsBlank="1"/>
    </cacheField>
    <cacheField name="Scenario" numFmtId="0">
      <sharedItems containsNonDate="0" containsString="0" containsBlank="1"/>
    </cacheField>
    <cacheField name="FIRMS Obj Cd Fdescr" numFmtId="0">
      <sharedItems containsNonDate="0" containsString="0" containsBlank="1"/>
    </cacheField>
    <cacheField name="Month to Date Encumbrance" numFmtId="0">
      <sharedItems containsNonDate="0" containsString="0" containsBlank="1"/>
    </cacheField>
    <cacheField name="Month to Date Actuals" numFmtId="0">
      <sharedItems containsNonDate="0" containsString="0" containsBlank="1"/>
    </cacheField>
    <cacheField name="Current Budget" numFmtId="0">
      <sharedItems containsNonDate="0" containsString="0" containsBlank="1"/>
    </cacheField>
    <cacheField name="Total Pre-Encumbrances" numFmtId="0">
      <sharedItems containsNonDate="0" containsString="0" containsBlank="1"/>
    </cacheField>
    <cacheField name="Year to Date Actuals" numFmtId="0">
      <sharedItems containsNonDate="0" containsString="0" containsBlank="1"/>
    </cacheField>
    <cacheField name="Prior Year(s) Actuals" numFmtId="0">
      <sharedItems containsNonDate="0" containsString="0" containsBlank="1"/>
    </cacheField>
    <cacheField name="Actuals" numFmtId="0">
      <sharedItems containsNonDate="0" containsString="0" containsBlank="1"/>
    </cacheField>
    <cacheField name="Balance Available" numFmtId="0">
      <sharedItems containsNonDate="0" containsString="0" containsBlank="1"/>
    </cacheField>
  </cacheFields>
  <extLst>
    <ext xmlns:x14="http://schemas.microsoft.com/office/spreadsheetml/2009/9/main" uri="{725AE2AE-9491-48be-B2B4-4EB974FC3084}">
      <x14:pivotCacheDefinition pivotCacheId="6"/>
    </ext>
  </extLst>
</pivotCacheDefinition>
</file>

<file path=xl/pivotCache/pivotCacheDefinition7.xml><?xml version="1.0" encoding="utf-8"?>
<pivotCacheDefinition xmlns="http://schemas.openxmlformats.org/spreadsheetml/2006/main" xmlns:r="http://schemas.openxmlformats.org/officeDocument/2006/relationships" r:id="rId1" refreshedBy="Mom" refreshedDate="43614.622989467593" createdVersion="6" refreshedVersion="5" minRefreshableVersion="3" recordCount="63">
  <cacheSource type="worksheet">
    <worksheetSource name="SalLed181937"/>
  </cacheSource>
  <cacheFields count="37">
    <cacheField name="Fund" numFmtId="1">
      <sharedItems containsString="0" containsBlank="1" containsNumber="1" containsInteger="1" minValue="48500" maxValue="48500"/>
    </cacheField>
    <cacheField name="Dept" numFmtId="0">
      <sharedItems containsString="0" containsBlank="1" containsNumber="1" containsInteger="1" minValue="1013" maxValue="1282" count="9">
        <n v="1013"/>
        <n v="1014"/>
        <n v="1016"/>
        <n v="1023"/>
        <n v="1026"/>
        <n v="1174"/>
        <m/>
        <n v="1282" u="1"/>
        <n v="1269" u="1"/>
      </sharedItems>
    </cacheField>
    <cacheField name="Account" numFmtId="49">
      <sharedItems containsString="0" containsBlank="1" containsNumber="1" containsInteger="1" minValue="601803" maxValue="601822" count="3">
        <n v="601803"/>
        <n v="601822"/>
        <m/>
      </sharedItems>
    </cacheField>
    <cacheField name="Type" numFmtId="49">
      <sharedItems containsBlank="1"/>
    </cacheField>
    <cacheField name="Name" numFmtId="0">
      <sharedItems containsBlank="1"/>
    </cacheField>
    <cacheField name="Starting Base Salary" numFmtId="40">
      <sharedItems containsSemiMixedTypes="0" containsString="0" containsNumber="1" containsInteger="1" minValue="0" maxValue="0"/>
    </cacheField>
    <cacheField name="GSI $ Identified by Faculty Affairs" numFmtId="40">
      <sharedItems containsSemiMixedTypes="0" containsString="0" containsNumber="1" containsInteger="1" minValue="0" maxValue="0"/>
    </cacheField>
    <cacheField name="Base Salary after GSI " numFmtId="40">
      <sharedItems containsSemiMixedTypes="0" containsString="0" containsNumber="1" containsInteger="1" minValue="0" maxValue="0"/>
    </cacheField>
    <cacheField name="Difference between Base and Funded Base Salary" numFmtId="2">
      <sharedItems containsSemiMixedTypes="0" containsString="0" containsNumber="1" containsInteger="1" minValue="0" maxValue="0"/>
    </cacheField>
    <cacheField name="Fall Transfers" numFmtId="40">
      <sharedItems containsSemiMixedTypes="0" containsString="0" containsNumber="1" containsInteger="1" minValue="0" maxValue="0"/>
    </cacheField>
    <cacheField name="Spring Transfers" numFmtId="40">
      <sharedItems containsSemiMixedTypes="0" containsString="0" containsNumber="1" containsInteger="1" minValue="0" maxValue="0"/>
    </cacheField>
    <cacheField name="Total Budget" numFmtId="40">
      <sharedItems containsSemiMixedTypes="0" containsString="0" containsNumber="1" containsInteger="1" minValue="0" maxValue="0"/>
    </cacheField>
    <cacheField name="P1" numFmtId="40">
      <sharedItems containsSemiMixedTypes="0" containsString="0" containsNumber="1" minValue="0" maxValue="5380"/>
    </cacheField>
    <cacheField name="P2" numFmtId="40">
      <sharedItems containsSemiMixedTypes="0" containsString="0" containsNumber="1" minValue="0" maxValue="5380"/>
    </cacheField>
    <cacheField name="P3" numFmtId="40">
      <sharedItems containsSemiMixedTypes="0" containsString="0" containsNumber="1" minValue="0" maxValue="5380"/>
    </cacheField>
    <cacheField name="P4" numFmtId="40">
      <sharedItems containsSemiMixedTypes="0" containsString="0" containsNumber="1" minValue="0" maxValue="5380"/>
    </cacheField>
    <cacheField name="P5" numFmtId="40">
      <sharedItems containsSemiMixedTypes="0" containsString="0" containsNumber="1" minValue="0" maxValue="5380"/>
    </cacheField>
    <cacheField name="P6" numFmtId="40">
      <sharedItems containsSemiMixedTypes="0" containsString="0" containsNumber="1" minValue="0" maxValue="5380"/>
    </cacheField>
    <cacheField name="P7" numFmtId="40">
      <sharedItems containsSemiMixedTypes="0" containsString="0" containsNumber="1" minValue="0" maxValue="5380"/>
    </cacheField>
    <cacheField name="P8" numFmtId="40">
      <sharedItems containsSemiMixedTypes="0" containsString="0" containsNumber="1" containsInteger="1" minValue="0" maxValue="0"/>
    </cacheField>
    <cacheField name="P9" numFmtId="40">
      <sharedItems containsSemiMixedTypes="0" containsString="0" containsNumber="1" containsInteger="1" minValue="0" maxValue="0"/>
    </cacheField>
    <cacheField name="P10" numFmtId="40">
      <sharedItems containsSemiMixedTypes="0" containsString="0" containsNumber="1" containsInteger="1" minValue="0" maxValue="0"/>
    </cacheField>
    <cacheField name="P11" numFmtId="40">
      <sharedItems containsSemiMixedTypes="0" containsString="0" containsNumber="1" containsInteger="1" minValue="0" maxValue="0"/>
    </cacheField>
    <cacheField name="P12" numFmtId="40">
      <sharedItems containsSemiMixedTypes="0" containsString="0" containsNumber="1" containsInteger="1" minValue="0" maxValue="0"/>
    </cacheField>
    <cacheField name="P1&amp;P2 Actuals (last AY final payments)" numFmtId="40">
      <sharedItems containsSemiMixedTypes="0" containsString="0" containsNumber="1" minValue="0" maxValue="10760"/>
    </cacheField>
    <cacheField name="Fall 5 Month Proj Actuals (P3-P7)" numFmtId="40">
      <sharedItems containsSemiMixedTypes="0" containsString="0" containsNumber="1" minValue="0" maxValue="26900"/>
    </cacheField>
    <cacheField name="Spring 2019 5 Mo. Proj. Actuals (P8-P12)" numFmtId="40">
      <sharedItems containsSemiMixedTypes="0" containsString="0" containsNumber="1" containsInteger="1" minValue="0" maxValue="0"/>
    </cacheField>
    <cacheField name="YTD Date Actuals *  Add New Period @ Payroll Reconciliation" numFmtId="40">
      <sharedItems containsSemiMixedTypes="0" containsString="0" containsNumber="1" minValue="0" maxValue="10760"/>
    </cacheField>
    <cacheField name=" Remaining Available for FY 18/19" numFmtId="40">
      <sharedItems containsSemiMixedTypes="0" containsString="0" containsNumber="1" minValue="-10760" maxValue="0"/>
    </cacheField>
    <cacheField name="Mid Year Report - Jul-Dec YTD" numFmtId="40">
      <sharedItems containsSemiMixedTypes="0" containsString="0" containsNumber="1" minValue="0" maxValue="32280"/>
    </cacheField>
    <cacheField name="Mid Year Report Projections" numFmtId="40">
      <sharedItems containsSemiMixedTypes="0" containsString="0" containsNumber="1" minValue="0" maxValue="5380"/>
    </cacheField>
    <cacheField name="Proj Next FY P1&amp;P2 Costs" numFmtId="40">
      <sharedItems containsSemiMixedTypes="0" containsString="0" containsNumber="1" containsInteger="1" minValue="0" maxValue="0"/>
    </cacheField>
    <cacheField name="Fall 5 Mo. Projections" numFmtId="40">
      <sharedItems containsMixedTypes="1" containsNumber="1" minValue="0" maxValue="26900"/>
    </cacheField>
    <cacheField name="Spring 5 Mo. Projections" numFmtId="40">
      <sharedItems containsSemiMixedTypes="0" containsString="0" containsNumber="1" containsInteger="1" minValue="0" maxValue="0"/>
    </cacheField>
    <cacheField name="Spring 6 mo" numFmtId="40">
      <sharedItems containsSemiMixedTypes="0" containsString="0" containsNumber="1" minValue="0" maxValue="5380"/>
    </cacheField>
    <cacheField name="Fall Additional Costs Due to Contract GSI" numFmtId="40">
      <sharedItems containsSemiMixedTypes="0" containsString="0" containsNumber="1" containsInteger="1" minValue="0" maxValue="0"/>
    </cacheField>
    <cacheField name=" " numFmtId="4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Mom" refreshedDate="43614.622990046293" createdVersion="6" refreshedVersion="5" minRefreshableVersion="3" recordCount="1615">
  <cacheSource type="worksheet">
    <worksheetSource name="Table22"/>
  </cacheSource>
  <cacheFields count="23">
    <cacheField name="Fiscal Year" numFmtId="0">
      <sharedItems containsNonDate="0" containsString="0" containsBlank="1" containsNumber="1" containsInteger="1" minValue="2017" maxValue="2018" count="3">
        <m/>
        <n v="2018" u="1"/>
        <n v="2017" u="1"/>
      </sharedItems>
    </cacheField>
    <cacheField name="Period" numFmtId="0">
      <sharedItems containsNonDate="0" containsString="0" containsBlank="1" containsNumber="1" containsInteger="1" minValue="0" maxValue="6" count="8">
        <m/>
        <n v="0" u="1"/>
        <n v="5" u="1"/>
        <n v="2" u="1"/>
        <n v="6" u="1"/>
        <n v="1" u="1"/>
        <n v="3" u="1"/>
        <n v="4" u="1"/>
      </sharedItems>
    </cacheField>
    <cacheField name="SCO Fund Fdescr" numFmtId="0">
      <sharedItems containsNonDate="0" containsString="0" containsBlank="1"/>
    </cacheField>
    <cacheField name="CSU Fund Fdescr" numFmtId="0">
      <sharedItems containsNonDate="0" containsString="0" containsBlank="1"/>
    </cacheField>
    <cacheField name="Dept Fdescr" numFmtId="0">
      <sharedItems containsNonDate="0" containsBlank="1" count="25">
        <m/>
        <s v="1320 - CSM Biology II Lab" u="1"/>
        <s v="1308 - CSM Center for Molecular Struc" u="1"/>
        <s v="1351 - CSM Biology COAST Grant" u="1"/>
        <s v="1350 - CSM Biology CSUPERB Grant" u="1"/>
        <s v="1167 - CSM Chemistry Lab" u="1"/>
        <s v="1316 - CSM Physics Lab Course Fees" u="1"/>
        <s v="1166 - CSM Biology I Lab" u="1"/>
        <s v="1348 - CSM Chemistry CSUPERB Grant" u="1"/>
        <s v="1013 - CSM Biology Program" u="1"/>
        <s v="1016 - CSM Computer Science Program" u="1"/>
        <s v="1347 - CSM Dean's Office COAST Grant" u="1"/>
        <s v="1321 - CSM Biology II Course Fees" u="1"/>
        <s v="1314 - CSM Biology I Course Fees" u="1"/>
        <s v="1014 - CSM Chemistry Program" u="1"/>
        <s v="1174 - CSM Biotech" u="1"/>
        <s v="1171 - CSM Physics Lab" u="1"/>
        <s v="1170 - CSM Mathematics Lab" u="1"/>
        <s v="1026 - CSM Physics Program" u="1"/>
        <s v="1390 - CSM Chemistry COAST Grant" u="1"/>
        <s v="1315 - CSM Chemistry Lab Course Fees" u="1"/>
        <s v="1169 - CSM Computer Science Lab" u="1"/>
        <s v="1269 - CSM Inst Math &amp; Sciences" u="1"/>
        <s v="1282 - CSM Dean's Office" u="1"/>
        <s v="1023 - CSM Mathematics Program" u="1"/>
      </sharedItems>
    </cacheField>
    <cacheField name="Fund Fdescr" numFmtId="0">
      <sharedItems containsNonDate="0" containsBlank="1" count="9">
        <m/>
        <s v="44401 - TF EL SpecialSessCampusPartner" u="1"/>
        <s v="48509 - TF OperatingFund CSUPERB Grant" u="1"/>
        <s v="48114 - TF Lottery Gen Camp Based Prog" u="1"/>
        <s v="48500 - TF Campus Operating Fund" u="1"/>
        <s v="48514 - TF RSCA Awards program" u="1"/>
        <s v="48501 - TF Cost Rec External" u="1"/>
        <s v="54310 - TF Cost Rec CSU AB798 TxtbkAwd" u="1"/>
        <s v="48512 - TF OperatingFund COAST Grant" u="1"/>
      </sharedItems>
    </cacheField>
    <cacheField name="Acct Fdescr" numFmtId="0">
      <sharedItems containsNonDate="0" containsBlank="1" count="72">
        <m/>
        <s v="603014 - Benefits LT Disability Insur" u="1"/>
        <s v="660003 - SupSrv Other" u="1"/>
        <s v="601820 - Salaries Acad Bonus/Allow/Stip" u="1"/>
        <s v="601823 - Salaries SupStf NWS ISA" u="1"/>
        <s v="601103 - Salaries Graduate Assistant" u="1"/>
        <s v="603013 - Benefits Vision Care" u="1"/>
        <s v="613001 - Contractual Services" u="1"/>
        <s v="601811 - Salaries SupStf Dpt Chair Stip" u="1"/>
        <s v="619808 - Equip Course Instruction &gt; $5k" u="1"/>
        <s v="660805 - SupSrv Member/Subscrip/Sponsor" u="1"/>
        <s v="601808 - Salaries Acad Summer" u="1"/>
        <s v="660009 - Professional Development" u="1"/>
        <s v="606001 - Travel-In State" u="1"/>
        <s v="660859 - Other Events" u="1"/>
        <s v="660962 - Promotional Items" u="1"/>
        <s v="660832 - Recruitment Faculty" u="1"/>
        <s v="601100 - Salaries Acad - Serialized" u="1"/>
        <s v="570441 - Tr In - 441 - Extended Learn" u="1"/>
        <s v="606802 - Travel-Out of State Faculty" u="1"/>
        <s v="601821 - Salaries SupStf Bonus/All/Stip" u="1"/>
        <s v="603003 - Benefits Dental Insurance" u="1"/>
        <s v="603012 - Benefits Medicare" u="1"/>
        <s v="660818 - RecruitmentEmployee(NonFacult)" u="1"/>
        <s v="660858 - Other Professional Development" u="1"/>
        <s v="601302 - Salaries Special Consultants" u="1"/>
        <s v="606803 - Travel-In State Student" u="1"/>
        <s v="601828 - Salaries Aux Reimb to CSUSM" u="1"/>
        <s v="660804 - SupSrv Honorariums" u="1"/>
        <s v="660017 - Advertising &amp; Promo Publicat" u="1"/>
        <s v="660835 - Other Rental/Lease Equipment" u="1"/>
        <s v="660920 - SupSrv Facilities Services" u="1"/>
        <s v="603805 - Benefits Aux Reimb to CSUSM" u="1"/>
        <s v="601817 - Salaries Temp Help/Casual Wrkr" u="1"/>
        <s v="616002 - Info Tech Hrdwre $2500 - $4999" u="1"/>
        <s v="690002 - Prior Year Expenditure Adjust" u="1"/>
        <s v="660928 - Other Non-Catering Food" u="1"/>
        <s v="619001 - Equip Other $2500 - $4999" u="1"/>
        <s v="601303 - Salaries SupStf Student Assist" u="1"/>
        <s v="603011 - Benefits Life Insurance" u="1"/>
        <s v="619804 - Equip Instructional &gt; $5000" u="1"/>
        <s v="660820 - Other Hospitality" u="1"/>
        <s v="660903 - Budget - PY Balance" u="1"/>
        <s v="604001 - Telephone Usage" u="1"/>
        <s v="606804 - Travel-Out of State Student" u="1"/>
        <s v="601301 - Salaries SupStf Overtime" u="1"/>
        <s v="603001 - Benefits OASDI" u="1"/>
        <s v="660803 - SupSrv Furniture &lt; $5000" u="1"/>
        <s v="601803 - Salaries Acad Adjunct Acad Yr" u="1"/>
        <s v="603015 - Benefits Flex Cash" u="1"/>
        <s v="616005 - Info Tech Misc &lt; $2500" u="1"/>
        <s v="601822 - Salaries Instr Teaching Assoc" u="1"/>
        <s v="619807 - Equip Course Instruction &lt; $5k" u="1"/>
        <s v="660892 - SupSrv Chem Lab Breakage" u="1"/>
        <s v="660838 - SupSrv Non-Facility Rep&amp;Maint" u="1"/>
        <s v="613823 - Cont Serv IndependentContractr" u="1"/>
        <s v="619801 - Equip Other &gt; $5000" u="1"/>
        <s v="606801 - Travel-In State Faculty" u="1"/>
        <s v="601807 - Salaries Acad Substitute" u="1"/>
        <s v="660883 - SupSrv Other for Courses" u="1"/>
        <s v="603004 - Benefits Health &amp; Welfare" u="1"/>
        <s v="601300 - Salaries Support Staff" u="1"/>
        <s v="660846 - SupSrv Gifts &amp; Acknowledgement" u="1"/>
        <s v="603005 - Benefits Retirement" u="1"/>
        <s v="660822 - Other Office Moving" u="1"/>
        <s v="601814 - Salaries SupStf Shift Diff" u="1"/>
        <s v="660002 - Printing" u="1"/>
        <s v="660810 - SupSrv Unalloc OE&amp;E" u="1"/>
        <s v="606002 - Travel-Out of State" u="1"/>
        <s v="580095 - Cost Recovery - Aux Orgs" u="1"/>
        <s v="601201 - Salaries MPP" u="1"/>
        <s v="660927 - Other Catering" u="1"/>
      </sharedItems>
    </cacheField>
    <cacheField name="Class" numFmtId="0">
      <sharedItems containsNonDate="0" containsString="0" containsBlank="1" containsNumber="1" containsInteger="1" minValue="1303" maxValue="26901" count="8">
        <m/>
        <n v="26901" u="1"/>
        <n v="1303" u="1"/>
        <n v="2301" u="1"/>
        <n v="21441" u="1"/>
        <n v="1403" u="1"/>
        <n v="1306" u="1"/>
        <n v="2601" u="1"/>
      </sharedItems>
    </cacheField>
    <cacheField name="Scenario" numFmtId="0">
      <sharedItems containsNonDate="0" containsBlank="1" count="11">
        <m/>
        <s v="OSS" u="1"/>
        <s v="-" u="1"/>
        <s v="OTB" u="1"/>
        <s v="OBR" u="1"/>
        <s v="BBB" u="1"/>
        <s v="OBT" u="1"/>
        <s v="OAO" u="1"/>
        <s v="ORT" u="1"/>
        <s v="ORV" u="1"/>
        <s v="BBT" u="1"/>
      </sharedItems>
    </cacheField>
    <cacheField name="FIRMS Obj Cd Fdescr" numFmtId="0">
      <sharedItems containsNonDate="0" containsString="0" containsBlank="1"/>
    </cacheField>
    <cacheField name="Month to Date Encumbrance" numFmtId="0">
      <sharedItems containsNonDate="0" containsString="0" containsBlank="1"/>
    </cacheField>
    <cacheField name="Month to Date Actuals" numFmtId="0">
      <sharedItems containsNonDate="0" containsString="0" containsBlank="1"/>
    </cacheField>
    <cacheField name="Current Budget" numFmtId="0">
      <sharedItems containsNonDate="0" containsString="0" containsBlank="1"/>
    </cacheField>
    <cacheField name="Total Pre-Encumbrances" numFmtId="0">
      <sharedItems containsNonDate="0" containsString="0" containsBlank="1"/>
    </cacheField>
    <cacheField name="Year to Date Actuals" numFmtId="0">
      <sharedItems containsNonDate="0" containsString="0" containsBlank="1"/>
    </cacheField>
    <cacheField name="Prior Year(s) Actuals" numFmtId="0">
      <sharedItems containsNonDate="0" containsString="0" containsBlank="1"/>
    </cacheField>
    <cacheField name="Actuals" numFmtId="0">
      <sharedItems containsNonDate="0" containsString="0" containsBlank="1"/>
    </cacheField>
    <cacheField name="Balance Available" numFmtId="0">
      <sharedItems containsNonDate="0" containsString="0" containsBlank="1"/>
    </cacheField>
    <cacheField name="%  Used Fiscal Year" numFmtId="0">
      <sharedItems containsNonDate="0" containsString="0" containsBlank="1"/>
    </cacheField>
    <cacheField name="Encumbrances" numFmtId="0">
      <sharedItems containsNonDate="0" containsString="0" containsBlank="1"/>
    </cacheField>
    <cacheField name="Original Budget" numFmtId="0">
      <sharedItems containsNonDate="0" containsString="0" containsBlank="1"/>
    </cacheField>
    <cacheField name="Actuals Period" numFmtId="0">
      <sharedItems containsNonDate="0" containsString="0" containsBlank="1"/>
    </cacheField>
    <cacheField name="Balance Available w/Pre-Encumbrances" numFmtId="0">
      <sharedItems containsNonDate="0" containsString="0" containsBlank="1"/>
    </cacheField>
  </cacheFields>
  <extLst>
    <ext xmlns:x14="http://schemas.microsoft.com/office/spreadsheetml/2009/9/main" uri="{725AE2AE-9491-48be-B2B4-4EB974FC3084}">
      <x14:pivotCacheDefinition pivotCacheId="12"/>
    </ext>
  </extLst>
</pivotCacheDefinition>
</file>

<file path=xl/pivotCache/pivotCacheDefinition9.xml><?xml version="1.0" encoding="utf-8"?>
<pivotCacheDefinition xmlns="http://schemas.openxmlformats.org/spreadsheetml/2006/main" xmlns:r="http://schemas.openxmlformats.org/officeDocument/2006/relationships" r:id="rId1" refreshedBy="Mom" refreshedDate="43614.62299733796" createdVersion="6" refreshedVersion="5" minRefreshableVersion="3" recordCount="10755">
  <cacheSource type="worksheet">
    <worksheetSource name="HRActuals"/>
  </cacheSource>
  <cacheFields count="17">
    <cacheField name="Employee Name" numFmtId="0">
      <sharedItems containsNonDate="0" containsBlank="1" count="284">
        <m/>
        <s v="Li,Yanyan" u="1"/>
        <s v="Alvo,Andrew" u="1"/>
        <s v="Dow,Courtney" u="1"/>
        <s v="Jancovich,James" u="1"/>
        <s v="Zahedani,Heydar" u="1"/>
        <s v="O'Donnell,Meghan" u="1"/>
        <s v="Drewe,John" u="1"/>
        <s v="Diamond,Alani" u="1"/>
        <s v="Cyrus,Cassandra" u="1"/>
        <s v="Colmenar,Charisse" u="1"/>
        <s v="Sahial,Zohra" u="1"/>
        <s v="Osborne,Chris" u="1"/>
        <s v="Martinez,Ruben" u="1"/>
        <s v="Sustaita,Diego" u="1"/>
        <s v="Bercovich Guelman,Clarisa" u="1"/>
        <s v="Gomez,Marilyn" u="1"/>
        <s v="Arango,Aurelio" u="1"/>
        <s v="Bauer,Exia" u="1"/>
        <s v="Chen,Lixian" u="1"/>
        <s v="Zapata Pichon,Jesus" u="1"/>
        <s v="Gonzalez Cabrera,Pedro" u="1"/>
        <s v="Guillen-Castrillo,Rocio-Teresita" u="1"/>
        <s v="Tang,Trang" u="1"/>
        <s v="Jacobo,Mary Flor" u="1"/>
        <s v="Wise,Joshua" u="1"/>
        <s v="Morgans,Scott" u="1"/>
        <s v="Ninberg,Jeffrey" u="1"/>
        <s v="Abrous,Leila" u="1"/>
        <s v="Reyes,Lizbeth" u="1"/>
        <s v="Xu,Xiaodan" u="1"/>
        <s v="Mosleh,Sahar" u="1"/>
        <s v="Chang,Synthia" u="1"/>
        <s v="Emery,Jennifer" u="1"/>
        <s v="Swalwell,Jason" u="1"/>
        <s v="DeGuzman,Mary Ann" u="1"/>
        <s v="Fleischman,Samuel" u="1"/>
        <s v="Noguez De La Cerda,Juan" u="1"/>
        <s v="Xu,Runyu" u="1"/>
        <s v="Choi,Sarah" u="1"/>
        <s v="Howell,Gary" u="1"/>
        <s v="Madrak,Sheila" u="1"/>
        <s v="Perron,Justin" u="1"/>
        <s v="Sheath,Robert" u="1"/>
        <s v="Holt,Linda" u="1"/>
        <s v="Iafe,Robert" u="1"/>
        <s v="Becket,Elinne" u="1"/>
        <s v="Shaikh,Arshia" u="1"/>
        <s v="Nguyen,Thuy" u="1"/>
        <s v="Smock,Janine" u="1"/>
        <s v="Swigart,Gavin" u="1"/>
        <s v="Do,Christopher" u="1"/>
        <s v="Zappia,Anthony" u="1"/>
        <s v="Ahmadinia,Ali" u="1"/>
        <s v="Schaafsma,David" u="1"/>
        <s v="El Ansary,Mohamed" u="1"/>
        <s v="Whittlesey,Marshall" u="1"/>
        <s v="Desmond,Hailee" u="1"/>
        <s v="Desmond,Thomas" u="1"/>
        <s v="Mitchell,Steven" u="1"/>
        <s v="Sethuraman,Arun" u="1"/>
        <s v="Gonzalez,Nicolette" u="1"/>
        <s v="Ye,Xin" u="1"/>
        <s v="Supekar,Vishakha" u="1"/>
        <s v="Munoz,Luis" u="1"/>
        <s v="Chien,David" u="1"/>
        <s v="Garcia,Denise" u="1"/>
        <s v="Scott,Kathleen" u="1"/>
        <s v="Slott,Kazumi" u="1"/>
        <s v="Quirarte,Jose" u="1"/>
        <s v="Sharif,Shahed" u="1"/>
        <s v="Rojas,Angelina" u="1"/>
        <s v="Schmidt,Michael" u="1"/>
        <s v="Hernandez,Gabriel" u="1"/>
        <s v="Castrejon Chavez,Berenice" u="1"/>
        <s v="Thirukkonda Ramesh,Aashika Vasra" u="1"/>
        <s v="Sanati,Givon" u="1"/>
        <s v="Tsui,Stephen" u="1"/>
        <s v="Le,Calvin" u="1"/>
        <s v="Yasin,Ayad" u="1"/>
        <s v="Chapman,Bianca" u="1"/>
        <s v="Walker,Michael" u="1"/>
        <s v="Robertson,Lyndsey" u="1"/>
        <s v="Joshi,Badal" u="1"/>
        <s v="Wali,Rahman" u="1"/>
        <s v="Cook,Heather" u="1"/>
        <s v="Mueller,Casey" u="1"/>
        <s v="Garcia,Victoria" u="1"/>
        <s v="Ferguson,Elizabeth" u="1"/>
        <s v="Perkins-Johnston,Penny" u="1"/>
        <s v="Spady,Thomas" u="1"/>
        <s v="Wu,John" u="1"/>
        <s v="Shin,Eunjee" u="1"/>
        <s v="Yoshii,Rika" u="1"/>
        <s v="Hanna,Robert" u="1"/>
        <s v="Chepin,Suchitra" u="1"/>
        <s v="Woodward,Walter" u="1"/>
        <s v="Bowen,James" u="1"/>
        <s v="Dickinson,Ann" u="1"/>
        <s v="Kundgen,Andre" u="1"/>
        <s v="Castillo,Lanier" u="1"/>
        <s v="Zhang,Xiaoyu" u="1"/>
        <s v="Hizer,Suzanne" u="1"/>
        <s v="Walton,Pamela" u="1"/>
        <s v="Savage,Anthony" u="1"/>
        <s v="Hollander,Nicholas" u="1"/>
        <s v="Gonzales,Lenuta" u="1"/>
        <s v="De Leone,Charles" u="1"/>
        <s v="Shunnarah,Gabriela" u="1"/>
        <s v="Jasien,Paul" u="1"/>
        <s v="Bader,Karson" u="1"/>
        <s v="Milby,Joshua" u="1"/>
        <s v="Nguyen,Kayla" u="1"/>
        <s v="Pinter,Jerald" u="1"/>
        <s v="Lederman,Barry" u="1"/>
        <s v="Sarajedini,Amir" u="1"/>
        <s v="Mohapatra,Arpita" u="1"/>
        <s v="Fakhoury,Mirabelle" u="1"/>
        <s v="Coe,Amy" u="1"/>
        <s v="Farr,Tiffany" u="1"/>
        <s v="Lopez,Margaret" u="1"/>
        <s v="Guevarra,Michelle" u="1"/>
        <s v="Talsania,Bhavisha" u="1"/>
        <s v="Martinez Leyva,Uvanda" u="1"/>
        <s v="Tapia,Ailyn" u="1"/>
        <s v="Byrne,Patricia" u="1"/>
        <s v="Hernandez,Anahi" u="1"/>
        <s v="Desmarais,Samantha" u="1"/>
        <s v="Paramashivan,Ashwin" u="1"/>
        <s v="Ho,Nam" u="1"/>
        <s v="Brower,Kelly" u="1"/>
        <s v="Armstrong,Amy" u="1"/>
        <s v="Jayasinghe,Sajith" u="1"/>
        <s v="Thiyagarajah,Selakilli" u="1"/>
        <s v="KrishnaswamySundarara,Jeyshree" u="1"/>
        <s v="Kim,Chong" u="1"/>
        <s v="Dubord,Alyssa" u="1"/>
        <s v="Metzger,Teresa" u="1"/>
        <s v="Singh,Jonathon" u="1"/>
        <s v="Zafra,Alejandro" u="1"/>
        <s v="Canseco-Chavez,Daniel" u="1"/>
        <s v="Marta,Vanessa" u="1"/>
        <s v="Lovelace,Joshua" u="1"/>
        <s v="Samra,Sukendeep" u="1"/>
        <s v="Taniguchi,Darcy" u="1"/>
        <s v="Zimmermann,Joerg" u="1"/>
        <s v="Soumahoro,Mariama" u="1"/>
        <s v="Lopez,Guadalupe" u="1"/>
        <s v="Means,James" u="1"/>
        <s v="Hakanson,John" u="1"/>
        <s v="McDonald,Meghann" u="1"/>
        <s v="Rodriguez,Jennifer" u="1"/>
        <s v="Araiza,Robyn" u="1"/>
        <s v="Cabrera,Javier" u="1"/>
        <s v="Martin,Jason" u="1"/>
        <s v="Bwambok,David" u="1"/>
        <s v="Hoos,Jennifer" u="1"/>
        <s v="Schmelzer,Laurie" u="1"/>
        <s v="Kharelimana,Evarist" u="1"/>
        <s v="Garcia Montiel,Diana" u="1"/>
        <s v="Brust,James" u="1"/>
        <s v="Celic,Bosko" u="1"/>
        <s v="Norris,Brian" u="1"/>
        <s v="Botica,Joshua" u="1"/>
        <s v="Hadaegh,Ahmad" u="1"/>
        <s v="Malfavon-Borja,Raymond" u="1"/>
        <s v="Aitken,Wayne" u="1"/>
        <s v="Wu,Shaun-Inn" u="1"/>
        <s v="Acoba,Abigail" u="1"/>
        <s v="Burin,Michael" u="1"/>
        <s v="Roybal,Melissa" u="1"/>
        <s v="Barquilla Panadero,Antonio" u="1"/>
        <s v="Eme,John" u="1"/>
        <s v="Krichati,Ruba" u="1"/>
        <s v="Pont,Jonathan" u="1"/>
        <s v="Picollelli,Michael" u="1"/>
        <s v="Kolonko,Kenneth" u="1"/>
        <s v="Sanchez,Madeline" u="1"/>
        <s v="Pillsworth,Thomas" u="1"/>
        <s v="Ostermiller,Daniel" u="1"/>
        <s v="El-Hayek,Tamara" u="1"/>
        <s v="Montgomery,Suzanne" u="1"/>
        <s v="Mendoza,Jose" u="1"/>
        <s v="Fabry,Victoria" u="1"/>
        <s v="Nguyen,Hien" u="1"/>
        <s v="Barnhart,Craig" u="1"/>
        <s v="Jiang,Yuanyuan" u="1"/>
        <s v="Lansangan,Cedric" u="1"/>
        <s v="Summerhays,Bryce" u="1"/>
        <s v="Al Najjar,Mayssaa" u="1"/>
        <s v="Briggs,Amy" u="1"/>
        <s v="Gephart,Diane" u="1"/>
        <s v="Blekeberg,Erik" u="1"/>
        <s v="Heitzman,Michael" u="1"/>
        <s v="Puha,Amber" u="1"/>
        <s v="Gomez,Sarah" u="1"/>
        <s v="Lynch,Melissa" u="1"/>
        <s v="Camacho,Jeanita" u="1"/>
        <s v="Molina,Jonathan" u="1"/>
        <s v="Yazdekhasti,Hamid" u="1"/>
        <s v="Springer,Tom" u="1"/>
        <s v="Brich,Jennifer" u="1"/>
        <s v="Simokat,Christine" u="1"/>
        <s v="Snow Pablo,Alyssa" u="1"/>
        <s v="Li,Yuan" u="1"/>
        <s v="Asaro,Lori" u="1"/>
        <s v="Palanki,Moorthy" u="1"/>
        <s v="Hansen,Sandra" u="1"/>
        <s v="Salloum,Dalia" u="1"/>
        <s v="Perez,Jesus" u="1"/>
        <s v="Scattini,Devin" u="1"/>
        <s v="Taylor,Gelareh" u="1"/>
        <s v="Luna Lopez,Carlos" u="1"/>
        <s v="Everforest,Daun" u="1"/>
        <s v="Buyanin,Alexandr" u="1"/>
        <s v="Northington,Kyle" u="1"/>
        <s v="Kim,Jane" u="1"/>
        <s v="Tiet,Phoi" u="1"/>
        <s v="Bachelor,Jonathan" u="1"/>
        <s v="Farheidar-Smith,Farideh" u="1"/>
        <s v="Meyer,Bryan" u="1"/>
        <s v="Baker,Denise" u="1"/>
        <s v="Price,Edward" u="1"/>
        <s v="Ouyang,Youwen" u="1"/>
        <s v="Mercado,Serena" u="1"/>
        <s v="Silverman,Steven" u="1"/>
        <s v="Panahi,Afra" u="1"/>
        <s v="Spalding,Kim" u="1"/>
        <s v="Nance-Sotelo,Courtney" u="1"/>
        <s v="Melendez,Christopher" u="1"/>
        <s v="Trischman,Jacqueline" u="1"/>
        <s v="Hansen,Olaf" u="1"/>
        <s v="Barsky,David" u="1"/>
        <s v="Deyoung,October" u="1"/>
        <s v="Escobar,Matthew" u="1"/>
        <s v="Hendricks,James" u="1"/>
        <s v="Stansfield,Daun" u="1"/>
        <s v="Aranda,Isamar" u="1"/>
        <s v="Kinnison,Karen" u="1"/>
        <s v="Newberg,Steven" u="1"/>
        <s v="Higley,Christopher" u="1"/>
        <s v="Roman,Adriana" u="1"/>
        <s v="Dominguez,Gerardo" u="1"/>
        <s v="Kramer Amundson,Nancy" u="1"/>
        <s v="Ng,Wai Man" u="1"/>
        <s v="Nguyen,Trixy" u="1"/>
        <s v="Kawamura,Tetsuya" u="1"/>
        <s v="Pleiman,Stephanie" u="1"/>
        <s v="Jew,Corey" u="1"/>
        <s v="Singh,Yuvraj" u="1"/>
        <s v="Fierro,Ricardo" u="1"/>
        <s v="Hamadani,Kambiz" u="1"/>
        <s v="Kristan,William" u="1"/>
        <s v="Long,Kevin" u="1"/>
        <s v="Cressy,Jeani" u="1"/>
        <s v="Lee,Yuan-Lin" u="1"/>
        <s v="Julien,Jackaline" u="1"/>
        <s v="Sebrechts,Patrick" u="1"/>
        <s v="Khan,Neelam" u="1"/>
        <s v="Shepherd,Maxwell" u="1"/>
        <s v="Lopez Salazar,Ruben" u="1"/>
        <s v="Employee Name" u="1"/>
        <s v="Zheng,Yongjie" u="1"/>
        <s v="Maderazo,Julie" u="1"/>
        <s v="Ebrahimi Majd,Nahid" u="1"/>
        <s v="McMillan,Tea" u="1"/>
        <s v="Vargas,Brian" u="1"/>
        <s v="Beladi,Soheila" u="1"/>
        <s v="Vourlitis,George" u="1"/>
        <s v="Javier,Areli Jannes" u="1"/>
        <s v="Rodriguez,Aida" u="1"/>
        <s v="Jimenez,Richard" u="1"/>
        <s v="Vassiliadis,Alexia" u="1"/>
        <s v="Gill,Robert" u="1"/>
        <s v="Collins-Mitchell,Linda" u="1"/>
        <s v="Aberle,Alfred" u="1"/>
        <s v="Soans,Chandrasen" u="1"/>
        <s v="Read,Betsy" u="1"/>
        <s v="Brown,Tracey" u="1"/>
        <s v="Grant,Timothy" u="1"/>
        <s v="Kai,Zoya" u="1"/>
        <s v="Burg,Michael" u="1"/>
        <s v="Trakoolthai,Tanawat" u="1"/>
        <s v="Kantardjieff,Katherine" u="1"/>
      </sharedItems>
    </cacheField>
    <cacheField name="Empl ID" numFmtId="0">
      <sharedItems containsNonDate="0" containsString="0" containsBlank="1"/>
    </cacheField>
    <cacheField name="Rec#" numFmtId="0">
      <sharedItems containsNonDate="0" containsString="0" containsBlank="1"/>
    </cacheField>
    <cacheField name="Report to Dept" numFmtId="0">
      <sharedItems containsNonDate="0" containsBlank="1" count="15">
        <m/>
        <s v="1320" u="1"/>
        <s v="1014" u="1"/>
        <s v="1170" u="1"/>
        <s v="1013" u="1"/>
        <s v="1023" u="1"/>
        <s v="1169" u="1"/>
        <s v="1167" u="1"/>
        <s v="1282" u="1"/>
        <s v="1166" u="1"/>
        <s v="Report to Dept" u="1"/>
        <s v="1174" u="1"/>
        <s v="1269" u="1"/>
        <s v="1016" u="1"/>
        <s v="1026" u="1"/>
      </sharedItems>
    </cacheField>
    <cacheField name="Position" numFmtId="0">
      <sharedItems containsNonDate="0" containsString="0" containsBlank="1"/>
    </cacheField>
    <cacheField name="Amount" numFmtId="0">
      <sharedItems containsNonDate="0" containsString="0" containsBlank="1"/>
    </cacheField>
    <cacheField name="Appt End Dt" numFmtId="0">
      <sharedItems containsNonDate="0" containsString="0" containsBlank="1"/>
    </cacheField>
    <cacheField name="Fiscal Yr" numFmtId="0">
      <sharedItems containsNonDate="0" containsString="0" containsBlank="1"/>
    </cacheField>
    <cacheField name="Accout Period" numFmtId="0">
      <sharedItems containsNonDate="0" containsString="0" containsBlank="1" containsNumber="1" containsInteger="1" minValue="1" maxValue="7" count="8">
        <m/>
        <n v="5" u="1"/>
        <n v="2" u="1"/>
        <n v="6" u="1"/>
        <n v="7" u="1"/>
        <n v="1" u="1"/>
        <n v="3" u="1"/>
        <n v="4" u="1"/>
      </sharedItems>
    </cacheField>
    <cacheField name="Charged Dept" numFmtId="0">
      <sharedItems containsNonDate="0" containsString="0" containsBlank="1" containsNumber="1" containsInteger="1" minValue="1014" maxValue="1014" count="2">
        <m/>
        <n v="1014" u="1"/>
      </sharedItems>
    </cacheField>
    <cacheField name="Fund" numFmtId="0">
      <sharedItems containsNonDate="0" containsBlank="1" count="4">
        <m/>
        <s v="44401" u="1"/>
        <s v="Fund" u="1"/>
        <s v="48500" u="1"/>
      </sharedItems>
    </cacheField>
    <cacheField name="Account" numFmtId="0">
      <sharedItems containsNonDate="0" containsBlank="1" count="28">
        <m/>
        <s v="601201" u="1"/>
        <s v="601100" u="1"/>
        <s v="601820" u="1"/>
        <s v="601821" u="1"/>
        <s v="603011" u="1"/>
        <s v="601822" u="1"/>
        <s v="603012" u="1"/>
        <s v="601103" u="1"/>
        <s v="601823" u="1"/>
        <s v="603013" u="1"/>
        <s v="603014" u="1"/>
        <s v="601811" u="1"/>
        <s v="603001" u="1"/>
        <s v="603015" u="1"/>
        <s v="603003" u="1"/>
        <s v="601814" u="1"/>
        <s v="603004" u="1"/>
        <s v="603005" u="1"/>
        <s v="Account" u="1"/>
        <s v="601803" u="1"/>
        <s v="601817" u="1"/>
        <s v="601807" u="1"/>
        <s v="601808" u="1"/>
        <s v="601300" u="1"/>
        <s v="601301" u="1"/>
        <s v="601302" u="1"/>
        <s v="601303" u="1"/>
      </sharedItems>
    </cacheField>
    <cacheField name="Program" numFmtId="0">
      <sharedItems containsNonDate="0" containsString="0" containsBlank="1"/>
    </cacheField>
    <cacheField name="Class" numFmtId="0">
      <sharedItems containsNonDate="0" containsString="0" containsBlank="1"/>
    </cacheField>
    <cacheField name="Project" numFmtId="0">
      <sharedItems containsNonDate="0" containsString="0" containsBlank="1"/>
    </cacheField>
    <cacheField name="Jrnl Ln" numFmtId="0">
      <sharedItems containsNonDate="0" containsString="0" containsBlank="1"/>
    </cacheField>
    <cacheField name="Check#" numFmtId="0">
      <sharedItems containsNonDate="0" containsString="0" containsBlank="1"/>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s v="Barnhart, Craig"/>
    <n v="100103320"/>
    <s v=" "/>
    <m/>
    <s v="EL OT only"/>
    <n v="434"/>
    <n v="606.24"/>
    <n v="303.12"/>
    <n v="0"/>
    <n v="0"/>
    <n v="0"/>
    <n v="0"/>
    <n v="0"/>
    <n v="0"/>
    <n v="0"/>
    <n v="0"/>
    <n v="0"/>
    <n v="1343.3600000000001"/>
    <n v="0"/>
    <m/>
    <n v="0"/>
  </r>
  <r>
    <s v="El-Hayek, Tamara"/>
    <m/>
    <s v="CHEM"/>
    <m/>
    <s v="EL OT only"/>
    <n v="0"/>
    <n v="0"/>
    <n v="148"/>
    <n v="301.92"/>
    <n v="238.28"/>
    <n v="133.19999999999999"/>
    <n v="0"/>
    <n v="0"/>
    <n v="0"/>
    <n v="0"/>
    <n v="0"/>
    <n v="0"/>
    <n v="821.40000000000009"/>
    <n v="133.19999999999999"/>
    <m/>
    <n v="6.2887305357614149"/>
  </r>
  <r>
    <s v="Perkins-Johnson, Penny"/>
    <n v="5769"/>
    <s v="BIOL"/>
    <s v="P1-12"/>
    <n v="1"/>
    <n v="5617"/>
    <n v="5617"/>
    <n v="5955"/>
    <n v="5955"/>
    <n v="6163"/>
    <n v="6163"/>
    <n v="6163"/>
    <n v="6163"/>
    <n v="6163"/>
    <n v="6163"/>
    <n v="6163"/>
    <n v="6163"/>
    <n v="72448"/>
    <n v="43141"/>
    <m/>
    <n v="162.65505410398521"/>
  </r>
  <r>
    <s v="Planaki, Moorthy"/>
    <n v="4132334"/>
    <s v="BIOT"/>
    <s v="P2-12"/>
    <s v="Starts P2 .5%"/>
    <n v="0"/>
    <n v="3333.5"/>
    <n v="3333.5"/>
    <n v="3333.5"/>
    <n v="3450"/>
    <n v="3450"/>
    <n v="3450"/>
    <n v="3450"/>
    <n v="3450"/>
    <n v="3450"/>
    <n v="3450"/>
    <n v="3450"/>
    <n v="37600.5"/>
    <n v="24150"/>
    <s v=" "/>
    <n v="91.053048297703882"/>
  </r>
  <r>
    <s v="Smock, Janine"/>
    <m/>
    <s v="PHYS"/>
    <m/>
    <s v="EL OT only"/>
    <n v="889.02"/>
    <n v="832.2"/>
    <n v="0"/>
    <n v="0"/>
    <n v="0"/>
    <n v="0"/>
    <n v="0"/>
    <n v="0"/>
    <n v="0"/>
    <n v="0"/>
    <n v="0"/>
    <n v="0"/>
    <n v="1721.22"/>
    <n v="0"/>
    <m/>
    <n v="0"/>
  </r>
  <r>
    <s v="Aranda, Isamar"/>
    <m/>
    <m/>
    <m/>
    <m/>
    <m/>
    <m/>
    <n v="0"/>
    <n v="1945.29"/>
    <n v="2010.43"/>
    <n v="960.5"/>
    <m/>
    <m/>
    <m/>
    <m/>
    <m/>
    <m/>
    <n v="4916.22"/>
    <n v="960.5"/>
    <m/>
    <n v="53.059646344681973"/>
  </r>
  <r>
    <s v="Diamond,Alani"/>
    <s v="all adj complete"/>
    <m/>
    <m/>
    <m/>
    <m/>
    <m/>
    <n v="0"/>
    <n v="0"/>
    <n v="0"/>
    <n v="0"/>
    <n v="0"/>
    <n v="0"/>
    <n v="0"/>
    <n v="0"/>
    <n v="0"/>
    <n v="0"/>
    <n v="0"/>
    <n v="0"/>
    <m/>
    <n v="0"/>
  </r>
  <r>
    <s v="Pont, Jonathan"/>
    <m/>
    <m/>
    <m/>
    <m/>
    <m/>
    <m/>
    <m/>
    <m/>
    <m/>
    <m/>
    <m/>
    <m/>
    <m/>
    <m/>
    <m/>
    <m/>
    <n v="0"/>
    <n v="0"/>
    <m/>
    <n v="0"/>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5">
  <r>
    <n v="48500"/>
    <x v="0"/>
    <x v="0"/>
    <s v="FAC SAL"/>
    <x v="0"/>
    <s v="P"/>
    <n v="200000001"/>
    <n v="70000"/>
    <n v="2100"/>
    <n v="0"/>
    <n v="0"/>
    <n v="0"/>
    <n v="0"/>
    <n v="0"/>
    <n v="-350"/>
    <n v="71750"/>
    <n v="5830"/>
    <n v="5830"/>
    <n v="6008.33"/>
    <n v="6008.33"/>
    <n v="6008.33"/>
    <n v="6008.33"/>
    <n v="6008.33"/>
    <n v="6008.33"/>
    <n v="6008.33"/>
    <n v="6008.33"/>
    <n v="6008.33"/>
    <n v="6008.33"/>
    <n v="5830"/>
    <n v="71743.300000000017"/>
    <n v="6.6999999999825377"/>
    <n v="35693.320000000007"/>
    <n v="36049.980000000003"/>
    <n v="72099.959999999992"/>
    <n v="72100"/>
    <n v="-4.0000000008149073E-2"/>
    <n v="0"/>
    <n v="0"/>
    <n v="0"/>
    <n v="0"/>
  </r>
  <r>
    <n v="48500"/>
    <x v="0"/>
    <x v="0"/>
    <s v="FAC SAL"/>
    <x v="1"/>
    <s v="P"/>
    <n v="200000002"/>
    <n v="71000"/>
    <n v="2130"/>
    <n v="0"/>
    <n v="0"/>
    <n v="0"/>
    <n v="0"/>
    <n v="0"/>
    <n v="-355"/>
    <n v="72775"/>
    <n v="5917"/>
    <n v="5917"/>
    <n v="6094.17"/>
    <n v="6094.17"/>
    <n v="6094.17"/>
    <n v="6094.17"/>
    <n v="6094.17"/>
    <n v="6094.17"/>
    <n v="6094.17"/>
    <n v="6094.17"/>
    <n v="6094.17"/>
    <n v="6094.17"/>
    <n v="5917"/>
    <n v="72775.699999999983"/>
    <n v="-0.6999999999825377"/>
    <n v="36210.679999999993"/>
    <n v="36565.019999999997"/>
    <n v="73130.040000000008"/>
    <n v="73130"/>
    <n v="4.0000000008149073E-2"/>
    <n v="0"/>
    <n v="0"/>
    <n v="0"/>
    <n v="0"/>
  </r>
  <r>
    <n v="48500"/>
    <x v="0"/>
    <x v="0"/>
    <s v="FAC SAL"/>
    <x v="2"/>
    <s v="P"/>
    <n v="200000003"/>
    <n v="72000"/>
    <n v="2160"/>
    <n v="0"/>
    <n v="0"/>
    <n v="0"/>
    <n v="0"/>
    <n v="-12000"/>
    <n v="-360"/>
    <n v="61800"/>
    <n v="0"/>
    <n v="0"/>
    <n v="6180"/>
    <n v="6180"/>
    <n v="6180"/>
    <n v="6180"/>
    <n v="6180"/>
    <n v="6180"/>
    <n v="6180"/>
    <n v="6180"/>
    <n v="6180"/>
    <n v="6180"/>
    <n v="0"/>
    <n v="61800"/>
    <n v="0"/>
    <n v="24720"/>
    <n v="37080"/>
    <n v="74160"/>
    <n v="74160"/>
    <n v="0"/>
    <n v="0"/>
    <n v="0"/>
    <n v="0"/>
    <n v="0"/>
  </r>
  <r>
    <n v="48500"/>
    <x v="0"/>
    <x v="0"/>
    <s v="FAC SAL"/>
    <x v="3"/>
    <s v="P"/>
    <n v="200000004"/>
    <n v="73000"/>
    <n v="2190"/>
    <n v="0"/>
    <n v="0"/>
    <n v="0"/>
    <n v="0"/>
    <n v="0"/>
    <n v="-365"/>
    <n v="74825"/>
    <n v="6084"/>
    <n v="6084"/>
    <n v="6265.83"/>
    <n v="6265.83"/>
    <n v="6265.83"/>
    <n v="6265.83"/>
    <n v="6265.83"/>
    <n v="6265.83"/>
    <n v="6265.83"/>
    <n v="6265.83"/>
    <n v="6265.83"/>
    <n v="6265.83"/>
    <n v="6084"/>
    <n v="74826.300000000017"/>
    <n v="-1.3000000000174623"/>
    <n v="37231.320000000007"/>
    <n v="37594.980000000003"/>
    <n v="75189.959999999992"/>
    <n v="75190"/>
    <n v="-4.0000000008149073E-2"/>
    <n v="0"/>
    <n v="0"/>
    <n v="0"/>
    <n v="0"/>
  </r>
  <r>
    <n v="48500"/>
    <x v="0"/>
    <x v="0"/>
    <s v="FAC SAL"/>
    <x v="4"/>
    <s v="P"/>
    <n v="200000005"/>
    <n v="74000"/>
    <n v="2220"/>
    <n v="0"/>
    <n v="0"/>
    <n v="0"/>
    <n v="0"/>
    <n v="0"/>
    <n v="-370"/>
    <n v="75850"/>
    <n v="6167"/>
    <n v="6167"/>
    <n v="6351.67"/>
    <n v="6351.67"/>
    <n v="6351.67"/>
    <n v="6351.67"/>
    <n v="6351.67"/>
    <n v="6351.67"/>
    <n v="6351.67"/>
    <n v="6351.67"/>
    <n v="6351.67"/>
    <n v="6351.67"/>
    <n v="6167"/>
    <n v="75850.699999999983"/>
    <n v="-0.6999999999825377"/>
    <n v="37740.679999999993"/>
    <n v="38110.019999999997"/>
    <n v="76220.040000000008"/>
    <n v="76220"/>
    <n v="4.0000000008149073E-2"/>
    <n v="0"/>
    <n v="0"/>
    <n v="0"/>
    <n v="0"/>
  </r>
  <r>
    <n v="48500"/>
    <x v="0"/>
    <x v="0"/>
    <s v="FAC SAL"/>
    <x v="5"/>
    <s v="P"/>
    <n v="200000006"/>
    <n v="75000"/>
    <n v="2250"/>
    <n v="0"/>
    <n v="0"/>
    <n v="0"/>
    <n v="0"/>
    <n v="0"/>
    <n v="-375"/>
    <n v="76875"/>
    <n v="6250"/>
    <n v="6250"/>
    <n v="6437.5"/>
    <n v="6437.5"/>
    <n v="6437.5"/>
    <n v="6437.5"/>
    <n v="6437.5"/>
    <n v="6437.5"/>
    <n v="6437.5"/>
    <n v="6437.5"/>
    <n v="6437.5"/>
    <n v="6437.5"/>
    <n v="6250"/>
    <n v="76875"/>
    <n v="0"/>
    <n v="38250"/>
    <n v="38625"/>
    <n v="77250"/>
    <n v="77250"/>
    <n v="0"/>
    <n v="0"/>
    <n v="0"/>
    <n v="0"/>
    <n v="0"/>
  </r>
  <r>
    <n v="48500"/>
    <x v="0"/>
    <x v="0"/>
    <s v="FAC SAL"/>
    <x v="6"/>
    <s v="P"/>
    <n v="200000007"/>
    <n v="76000"/>
    <n v="2280"/>
    <n v="0"/>
    <n v="0"/>
    <n v="0"/>
    <n v="0"/>
    <n v="0"/>
    <n v="-380"/>
    <n v="77900"/>
    <n v="6333"/>
    <n v="6333"/>
    <n v="6523.33"/>
    <n v="6523.33"/>
    <n v="6523.33"/>
    <n v="6523.33"/>
    <n v="6523.33"/>
    <n v="6523.33"/>
    <n v="6523.33"/>
    <n v="6523.33"/>
    <n v="6523.33"/>
    <n v="6523.33"/>
    <n v="6333"/>
    <n v="77899.300000000017"/>
    <n v="0.6999999999825377"/>
    <n v="38759.320000000007"/>
    <n v="39139.980000000003"/>
    <n v="78279.959999999992"/>
    <n v="78280"/>
    <n v="-4.0000000008149073E-2"/>
    <n v="0"/>
    <n v="0"/>
    <n v="0"/>
    <n v="0"/>
  </r>
  <r>
    <n v="48500"/>
    <x v="0"/>
    <x v="0"/>
    <s v="FAC SAL"/>
    <x v="7"/>
    <s v="P"/>
    <n v="200000008"/>
    <n v="77000"/>
    <n v="2310"/>
    <n v="0"/>
    <n v="0"/>
    <n v="0"/>
    <n v="0"/>
    <n v="0"/>
    <n v="-385"/>
    <n v="78925"/>
    <n v="6417"/>
    <n v="6417"/>
    <n v="6609.17"/>
    <n v="6609.17"/>
    <n v="6609.17"/>
    <n v="6609.17"/>
    <n v="6609.17"/>
    <n v="6609.17"/>
    <n v="6609.17"/>
    <n v="6609.17"/>
    <n v="6609.17"/>
    <n v="6609.17"/>
    <n v="6417"/>
    <n v="78925.699999999983"/>
    <n v="-0.6999999999825377"/>
    <n v="39270.679999999993"/>
    <n v="39655.019999999997"/>
    <n v="79310.040000000008"/>
    <n v="79310"/>
    <n v="4.0000000008149073E-2"/>
    <n v="0"/>
    <n v="0"/>
    <n v="0"/>
    <n v="0"/>
  </r>
  <r>
    <n v="48500"/>
    <x v="0"/>
    <x v="0"/>
    <s v="FAC SAL"/>
    <x v="8"/>
    <s v="P"/>
    <n v="200000009"/>
    <n v="78000"/>
    <n v="2340"/>
    <n v="0"/>
    <n v="0"/>
    <n v="0"/>
    <n v="0"/>
    <n v="0"/>
    <n v="-390"/>
    <n v="79950"/>
    <n v="6500"/>
    <n v="6500"/>
    <n v="6695"/>
    <n v="6695"/>
    <n v="6695"/>
    <n v="6695"/>
    <n v="6695"/>
    <n v="6695"/>
    <n v="6695"/>
    <n v="6695"/>
    <n v="6695"/>
    <n v="6695"/>
    <n v="6500"/>
    <n v="79950"/>
    <n v="0"/>
    <n v="39780"/>
    <n v="40170"/>
    <n v="80340"/>
    <n v="80340"/>
    <n v="0"/>
    <n v="0"/>
    <n v="0"/>
    <n v="0"/>
    <n v="0"/>
  </r>
  <r>
    <n v="48500"/>
    <x v="0"/>
    <x v="0"/>
    <s v="FAC SAL"/>
    <x v="9"/>
    <s v="NA"/>
    <s v=" "/>
    <n v="0"/>
    <n v="0"/>
    <n v="0"/>
    <n v="0"/>
    <n v="0"/>
    <n v="0"/>
    <n v="0"/>
    <n v="0"/>
    <n v="0"/>
    <n v="0"/>
    <n v="0"/>
    <n v="0"/>
    <n v="0"/>
    <n v="0"/>
    <n v="0"/>
    <n v="0"/>
    <n v="0"/>
    <n v="0"/>
    <n v="0"/>
    <n v="0"/>
    <n v="0"/>
    <n v="0"/>
    <n v="0"/>
    <n v="0"/>
    <n v="0"/>
    <n v="0"/>
    <n v="0"/>
    <n v="0"/>
    <n v="0"/>
    <n v="0"/>
    <n v="0"/>
    <n v="0"/>
    <n v="0"/>
  </r>
  <r>
    <n v="48500"/>
    <x v="0"/>
    <x v="0"/>
    <s v="FAC SAL"/>
    <x v="10"/>
    <s v="NA"/>
    <s v=" "/>
    <n v="0"/>
    <n v="0"/>
    <n v="0"/>
    <n v="0"/>
    <n v="0"/>
    <n v="0"/>
    <n v="0"/>
    <n v="0"/>
    <n v="0"/>
    <n v="0"/>
    <n v="0"/>
    <n v="0"/>
    <n v="0"/>
    <n v="0"/>
    <n v="0"/>
    <n v="0"/>
    <n v="0"/>
    <n v="0"/>
    <n v="0"/>
    <n v="0"/>
    <n v="0"/>
    <n v="0"/>
    <n v="0"/>
    <n v="0"/>
    <n v="0"/>
    <n v="0"/>
    <n v="0"/>
    <n v="0"/>
    <n v="0"/>
    <n v="0"/>
    <n v="0"/>
    <n v="0"/>
    <n v="0"/>
  </r>
  <r>
    <n v="48500"/>
    <x v="0"/>
    <x v="0"/>
    <s v="FAC SAL"/>
    <x v="11"/>
    <m/>
    <s v=" "/>
    <n v="0"/>
    <n v="0"/>
    <n v="0"/>
    <n v="0"/>
    <n v="0"/>
    <n v="0"/>
    <n v="0"/>
    <n v="0"/>
    <n v="0"/>
    <n v="0"/>
    <n v="0"/>
    <n v="0"/>
    <n v="0"/>
    <n v="0"/>
    <n v="0"/>
    <n v="0"/>
    <n v="0"/>
    <n v="0"/>
    <n v="0"/>
    <n v="0"/>
    <n v="0"/>
    <n v="0"/>
    <n v="0"/>
    <n v="0"/>
    <n v="0"/>
    <n v="0"/>
    <n v="0"/>
    <n v="0"/>
    <n v="0"/>
    <n v="0"/>
    <n v="0"/>
    <n v="0"/>
    <n v="0"/>
  </r>
  <r>
    <n v="48500"/>
    <x v="0"/>
    <x v="1"/>
    <s v="STAFF SAL"/>
    <x v="12"/>
    <s v="P"/>
    <n v="200000013"/>
    <n v="45000"/>
    <n v="1350"/>
    <n v="0"/>
    <n v="0"/>
    <n v="0"/>
    <n v="0"/>
    <n v="0"/>
    <n v="-112.5"/>
    <n v="46237.5"/>
    <n v="3750"/>
    <n v="3750"/>
    <n v="3853"/>
    <n v="3853"/>
    <n v="3853"/>
    <n v="3853"/>
    <n v="3853"/>
    <n v="3853"/>
    <n v="3853"/>
    <n v="3853"/>
    <n v="3853"/>
    <n v="3853"/>
    <n v="3750"/>
    <n v="46030"/>
    <n v="207.5"/>
    <n v="22912"/>
    <n v="23118"/>
    <n v="46236"/>
    <n v="46350"/>
    <n v="-114"/>
    <n v="0"/>
    <n v="0"/>
    <n v="0"/>
    <n v="0"/>
  </r>
  <r>
    <n v="48500"/>
    <x v="0"/>
    <x v="1"/>
    <s v="STAFF SAL"/>
    <x v="13"/>
    <s v="T"/>
    <n v="200000014"/>
    <n v="46000"/>
    <n v="1380"/>
    <n v="0"/>
    <n v="0"/>
    <n v="0"/>
    <n v="0"/>
    <n v="0"/>
    <n v="-115"/>
    <n v="47265"/>
    <n v="3833"/>
    <n v="3948.33"/>
    <n v="3948.33"/>
    <n v="3948.33"/>
    <n v="3948.33"/>
    <n v="3948.33"/>
    <n v="3948.33"/>
    <n v="3948.33"/>
    <n v="3948.33"/>
    <n v="3948.33"/>
    <n v="3948.33"/>
    <n v="3948.33"/>
    <n v="3833"/>
    <n v="47264.630000000012"/>
    <n v="0.36999999998806743"/>
    <n v="23574.65"/>
    <n v="23689.980000000003"/>
    <n v="47379.96"/>
    <n v="47380"/>
    <n v="-4.0000000000873115E-2"/>
    <n v="0"/>
    <n v="0"/>
    <n v="0"/>
    <n v="0"/>
  </r>
  <r>
    <n v="48500"/>
    <x v="0"/>
    <x v="1"/>
    <s v="STAFF SAL"/>
    <x v="14"/>
    <s v="P"/>
    <n v="200000015"/>
    <n v="47000"/>
    <n v="1410"/>
    <n v="0"/>
    <n v="0"/>
    <n v="0"/>
    <n v="0"/>
    <n v="0"/>
    <n v="-117.5"/>
    <n v="48292.5"/>
    <n v="3916.67"/>
    <n v="4034.17"/>
    <n v="4034.17"/>
    <n v="4034.17"/>
    <n v="4034.17"/>
    <n v="4034.17"/>
    <n v="4034.17"/>
    <n v="4034.17"/>
    <n v="4034.17"/>
    <n v="4034.17"/>
    <n v="4034.17"/>
    <n v="4034.17"/>
    <n v="3916.67"/>
    <n v="48292.539999999986"/>
    <n v="-3.99999999863212E-2"/>
    <n v="24087.519999999997"/>
    <n v="24205.019999999997"/>
    <n v="48410.04"/>
    <n v="48410"/>
    <n v="4.0000000000873115E-2"/>
    <n v="0"/>
    <n v="0"/>
    <n v="0"/>
    <n v="0"/>
  </r>
  <r>
    <n v="48500"/>
    <x v="0"/>
    <x v="1"/>
    <s v="STAFF SAL"/>
    <x v="15"/>
    <s v="T"/>
    <n v="200000016"/>
    <n v="48000"/>
    <n v="0"/>
    <n v="0"/>
    <n v="0"/>
    <n v="0"/>
    <n v="0"/>
    <n v="0"/>
    <n v="0"/>
    <n v="48000"/>
    <n v="4000"/>
    <n v="4120"/>
    <n v="4120"/>
    <n v="4120"/>
    <n v="4120"/>
    <n v="4120"/>
    <n v="4120"/>
    <n v="4120"/>
    <n v="4120"/>
    <n v="4120"/>
    <n v="4120"/>
    <n v="4120"/>
    <n v="4000"/>
    <n v="49320"/>
    <n v="-1320"/>
    <n v="24600"/>
    <n v="24720"/>
    <n v="49440"/>
    <n v="48000"/>
    <n v="1440"/>
    <n v="0"/>
    <n v="0"/>
    <n v="0"/>
    <n v="0"/>
  </r>
  <r>
    <n v="48500"/>
    <x v="0"/>
    <x v="1"/>
    <s v="STAFF SAL"/>
    <x v="16"/>
    <s v="P"/>
    <n v="200000017"/>
    <n v="49000"/>
    <n v="1470"/>
    <n v="0"/>
    <n v="0"/>
    <n v="0"/>
    <n v="0"/>
    <n v="0"/>
    <n v="-122.5"/>
    <n v="50347.5"/>
    <n v="4083.33"/>
    <n v="4205.83"/>
    <n v="4205.83"/>
    <n v="4205.83"/>
    <n v="4205.83"/>
    <n v="4205.83"/>
    <n v="4205.83"/>
    <n v="4205.83"/>
    <n v="4205.83"/>
    <n v="4205.83"/>
    <n v="4205.83"/>
    <n v="4205.83"/>
    <n v="4083.33"/>
    <n v="50347.460000000014"/>
    <n v="3.99999999863212E-2"/>
    <n v="25112.480000000003"/>
    <n v="25234.980000000003"/>
    <n v="50469.96"/>
    <n v="50470"/>
    <n v="-4.0000000000873115E-2"/>
    <n v="0"/>
    <n v="0"/>
    <n v="0"/>
    <n v="0"/>
  </r>
  <r>
    <n v="48500"/>
    <x v="0"/>
    <x v="1"/>
    <s v="STAFF SAL"/>
    <x v="17"/>
    <s v="P"/>
    <n v="200000018"/>
    <n v="50000"/>
    <n v="1500"/>
    <n v="0"/>
    <n v="0"/>
    <n v="0"/>
    <n v="0"/>
    <n v="0"/>
    <n v="-125"/>
    <n v="51375"/>
    <n v="4166.67"/>
    <n v="4291.67"/>
    <n v="4291.67"/>
    <n v="4291.67"/>
    <n v="4291.67"/>
    <n v="4291.67"/>
    <n v="4291.67"/>
    <n v="4291.67"/>
    <n v="4291.67"/>
    <n v="4291.67"/>
    <n v="4291.67"/>
    <n v="4291.67"/>
    <n v="4166.67"/>
    <n v="51375.039999999986"/>
    <n v="-3.99999999863212E-2"/>
    <n v="25625.019999999997"/>
    <n v="25750.019999999997"/>
    <n v="51500.04"/>
    <n v="51500"/>
    <n v="4.0000000000873115E-2"/>
    <n v="0"/>
    <n v="0"/>
    <n v="0"/>
    <n v="0"/>
  </r>
  <r>
    <n v="48500"/>
    <x v="0"/>
    <x v="1"/>
    <s v="STAFF SAL"/>
    <x v="18"/>
    <s v="T"/>
    <n v="200000019"/>
    <n v="51000"/>
    <n v="1530"/>
    <n v="0"/>
    <n v="0"/>
    <n v="0"/>
    <n v="0"/>
    <n v="0"/>
    <n v="-127.5"/>
    <n v="52402.5"/>
    <n v="4250"/>
    <n v="4377.5"/>
    <n v="4377.5"/>
    <n v="4377.5"/>
    <n v="4377.5"/>
    <n v="4377.5"/>
    <n v="4377.5"/>
    <n v="4377.5"/>
    <n v="4377.5"/>
    <n v="4377.5"/>
    <n v="4377.5"/>
    <n v="4377.5"/>
    <n v="4250"/>
    <n v="52402.5"/>
    <n v="0"/>
    <n v="26137.5"/>
    <n v="26265"/>
    <n v="52530"/>
    <n v="52530"/>
    <n v="0"/>
    <n v="0"/>
    <n v="0"/>
    <n v="0"/>
    <n v="0"/>
  </r>
  <r>
    <n v="48500"/>
    <x v="1"/>
    <x v="0"/>
    <s v="FAC SAL"/>
    <x v="19"/>
    <s v="P"/>
    <n v="200000020"/>
    <n v="70000"/>
    <n v="2100"/>
    <n v="0"/>
    <n v="0"/>
    <n v="0"/>
    <n v="0"/>
    <n v="0"/>
    <n v="-350"/>
    <n v="71750"/>
    <n v="5830"/>
    <n v="5830"/>
    <n v="6008.33"/>
    <n v="6008.33"/>
    <n v="6008.33"/>
    <n v="6008.33"/>
    <n v="6008.33"/>
    <n v="6008.33"/>
    <n v="6008.33"/>
    <n v="6008.33"/>
    <n v="6008.33"/>
    <n v="6008.33"/>
    <n v="5830"/>
    <n v="71743.300000000017"/>
    <n v="6.6999999999825377"/>
    <n v="35693.320000000007"/>
    <n v="36049.980000000003"/>
    <n v="72099.959999999992"/>
    <n v="72100"/>
    <n v="-4.0000000008149073E-2"/>
    <n v="0"/>
    <n v="0"/>
    <n v="0"/>
    <n v="0"/>
  </r>
  <r>
    <n v="48500"/>
    <x v="1"/>
    <x v="0"/>
    <s v="FAC SAL"/>
    <x v="20"/>
    <s v="P"/>
    <n v="200000021"/>
    <n v="71000"/>
    <n v="2130"/>
    <n v="0"/>
    <n v="0"/>
    <n v="0"/>
    <n v="0"/>
    <n v="0"/>
    <n v="-355"/>
    <n v="72775"/>
    <n v="5917"/>
    <n v="5917"/>
    <n v="6094.17"/>
    <n v="6094.17"/>
    <n v="6094.17"/>
    <n v="6094.17"/>
    <n v="6094.17"/>
    <n v="6094.17"/>
    <n v="6094.17"/>
    <n v="6094.17"/>
    <n v="6094.17"/>
    <n v="6094.17"/>
    <n v="5917"/>
    <n v="72775.699999999983"/>
    <n v="-0.6999999999825377"/>
    <n v="36210.679999999993"/>
    <n v="36565.019999999997"/>
    <n v="73130.040000000008"/>
    <n v="73130"/>
    <n v="4.0000000008149073E-2"/>
    <n v="0"/>
    <n v="0"/>
    <n v="0"/>
    <n v="0"/>
  </r>
  <r>
    <n v="48500"/>
    <x v="1"/>
    <x v="0"/>
    <s v="FAC SAL"/>
    <x v="21"/>
    <s v="P"/>
    <n v="200000022"/>
    <n v="72000"/>
    <n v="2160"/>
    <n v="0"/>
    <n v="0"/>
    <n v="0"/>
    <n v="0"/>
    <n v="0"/>
    <n v="-360"/>
    <n v="73800"/>
    <n v="6000"/>
    <n v="6000"/>
    <n v="6180"/>
    <n v="6180"/>
    <n v="6180"/>
    <n v="6180"/>
    <n v="6180"/>
    <n v="6180"/>
    <n v="6180"/>
    <n v="6180"/>
    <n v="6180"/>
    <n v="6180"/>
    <n v="6000"/>
    <n v="73800"/>
    <n v="0"/>
    <n v="36720"/>
    <n v="37080"/>
    <n v="74160"/>
    <n v="74160"/>
    <n v="0"/>
    <n v="0"/>
    <n v="0"/>
    <n v="0"/>
    <n v="0"/>
  </r>
  <r>
    <n v="48500"/>
    <x v="1"/>
    <x v="0"/>
    <s v="FAC SAL"/>
    <x v="22"/>
    <s v="P"/>
    <n v="200000023"/>
    <n v="73000"/>
    <n v="2190"/>
    <n v="0"/>
    <n v="0"/>
    <n v="0"/>
    <n v="0"/>
    <n v="0"/>
    <n v="-365"/>
    <n v="74825"/>
    <n v="6084"/>
    <n v="6084"/>
    <n v="6265.83"/>
    <n v="6265.83"/>
    <n v="6265.83"/>
    <n v="6265.83"/>
    <n v="6265.83"/>
    <n v="6265.83"/>
    <n v="6265.83"/>
    <n v="6265.83"/>
    <n v="6265.83"/>
    <n v="6265.83"/>
    <n v="6084"/>
    <n v="74826.300000000017"/>
    <n v="-1.3000000000174623"/>
    <n v="37231.320000000007"/>
    <n v="37594.980000000003"/>
    <n v="75189.959999999992"/>
    <n v="75190"/>
    <n v="-4.0000000008149073E-2"/>
    <n v="0"/>
    <n v="0"/>
    <n v="0"/>
    <n v="0"/>
  </r>
  <r>
    <n v="48500"/>
    <x v="1"/>
    <x v="0"/>
    <s v="FAC SAL"/>
    <x v="23"/>
    <s v="P"/>
    <n v="200000024"/>
    <n v="74000"/>
    <n v="2220"/>
    <n v="0"/>
    <n v="0"/>
    <n v="0"/>
    <n v="0"/>
    <n v="0"/>
    <n v="-370"/>
    <n v="75850"/>
    <n v="6167"/>
    <n v="6167"/>
    <n v="6351.67"/>
    <n v="6351.67"/>
    <n v="6351.67"/>
    <n v="6351.67"/>
    <n v="6351.67"/>
    <n v="6351.67"/>
    <n v="6351.67"/>
    <n v="6351.67"/>
    <n v="6351.67"/>
    <n v="6351.67"/>
    <n v="6167"/>
    <n v="75850.699999999983"/>
    <n v="-0.6999999999825377"/>
    <n v="37740.679999999993"/>
    <n v="38110.019999999997"/>
    <n v="76220.040000000008"/>
    <n v="76220"/>
    <n v="4.0000000008149073E-2"/>
    <n v="0"/>
    <n v="0"/>
    <n v="0"/>
    <n v="0"/>
  </r>
  <r>
    <n v="48500"/>
    <x v="1"/>
    <x v="0"/>
    <s v="FAC SAL"/>
    <x v="24"/>
    <s v="P"/>
    <n v="200000025"/>
    <n v="75000"/>
    <n v="2250"/>
    <n v="0"/>
    <n v="0"/>
    <n v="0"/>
    <n v="0"/>
    <n v="0"/>
    <n v="-375"/>
    <n v="76875"/>
    <n v="6250"/>
    <n v="6250"/>
    <n v="6437.5"/>
    <n v="6437.5"/>
    <n v="6437.5"/>
    <n v="6437.5"/>
    <n v="6437.5"/>
    <n v="6437.5"/>
    <n v="6437.5"/>
    <n v="6437.5"/>
    <n v="6437.5"/>
    <n v="6437.5"/>
    <n v="6250"/>
    <n v="76875"/>
    <n v="0"/>
    <n v="38250"/>
    <n v="38625"/>
    <n v="77250"/>
    <n v="77250"/>
    <n v="0"/>
    <n v="0"/>
    <n v="0"/>
    <n v="0"/>
    <n v="0"/>
  </r>
  <r>
    <n v="48500"/>
    <x v="1"/>
    <x v="0"/>
    <s v="FAC SAL"/>
    <x v="9"/>
    <s v="NA"/>
    <s v=" "/>
    <n v="0"/>
    <n v="0"/>
    <n v="0"/>
    <n v="0"/>
    <n v="0"/>
    <n v="0"/>
    <n v="0"/>
    <n v="0"/>
    <n v="0"/>
    <n v="0"/>
    <n v="0"/>
    <n v="0"/>
    <n v="0"/>
    <n v="0"/>
    <n v="0"/>
    <n v="0"/>
    <n v="0"/>
    <n v="0"/>
    <n v="0"/>
    <n v="0"/>
    <n v="0"/>
    <n v="0"/>
    <n v="0"/>
    <n v="0"/>
    <n v="0"/>
    <n v="0"/>
    <n v="0"/>
    <n v="0"/>
    <n v="0"/>
    <n v="0"/>
    <n v="0"/>
    <n v="0"/>
    <n v="0"/>
  </r>
  <r>
    <n v="48500"/>
    <x v="1"/>
    <x v="0"/>
    <s v="FAC SAL"/>
    <x v="10"/>
    <s v="NA"/>
    <s v=" "/>
    <n v="0"/>
    <n v="0"/>
    <n v="0"/>
    <n v="0"/>
    <n v="0"/>
    <n v="0"/>
    <n v="0"/>
    <n v="0"/>
    <n v="0"/>
    <n v="0"/>
    <n v="0"/>
    <n v="0"/>
    <n v="0"/>
    <n v="0"/>
    <n v="0"/>
    <n v="0"/>
    <n v="0"/>
    <n v="0"/>
    <n v="0"/>
    <n v="0"/>
    <n v="0"/>
    <n v="0"/>
    <n v="0"/>
    <n v="0"/>
    <n v="0"/>
    <n v="0"/>
    <n v="0"/>
    <n v="0"/>
    <n v="0"/>
    <n v="0"/>
    <n v="0"/>
    <n v="0"/>
    <n v="0"/>
  </r>
  <r>
    <n v="48500"/>
    <x v="1"/>
    <x v="0"/>
    <s v="FAC SAL"/>
    <x v="11"/>
    <m/>
    <s v=" "/>
    <n v="0"/>
    <n v="0"/>
    <n v="0"/>
    <n v="0"/>
    <n v="0"/>
    <n v="0"/>
    <n v="0"/>
    <n v="0"/>
    <n v="0"/>
    <n v="0"/>
    <n v="0"/>
    <n v="0"/>
    <n v="0"/>
    <n v="0"/>
    <n v="0"/>
    <n v="0"/>
    <n v="0"/>
    <n v="0"/>
    <n v="0"/>
    <n v="0"/>
    <n v="0"/>
    <n v="0"/>
    <n v="0"/>
    <n v="0"/>
    <n v="0"/>
    <n v="0"/>
    <n v="0"/>
    <n v="0"/>
    <n v="0"/>
    <n v="0"/>
    <n v="0"/>
    <n v="0"/>
    <n v="0"/>
  </r>
  <r>
    <n v="48500"/>
    <x v="1"/>
    <x v="1"/>
    <s v="STAFF SAL"/>
    <x v="25"/>
    <s v="T"/>
    <s v=" "/>
    <n v="45000"/>
    <n v="1350"/>
    <n v="0"/>
    <n v="0"/>
    <n v="0"/>
    <n v="0"/>
    <n v="0"/>
    <n v="-112.5"/>
    <n v="46237.5"/>
    <n v="3750"/>
    <n v="3750"/>
    <n v="3853"/>
    <n v="0"/>
    <n v="0"/>
    <n v="0"/>
    <n v="0"/>
    <n v="0"/>
    <n v="0"/>
    <n v="0"/>
    <n v="0"/>
    <n v="0"/>
    <n v="3750"/>
    <n v="11353"/>
    <n v="34884.5"/>
    <n v="11353"/>
    <n v="0"/>
    <n v="0"/>
    <n v="46350"/>
    <n v="-46350"/>
    <n v="0"/>
    <n v="0"/>
    <n v="0"/>
    <n v="0"/>
  </r>
  <r>
    <n v="48500"/>
    <x v="1"/>
    <x v="1"/>
    <s v="STAFF SAL"/>
    <x v="26"/>
    <s v="P"/>
    <n v="200000030"/>
    <n v="46000"/>
    <n v="0"/>
    <n v="0"/>
    <n v="0"/>
    <n v="0"/>
    <n v="0"/>
    <n v="0"/>
    <n v="0"/>
    <n v="46000"/>
    <n v="3833"/>
    <n v="3948.33"/>
    <n v="3948.33"/>
    <n v="3948.33"/>
    <n v="3948.33"/>
    <n v="3948.33"/>
    <n v="3948.33"/>
    <n v="3948.33"/>
    <n v="3948.33"/>
    <n v="3948.33"/>
    <n v="3948.33"/>
    <n v="3948.33"/>
    <n v="3833"/>
    <n v="47264.630000000012"/>
    <n v="-1264.6300000000119"/>
    <n v="23574.65"/>
    <n v="23689.980000000003"/>
    <n v="47379.96"/>
    <n v="46000"/>
    <n v="1379.9599999999991"/>
    <n v="0"/>
    <n v="0"/>
    <n v="0"/>
    <n v="0"/>
  </r>
  <r>
    <n v="48500"/>
    <x v="1"/>
    <x v="1"/>
    <s v="STAFF SAL"/>
    <x v="27"/>
    <s v="P"/>
    <n v="200000031"/>
    <n v="47000"/>
    <n v="1410"/>
    <n v="0"/>
    <n v="0"/>
    <n v="0"/>
    <n v="0"/>
    <n v="0"/>
    <n v="-117.5"/>
    <n v="48292.5"/>
    <n v="3916.67"/>
    <n v="4034.17"/>
    <n v="4034.17"/>
    <n v="4034.17"/>
    <n v="4034.17"/>
    <n v="4034.17"/>
    <n v="4034.17"/>
    <n v="4034.17"/>
    <n v="4034.17"/>
    <n v="4034.17"/>
    <n v="4034.17"/>
    <n v="4034.17"/>
    <n v="3916.67"/>
    <n v="48292.539999999986"/>
    <n v="-3.99999999863212E-2"/>
    <n v="24087.519999999997"/>
    <n v="24205.019999999997"/>
    <n v="48410.04"/>
    <n v="48410"/>
    <n v="4.0000000000873115E-2"/>
    <n v="0"/>
    <n v="0"/>
    <n v="0"/>
    <n v="0"/>
  </r>
  <r>
    <n v="48500"/>
    <x v="1"/>
    <x v="1"/>
    <s v="STAFF SAL"/>
    <x v="28"/>
    <s v="T"/>
    <n v="200000032"/>
    <n v="48000"/>
    <n v="1440"/>
    <n v="0"/>
    <n v="0"/>
    <n v="0"/>
    <n v="0"/>
    <n v="0"/>
    <n v="-120"/>
    <n v="49320"/>
    <n v="4000"/>
    <n v="4120"/>
    <n v="4120"/>
    <n v="4120"/>
    <n v="4120"/>
    <n v="4120"/>
    <n v="4120"/>
    <n v="4120"/>
    <n v="4120"/>
    <n v="4120"/>
    <n v="4120"/>
    <n v="4120"/>
    <n v="4000"/>
    <n v="49320"/>
    <n v="0"/>
    <n v="24600"/>
    <n v="24720"/>
    <n v="49440"/>
    <n v="49440"/>
    <n v="0"/>
    <n v="0"/>
    <n v="0"/>
    <n v="0"/>
    <n v="0"/>
  </r>
  <r>
    <n v="48500"/>
    <x v="1"/>
    <x v="1"/>
    <s v="STAFF SAL"/>
    <x v="29"/>
    <s v="P"/>
    <n v="200000033"/>
    <n v="49000"/>
    <n v="1470"/>
    <n v="0"/>
    <n v="0"/>
    <n v="0"/>
    <n v="0"/>
    <n v="0"/>
    <n v="-122.5"/>
    <n v="50347.5"/>
    <n v="4083.33"/>
    <n v="4205.83"/>
    <n v="4205.83"/>
    <n v="4205.83"/>
    <n v="4205.83"/>
    <n v="4205.83"/>
    <n v="4205.83"/>
    <n v="4205.83"/>
    <n v="4205.83"/>
    <n v="4205.83"/>
    <n v="4205.83"/>
    <n v="4205.83"/>
    <n v="4083.33"/>
    <n v="50347.460000000014"/>
    <n v="3.99999999863212E-2"/>
    <n v="25112.480000000003"/>
    <n v="25234.980000000003"/>
    <n v="50469.96"/>
    <n v="50470"/>
    <n v="-4.0000000000873115E-2"/>
    <n v="0"/>
    <n v="0"/>
    <n v="0"/>
    <n v="0"/>
  </r>
  <r>
    <n v="48500"/>
    <x v="1"/>
    <x v="1"/>
    <s v="STAFF SAL"/>
    <x v="30"/>
    <s v="P"/>
    <n v="200000034"/>
    <n v="50000"/>
    <n v="1500"/>
    <n v="0"/>
    <n v="0"/>
    <n v="0"/>
    <n v="0"/>
    <n v="0"/>
    <n v="-125"/>
    <n v="51375"/>
    <n v="4166.67"/>
    <n v="4291.67"/>
    <n v="4291.67"/>
    <n v="4291.67"/>
    <n v="4291.67"/>
    <n v="4291.67"/>
    <n v="4291.67"/>
    <n v="4291.67"/>
    <n v="4291.67"/>
    <n v="4291.67"/>
    <n v="4291.67"/>
    <n v="4291.67"/>
    <n v="4166.67"/>
    <n v="51375.039999999986"/>
    <n v="-3.99999999863212E-2"/>
    <n v="25625.019999999997"/>
    <n v="25750.019999999997"/>
    <n v="51500.04"/>
    <n v="51500"/>
    <n v="4.0000000000873115E-2"/>
    <n v="0"/>
    <n v="0"/>
    <n v="0"/>
    <n v="0"/>
  </r>
  <r>
    <n v="48500"/>
    <x v="2"/>
    <x v="0"/>
    <s v="FAC SAL"/>
    <x v="31"/>
    <s v="P"/>
    <n v="200000035"/>
    <n v="70000"/>
    <n v="2100"/>
    <n v="0"/>
    <n v="0"/>
    <n v="0"/>
    <n v="0"/>
    <n v="0"/>
    <n v="-350"/>
    <n v="71750"/>
    <n v="5830"/>
    <n v="5830"/>
    <n v="6008.33"/>
    <n v="6008.33"/>
    <n v="6008.33"/>
    <n v="6008.33"/>
    <n v="6008.33"/>
    <n v="6008.33"/>
    <n v="6008.33"/>
    <n v="6008.33"/>
    <n v="6008.33"/>
    <n v="6008.33"/>
    <n v="5830"/>
    <n v="71743.300000000017"/>
    <n v="6.6999999999825377"/>
    <n v="35693.320000000007"/>
    <n v="36049.980000000003"/>
    <n v="72099.959999999992"/>
    <n v="72100"/>
    <n v="-4.0000000008149073E-2"/>
    <n v="0"/>
    <n v="0"/>
    <n v="0"/>
    <n v="0"/>
  </r>
  <r>
    <n v="48500"/>
    <x v="2"/>
    <x v="0"/>
    <s v="FAC SAL"/>
    <x v="32"/>
    <s v="P"/>
    <n v="200000036"/>
    <n v="71000"/>
    <n v="2130"/>
    <n v="0"/>
    <n v="0"/>
    <n v="0"/>
    <n v="0"/>
    <n v="0"/>
    <n v="-355"/>
    <n v="72775"/>
    <n v="5917"/>
    <n v="5917"/>
    <n v="6094.17"/>
    <n v="6094.17"/>
    <n v="6094.17"/>
    <n v="6094.17"/>
    <n v="6094.17"/>
    <n v="6094.17"/>
    <n v="6094.17"/>
    <n v="6094.17"/>
    <n v="6094.17"/>
    <n v="6094.17"/>
    <n v="5917"/>
    <n v="72775.699999999983"/>
    <n v="-0.6999999999825377"/>
    <n v="36210.679999999993"/>
    <n v="36565.019999999997"/>
    <n v="73130.040000000008"/>
    <n v="73130"/>
    <n v="4.0000000008149073E-2"/>
    <n v="0"/>
    <n v="0"/>
    <n v="0"/>
    <n v="0"/>
  </r>
  <r>
    <n v="48500"/>
    <x v="2"/>
    <x v="0"/>
    <s v="FAC SAL"/>
    <x v="33"/>
    <s v="P"/>
    <n v="200000037"/>
    <n v="72000"/>
    <n v="2160"/>
    <n v="0"/>
    <n v="0"/>
    <n v="0"/>
    <n v="0"/>
    <n v="0"/>
    <n v="-360"/>
    <n v="73800"/>
    <n v="6000"/>
    <n v="6000"/>
    <n v="6180"/>
    <n v="6180"/>
    <n v="6180"/>
    <n v="6180"/>
    <n v="6180"/>
    <n v="6180"/>
    <n v="6180"/>
    <n v="6180"/>
    <n v="6180"/>
    <n v="6180"/>
    <n v="6000"/>
    <n v="73800"/>
    <n v="0"/>
    <n v="36720"/>
    <n v="37080"/>
    <n v="74160"/>
    <n v="74160"/>
    <n v="0"/>
    <n v="0"/>
    <n v="0"/>
    <n v="0"/>
    <n v="0"/>
  </r>
  <r>
    <n v="48500"/>
    <x v="2"/>
    <x v="0"/>
    <s v="FAC SAL"/>
    <x v="34"/>
    <s v="P"/>
    <n v="200000038"/>
    <n v="73000"/>
    <n v="2190"/>
    <n v="0"/>
    <n v="0"/>
    <n v="0"/>
    <n v="0"/>
    <n v="0"/>
    <n v="-365"/>
    <n v="74825"/>
    <n v="6084"/>
    <n v="6084"/>
    <n v="6265.83"/>
    <n v="6265.83"/>
    <n v="6265.83"/>
    <n v="6265.83"/>
    <n v="6265.83"/>
    <n v="6265.83"/>
    <n v="6265.83"/>
    <n v="6265.83"/>
    <n v="6265.83"/>
    <n v="6265.83"/>
    <n v="6084"/>
    <n v="74826.300000000017"/>
    <n v="-1.3000000000174623"/>
    <n v="37231.320000000007"/>
    <n v="37594.980000000003"/>
    <n v="75189.959999999992"/>
    <n v="75190"/>
    <n v="-4.0000000008149073E-2"/>
    <n v="0"/>
    <n v="0"/>
    <n v="0"/>
    <n v="0"/>
  </r>
  <r>
    <n v="48500"/>
    <x v="2"/>
    <x v="0"/>
    <s v="FAC SAL"/>
    <x v="35"/>
    <s v="P"/>
    <n v="200000039"/>
    <n v="74000"/>
    <n v="2220"/>
    <n v="0"/>
    <n v="0"/>
    <n v="0"/>
    <n v="0"/>
    <n v="0"/>
    <n v="-370"/>
    <n v="75850"/>
    <n v="6167"/>
    <n v="6167"/>
    <n v="6351.67"/>
    <n v="6351.67"/>
    <n v="6351.67"/>
    <n v="6351.67"/>
    <n v="6351.67"/>
    <n v="6351.67"/>
    <n v="6351.67"/>
    <n v="6351.67"/>
    <n v="6351.67"/>
    <n v="6351.67"/>
    <n v="6167"/>
    <n v="75850.699999999983"/>
    <n v="-0.6999999999825377"/>
    <n v="37740.679999999993"/>
    <n v="38110.019999999997"/>
    <n v="76220.040000000008"/>
    <n v="76220"/>
    <n v="4.0000000008149073E-2"/>
    <n v="0"/>
    <n v="0"/>
    <n v="0"/>
    <n v="0"/>
  </r>
  <r>
    <n v="48500"/>
    <x v="2"/>
    <x v="0"/>
    <s v="FAC SAL"/>
    <x v="36"/>
    <s v="P"/>
    <n v="200000040"/>
    <n v="75000"/>
    <n v="2250"/>
    <n v="0"/>
    <n v="0"/>
    <n v="0"/>
    <n v="0"/>
    <n v="0"/>
    <n v="-375"/>
    <n v="76875"/>
    <n v="6250"/>
    <n v="6250"/>
    <n v="6437.5"/>
    <n v="6437.5"/>
    <n v="6437.5"/>
    <n v="6437.5"/>
    <n v="6437.5"/>
    <n v="6437.5"/>
    <n v="6437.5"/>
    <n v="6437.5"/>
    <n v="6437.5"/>
    <n v="6437.5"/>
    <n v="6250"/>
    <n v="76875"/>
    <n v="0"/>
    <n v="38250"/>
    <n v="38625"/>
    <n v="77250"/>
    <n v="77250"/>
    <n v="0"/>
    <n v="0"/>
    <n v="0"/>
    <n v="0"/>
    <n v="0"/>
  </r>
  <r>
    <n v="48500"/>
    <x v="2"/>
    <x v="0"/>
    <s v="FAC SAL"/>
    <x v="37"/>
    <s v="P"/>
    <n v="200000041"/>
    <n v="76000"/>
    <n v="2280"/>
    <n v="0"/>
    <n v="0"/>
    <n v="0"/>
    <n v="0"/>
    <n v="0"/>
    <n v="-380"/>
    <n v="77900"/>
    <n v="6333"/>
    <n v="6333"/>
    <n v="6523.33"/>
    <n v="6523.33"/>
    <n v="6523.33"/>
    <n v="6523.33"/>
    <n v="6523.33"/>
    <n v="6523.33"/>
    <n v="6523.33"/>
    <n v="6523.33"/>
    <n v="6523.33"/>
    <n v="6523.33"/>
    <n v="6333"/>
    <n v="77899.300000000017"/>
    <n v="0.6999999999825377"/>
    <n v="38759.320000000007"/>
    <n v="39139.980000000003"/>
    <n v="78279.959999999992"/>
    <n v="78280"/>
    <n v="-4.0000000008149073E-2"/>
    <n v="0"/>
    <n v="0"/>
    <n v="0"/>
    <n v="0"/>
  </r>
  <r>
    <n v="48500"/>
    <x v="2"/>
    <x v="0"/>
    <s v="FAC SAL"/>
    <x v="9"/>
    <s v="NA"/>
    <s v=" "/>
    <n v="0"/>
    <n v="0"/>
    <n v="0"/>
    <n v="0"/>
    <n v="0"/>
    <n v="0"/>
    <n v="0"/>
    <n v="0"/>
    <n v="0"/>
    <n v="0"/>
    <n v="0"/>
    <n v="0"/>
    <n v="0"/>
    <n v="0"/>
    <n v="0"/>
    <n v="0"/>
    <n v="0"/>
    <n v="0"/>
    <n v="0"/>
    <n v="0"/>
    <n v="0"/>
    <n v="0"/>
    <n v="0"/>
    <n v="0"/>
    <n v="0"/>
    <n v="0"/>
    <n v="0"/>
    <n v="0"/>
    <n v="0"/>
    <n v="0"/>
    <n v="0"/>
    <n v="0"/>
    <n v="0"/>
  </r>
  <r>
    <n v="48500"/>
    <x v="2"/>
    <x v="0"/>
    <s v="FAC SAL"/>
    <x v="10"/>
    <s v="NA"/>
    <s v=" "/>
    <n v="0"/>
    <n v="0"/>
    <n v="0"/>
    <n v="0"/>
    <n v="0"/>
    <n v="0"/>
    <n v="0"/>
    <n v="0"/>
    <n v="0"/>
    <n v="0"/>
    <n v="0"/>
    <n v="0"/>
    <n v="0"/>
    <n v="0"/>
    <n v="0"/>
    <n v="0"/>
    <n v="0"/>
    <n v="0"/>
    <n v="0"/>
    <n v="0"/>
    <n v="0"/>
    <n v="0"/>
    <n v="0"/>
    <n v="0"/>
    <n v="0"/>
    <n v="0"/>
    <n v="0"/>
    <n v="0"/>
    <n v="0"/>
    <n v="0"/>
    <n v="0"/>
    <n v="0"/>
    <n v="0"/>
  </r>
  <r>
    <n v="48500"/>
    <x v="2"/>
    <x v="0"/>
    <s v="FAC SAL"/>
    <x v="38"/>
    <s v="P"/>
    <n v="200000044"/>
    <n v="77000"/>
    <n v="2310"/>
    <n v="0"/>
    <n v="0"/>
    <n v="0"/>
    <n v="0"/>
    <n v="0"/>
    <n v="-385"/>
    <n v="78925"/>
    <n v="6417"/>
    <n v="6417"/>
    <n v="6609.17"/>
    <n v="6609.17"/>
    <n v="6609.17"/>
    <n v="6609.17"/>
    <n v="6609.17"/>
    <n v="6609.17"/>
    <n v="6609.17"/>
    <n v="6609.17"/>
    <n v="6609.17"/>
    <n v="6609.17"/>
    <n v="6417"/>
    <n v="78925.699999999983"/>
    <n v="-0.6999999999825377"/>
    <n v="39270.679999999993"/>
    <n v="39655.019999999997"/>
    <n v="79310.040000000008"/>
    <n v="79310"/>
    <n v="4.0000000008149073E-2"/>
    <n v="0"/>
    <n v="0"/>
    <n v="0"/>
    <n v="0"/>
  </r>
  <r>
    <n v="48500"/>
    <x v="2"/>
    <x v="0"/>
    <s v="FAC SAL"/>
    <x v="39"/>
    <s v="P"/>
    <n v="200000045"/>
    <n v="78000"/>
    <n v="2340"/>
    <n v="0"/>
    <n v="0"/>
    <n v="0"/>
    <n v="0"/>
    <n v="0"/>
    <n v="-390"/>
    <n v="79950"/>
    <n v="6500"/>
    <n v="6500"/>
    <n v="6695"/>
    <n v="6695"/>
    <n v="6695"/>
    <n v="6695"/>
    <n v="6695"/>
    <n v="6695"/>
    <n v="6695"/>
    <n v="6695"/>
    <n v="6695"/>
    <n v="6695"/>
    <n v="6500"/>
    <n v="79950"/>
    <n v="0"/>
    <n v="39780"/>
    <n v="40170"/>
    <n v="80340"/>
    <n v="80340"/>
    <n v="0"/>
    <n v="0"/>
    <n v="0"/>
    <n v="0"/>
    <n v="0"/>
  </r>
  <r>
    <n v="48500"/>
    <x v="2"/>
    <x v="0"/>
    <s v="FAC SAL"/>
    <x v="40"/>
    <s v="P"/>
    <n v="200000046"/>
    <n v="79000"/>
    <n v="2370"/>
    <n v="0"/>
    <n v="0"/>
    <n v="0"/>
    <n v="0"/>
    <n v="0"/>
    <n v="-395"/>
    <n v="80975"/>
    <n v="6583"/>
    <n v="6583"/>
    <n v="6780.83"/>
    <n v="6780.83"/>
    <n v="6780.83"/>
    <n v="6780.83"/>
    <n v="6780.83"/>
    <n v="6780.83"/>
    <n v="6780.83"/>
    <n v="6780.83"/>
    <n v="6780.83"/>
    <n v="6780.83"/>
    <n v="6583"/>
    <n v="80974.300000000017"/>
    <n v="0.6999999999825377"/>
    <n v="40289.320000000007"/>
    <n v="40684.980000000003"/>
    <n v="81369.959999999992"/>
    <n v="81370"/>
    <n v="-4.0000000008149073E-2"/>
    <n v="0"/>
    <n v="0"/>
    <n v="0"/>
    <n v="0"/>
  </r>
  <r>
    <n v="48500"/>
    <x v="2"/>
    <x v="0"/>
    <s v="FAC SAL"/>
    <x v="11"/>
    <m/>
    <s v=" "/>
    <n v="0"/>
    <n v="0"/>
    <n v="0"/>
    <n v="0"/>
    <n v="0"/>
    <n v="0"/>
    <n v="0"/>
    <n v="0"/>
    <n v="0"/>
    <n v="0"/>
    <n v="0"/>
    <n v="0"/>
    <n v="0"/>
    <n v="0"/>
    <n v="0"/>
    <n v="0"/>
    <n v="0"/>
    <n v="0"/>
    <n v="0"/>
    <n v="0"/>
    <n v="0"/>
    <n v="0"/>
    <n v="0"/>
    <n v="0"/>
    <n v="0"/>
    <n v="0"/>
    <n v="0"/>
    <n v="0"/>
    <n v="0"/>
    <n v="0"/>
    <n v="0"/>
    <n v="0"/>
    <n v="0"/>
  </r>
  <r>
    <n v="48500"/>
    <x v="2"/>
    <x v="1"/>
    <s v="STAFF SAL"/>
    <x v="41"/>
    <s v="T"/>
    <n v="200000048"/>
    <n v="45000"/>
    <n v="1350"/>
    <n v="0"/>
    <n v="0"/>
    <n v="0"/>
    <n v="0"/>
    <n v="0"/>
    <n v="-112.5"/>
    <n v="46237.5"/>
    <n v="3750"/>
    <n v="3750"/>
    <n v="3853"/>
    <n v="3853"/>
    <n v="3853"/>
    <n v="3853"/>
    <n v="3853"/>
    <n v="3853"/>
    <n v="3853"/>
    <n v="3853"/>
    <n v="3853"/>
    <n v="3853"/>
    <n v="3750"/>
    <n v="46030"/>
    <n v="207.5"/>
    <n v="22912"/>
    <n v="23118"/>
    <n v="46236"/>
    <n v="46350"/>
    <n v="-114"/>
    <n v="0"/>
    <n v="0"/>
    <n v="0"/>
    <n v="0"/>
  </r>
  <r>
    <n v="48500"/>
    <x v="3"/>
    <x v="0"/>
    <s v="FAC SAL"/>
    <x v="42"/>
    <s v="P"/>
    <n v="200000049"/>
    <n v="70000"/>
    <n v="2100"/>
    <n v="0"/>
    <n v="0"/>
    <n v="0"/>
    <n v="0"/>
    <n v="0"/>
    <n v="-350"/>
    <n v="71750"/>
    <n v="5830"/>
    <n v="5830"/>
    <n v="6008.33"/>
    <n v="6008.33"/>
    <n v="6008.33"/>
    <n v="6008.33"/>
    <n v="6008.33"/>
    <n v="6008.33"/>
    <n v="6008.33"/>
    <n v="6008.33"/>
    <n v="6008.33"/>
    <n v="6008.33"/>
    <n v="5830"/>
    <n v="71743.300000000017"/>
    <n v="6.6999999999825377"/>
    <n v="35693.320000000007"/>
    <n v="36049.980000000003"/>
    <n v="72099.959999999992"/>
    <n v="72100"/>
    <n v="-4.0000000008149073E-2"/>
    <n v="0"/>
    <n v="0"/>
    <n v="0"/>
    <n v="0"/>
  </r>
  <r>
    <n v="48500"/>
    <x v="3"/>
    <x v="0"/>
    <s v="FAC SAL"/>
    <x v="43"/>
    <s v="P"/>
    <n v="200000050"/>
    <n v="71000"/>
    <n v="2130"/>
    <n v="0"/>
    <n v="0"/>
    <n v="0"/>
    <n v="0"/>
    <n v="0"/>
    <n v="-355"/>
    <n v="72775"/>
    <n v="5917"/>
    <n v="5917"/>
    <n v="6094.17"/>
    <n v="6094.17"/>
    <n v="6094.17"/>
    <n v="6094.17"/>
    <n v="6094.17"/>
    <n v="6094.17"/>
    <n v="6094.17"/>
    <n v="6094.17"/>
    <n v="6094.17"/>
    <n v="6094.17"/>
    <n v="5917"/>
    <n v="72775.699999999983"/>
    <n v="-0.6999999999825377"/>
    <n v="36210.679999999993"/>
    <n v="36565.019999999997"/>
    <n v="73130.040000000008"/>
    <n v="73130"/>
    <n v="4.0000000008149073E-2"/>
    <n v="0"/>
    <n v="0"/>
    <n v="0"/>
    <n v="0"/>
  </r>
  <r>
    <n v="48500"/>
    <x v="3"/>
    <x v="0"/>
    <s v="FAC SAL"/>
    <x v="44"/>
    <s v="P"/>
    <n v="200000051"/>
    <n v="72000"/>
    <n v="2160"/>
    <n v="0"/>
    <n v="0"/>
    <n v="0"/>
    <n v="0"/>
    <n v="0"/>
    <n v="-360"/>
    <n v="73800"/>
    <n v="6000"/>
    <n v="6000"/>
    <n v="6180"/>
    <n v="6180"/>
    <n v="6180"/>
    <n v="6180"/>
    <n v="6180"/>
    <n v="6180"/>
    <n v="6180"/>
    <n v="6180"/>
    <n v="6180"/>
    <n v="6180"/>
    <n v="6000"/>
    <n v="73800"/>
    <n v="0"/>
    <n v="36720"/>
    <n v="37080"/>
    <n v="74160"/>
    <n v="74160"/>
    <n v="0"/>
    <n v="0"/>
    <n v="0"/>
    <n v="0"/>
    <n v="0"/>
  </r>
  <r>
    <n v="48500"/>
    <x v="3"/>
    <x v="0"/>
    <s v="FAC SAL"/>
    <x v="45"/>
    <s v="P"/>
    <n v="200000052"/>
    <n v="73000"/>
    <n v="2190"/>
    <n v="0"/>
    <n v="0"/>
    <n v="0"/>
    <n v="0"/>
    <n v="0"/>
    <n v="-365"/>
    <n v="74825"/>
    <n v="6084"/>
    <n v="6084"/>
    <n v="6265.83"/>
    <n v="6265.83"/>
    <n v="6265.83"/>
    <n v="6265.83"/>
    <n v="6265.83"/>
    <n v="6265.83"/>
    <n v="6265.83"/>
    <n v="6265.83"/>
    <n v="6265.83"/>
    <n v="6265.83"/>
    <n v="6084"/>
    <n v="74826.300000000017"/>
    <n v="-1.3000000000174623"/>
    <n v="37231.320000000007"/>
    <n v="37594.980000000003"/>
    <n v="75189.959999999992"/>
    <n v="75190"/>
    <n v="-4.0000000008149073E-2"/>
    <n v="0"/>
    <n v="0"/>
    <n v="0"/>
    <n v="0"/>
  </r>
  <r>
    <n v="48500"/>
    <x v="3"/>
    <x v="0"/>
    <s v="FAC SAL"/>
    <x v="46"/>
    <s v="P"/>
    <n v="200000053"/>
    <n v="74000"/>
    <n v="2220"/>
    <n v="0"/>
    <n v="0"/>
    <n v="0"/>
    <n v="0"/>
    <n v="0"/>
    <n v="-370"/>
    <n v="75850"/>
    <n v="6167"/>
    <n v="6167"/>
    <n v="6351.67"/>
    <n v="6351.67"/>
    <n v="6351.67"/>
    <n v="6351.67"/>
    <n v="6351.67"/>
    <n v="6351.67"/>
    <n v="6351.67"/>
    <n v="6351.67"/>
    <n v="6351.67"/>
    <n v="6351.67"/>
    <n v="6167"/>
    <n v="75850.699999999983"/>
    <n v="-0.6999999999825377"/>
    <n v="37740.679999999993"/>
    <n v="38110.019999999997"/>
    <n v="76220.040000000008"/>
    <n v="76220"/>
    <n v="4.0000000008149073E-2"/>
    <n v="0"/>
    <n v="0"/>
    <n v="0"/>
    <n v="0"/>
  </r>
  <r>
    <n v="48500"/>
    <x v="3"/>
    <x v="0"/>
    <s v="FAC SAL"/>
    <x v="47"/>
    <s v="P"/>
    <n v="200000054"/>
    <n v="75000"/>
    <n v="2250"/>
    <n v="0"/>
    <n v="0"/>
    <n v="0"/>
    <n v="0"/>
    <n v="0"/>
    <n v="-375"/>
    <n v="76875"/>
    <n v="6250"/>
    <n v="6250"/>
    <n v="6437.5"/>
    <n v="6437.5"/>
    <n v="6437.5"/>
    <n v="6437.5"/>
    <n v="6437.5"/>
    <n v="6437.5"/>
    <n v="6437.5"/>
    <n v="6437.5"/>
    <n v="6437.5"/>
    <n v="6437.5"/>
    <n v="6250"/>
    <n v="76875"/>
    <n v="0"/>
    <n v="38250"/>
    <n v="38625"/>
    <n v="77250"/>
    <n v="77250"/>
    <n v="0"/>
    <n v="0"/>
    <n v="0"/>
    <n v="0"/>
    <n v="0"/>
  </r>
  <r>
    <n v="48500"/>
    <x v="3"/>
    <x v="0"/>
    <s v="FAC SAL"/>
    <x v="48"/>
    <s v="P"/>
    <n v="200000055"/>
    <n v="76000"/>
    <n v="2280"/>
    <n v="0"/>
    <n v="0"/>
    <n v="0"/>
    <n v="0"/>
    <n v="0"/>
    <n v="-380"/>
    <n v="77900"/>
    <n v="6333"/>
    <n v="6333"/>
    <n v="6523.33"/>
    <n v="6523.33"/>
    <n v="6523.33"/>
    <n v="6523.33"/>
    <n v="6523.33"/>
    <n v="6523.33"/>
    <n v="6523.33"/>
    <n v="6523.33"/>
    <n v="6523.33"/>
    <n v="6523.33"/>
    <n v="6333"/>
    <n v="77899.300000000017"/>
    <n v="0.6999999999825377"/>
    <n v="38759.320000000007"/>
    <n v="39139.980000000003"/>
    <n v="78279.959999999992"/>
    <n v="78280"/>
    <n v="-4.0000000008149073E-2"/>
    <n v="0"/>
    <n v="0"/>
    <n v="0"/>
    <n v="0"/>
  </r>
  <r>
    <n v="48500"/>
    <x v="3"/>
    <x v="0"/>
    <s v="FAC SAL"/>
    <x v="49"/>
    <s v="P"/>
    <n v="200000056"/>
    <n v="77000"/>
    <n v="2310"/>
    <n v="0"/>
    <n v="0"/>
    <n v="0"/>
    <n v="0"/>
    <n v="0"/>
    <n v="-385"/>
    <n v="78925"/>
    <n v="6417"/>
    <n v="6417"/>
    <n v="6609.17"/>
    <n v="6609.17"/>
    <n v="6609.17"/>
    <n v="6609.17"/>
    <n v="6609.17"/>
    <n v="6609.17"/>
    <n v="6609.17"/>
    <n v="6609.17"/>
    <n v="6609.17"/>
    <n v="6609.17"/>
    <n v="6417"/>
    <n v="78925.699999999983"/>
    <n v="-0.6999999999825377"/>
    <n v="39270.679999999993"/>
    <n v="39655.019999999997"/>
    <n v="79310.040000000008"/>
    <n v="79310"/>
    <n v="4.0000000008149073E-2"/>
    <n v="0"/>
    <n v="0"/>
    <n v="0"/>
    <n v="0"/>
  </r>
  <r>
    <n v="48500"/>
    <x v="3"/>
    <x v="0"/>
    <s v="FAC SAL"/>
    <x v="50"/>
    <s v="P"/>
    <n v="200000057"/>
    <n v="78000"/>
    <n v="2340"/>
    <n v="0"/>
    <n v="0"/>
    <n v="0"/>
    <n v="0"/>
    <n v="0"/>
    <n v="-390"/>
    <n v="79950"/>
    <n v="6500"/>
    <n v="6500"/>
    <n v="6695"/>
    <n v="6695"/>
    <n v="6695"/>
    <n v="6695"/>
    <n v="6695"/>
    <n v="6695"/>
    <n v="6695"/>
    <n v="6695"/>
    <n v="6695"/>
    <n v="6695"/>
    <n v="6500"/>
    <n v="79950"/>
    <n v="0"/>
    <n v="39780"/>
    <n v="40170"/>
    <n v="80340"/>
    <n v="80340"/>
    <n v="0"/>
    <n v="0"/>
    <n v="0"/>
    <n v="0"/>
    <n v="0"/>
  </r>
  <r>
    <n v="48500"/>
    <x v="3"/>
    <x v="0"/>
    <s v="FAC SAL"/>
    <x v="9"/>
    <s v="NA"/>
    <s v=" "/>
    <n v="0"/>
    <n v="0"/>
    <n v="0"/>
    <n v="0"/>
    <n v="0"/>
    <n v="0"/>
    <n v="0"/>
    <n v="0"/>
    <n v="0"/>
    <n v="0"/>
    <n v="0"/>
    <n v="0"/>
    <n v="0"/>
    <n v="0"/>
    <n v="0"/>
    <n v="0"/>
    <n v="0"/>
    <n v="0"/>
    <n v="0"/>
    <n v="0"/>
    <n v="0"/>
    <n v="0"/>
    <n v="0"/>
    <n v="0"/>
    <n v="0"/>
    <n v="0"/>
    <n v="0"/>
    <n v="0"/>
    <n v="0"/>
    <n v="0"/>
    <n v="0"/>
    <n v="0"/>
    <n v="0"/>
  </r>
  <r>
    <n v="48500"/>
    <x v="3"/>
    <x v="0"/>
    <s v="FAC SAL"/>
    <x v="10"/>
    <s v="NA"/>
    <s v=" "/>
    <n v="0"/>
    <n v="0"/>
    <n v="0"/>
    <n v="0"/>
    <n v="0"/>
    <n v="0"/>
    <n v="0"/>
    <n v="0"/>
    <n v="0"/>
    <n v="0"/>
    <n v="0"/>
    <n v="0"/>
    <n v="0"/>
    <n v="0"/>
    <n v="0"/>
    <n v="0"/>
    <n v="0"/>
    <n v="0"/>
    <n v="0"/>
    <n v="0"/>
    <n v="0"/>
    <n v="0"/>
    <n v="0"/>
    <n v="0"/>
    <n v="0"/>
    <n v="0"/>
    <n v="0"/>
    <n v="0"/>
    <n v="0"/>
    <n v="0"/>
    <n v="0"/>
    <n v="0"/>
    <n v="0"/>
  </r>
  <r>
    <n v="48500"/>
    <x v="3"/>
    <x v="0"/>
    <s v="FAC SAL"/>
    <x v="51"/>
    <s v="P"/>
    <n v="200000060"/>
    <n v="79000"/>
    <n v="2370"/>
    <n v="0"/>
    <n v="0"/>
    <n v="0"/>
    <n v="0"/>
    <n v="0"/>
    <n v="-395"/>
    <n v="80975"/>
    <n v="6583"/>
    <n v="6583"/>
    <n v="6780.83"/>
    <n v="6780.83"/>
    <n v="6780.83"/>
    <n v="6780.83"/>
    <n v="6780.83"/>
    <n v="6780.83"/>
    <n v="6780.83"/>
    <n v="6780.83"/>
    <n v="6780.83"/>
    <n v="6780.83"/>
    <n v="6583"/>
    <n v="80974.300000000017"/>
    <n v="0.6999999999825377"/>
    <n v="40289.320000000007"/>
    <n v="40684.980000000003"/>
    <n v="81369.959999999992"/>
    <n v="81370"/>
    <n v="-4.0000000008149073E-2"/>
    <n v="0"/>
    <n v="0"/>
    <n v="0"/>
    <n v="0"/>
  </r>
  <r>
    <n v="48500"/>
    <x v="3"/>
    <x v="0"/>
    <s v="FAC SAL"/>
    <x v="52"/>
    <s v="P"/>
    <n v="200000061"/>
    <n v="80000"/>
    <n v="2400"/>
    <n v="0"/>
    <n v="0"/>
    <n v="0"/>
    <n v="0"/>
    <n v="0"/>
    <n v="-400"/>
    <n v="82000"/>
    <n v="6667"/>
    <n v="6667"/>
    <n v="6866.67"/>
    <n v="6866.67"/>
    <n v="6866.67"/>
    <n v="6866.67"/>
    <n v="6866.67"/>
    <n v="6866.67"/>
    <n v="6866.67"/>
    <n v="6866.67"/>
    <n v="6866.67"/>
    <n v="6866.67"/>
    <n v="6667"/>
    <n v="82000.699999999983"/>
    <n v="-0.6999999999825377"/>
    <n v="40800.679999999993"/>
    <n v="41200.019999999997"/>
    <n v="82400.040000000008"/>
    <n v="82400"/>
    <n v="4.0000000008149073E-2"/>
    <n v="0"/>
    <n v="0"/>
    <n v="0"/>
    <n v="0"/>
  </r>
  <r>
    <n v="48500"/>
    <x v="3"/>
    <x v="0"/>
    <s v="FAC SAL"/>
    <x v="11"/>
    <m/>
    <s v=" "/>
    <n v="0"/>
    <n v="0"/>
    <n v="0"/>
    <n v="0"/>
    <n v="0"/>
    <n v="0"/>
    <n v="0"/>
    <n v="0"/>
    <n v="0"/>
    <n v="0"/>
    <n v="0"/>
    <n v="0"/>
    <n v="0"/>
    <n v="0"/>
    <n v="0"/>
    <n v="0"/>
    <n v="0"/>
    <n v="0"/>
    <n v="0"/>
    <n v="0"/>
    <n v="0"/>
    <n v="0"/>
    <n v="0"/>
    <n v="0"/>
    <n v="0"/>
    <n v="0"/>
    <n v="0"/>
    <n v="0"/>
    <n v="0"/>
    <n v="0"/>
    <n v="0"/>
    <n v="0"/>
    <n v="0"/>
  </r>
  <r>
    <n v="48500"/>
    <x v="3"/>
    <x v="1"/>
    <s v="STAFF SAL"/>
    <x v="53"/>
    <s v="P"/>
    <n v="200000063"/>
    <n v="50000"/>
    <n v="1500"/>
    <n v="0"/>
    <n v="0"/>
    <n v="0"/>
    <n v="0"/>
    <n v="0"/>
    <n v="-125"/>
    <n v="51375"/>
    <n v="4166.67"/>
    <n v="4291.67"/>
    <n v="4291.67"/>
    <n v="4291.67"/>
    <n v="4291.67"/>
    <n v="4291.67"/>
    <n v="4291.67"/>
    <n v="4291.67"/>
    <n v="4291.67"/>
    <n v="4291.67"/>
    <n v="4291.67"/>
    <n v="4291.67"/>
    <n v="4166.67"/>
    <n v="51375.039999999986"/>
    <n v="-3.99999999863212E-2"/>
    <n v="25625.019999999997"/>
    <n v="25750.019999999997"/>
    <n v="51500.04"/>
    <n v="51500"/>
    <n v="4.0000000000873115E-2"/>
    <n v="0"/>
    <n v="0"/>
    <n v="0"/>
    <n v="0"/>
  </r>
  <r>
    <n v="48500"/>
    <x v="4"/>
    <x v="0"/>
    <s v="FAC SAL"/>
    <x v="54"/>
    <s v="P"/>
    <n v="200000064"/>
    <n v="70000"/>
    <n v="2100"/>
    <n v="0"/>
    <n v="0"/>
    <n v="0"/>
    <n v="0"/>
    <n v="0"/>
    <n v="-350"/>
    <n v="71750"/>
    <n v="5830"/>
    <n v="5830"/>
    <n v="6008.33"/>
    <n v="6008.33"/>
    <n v="6008.33"/>
    <n v="6008.33"/>
    <n v="6008.33"/>
    <n v="6008.33"/>
    <n v="6008.33"/>
    <n v="6008.33"/>
    <n v="6008.33"/>
    <n v="6008.33"/>
    <n v="5830"/>
    <n v="71743.300000000017"/>
    <n v="6.6999999999825377"/>
    <n v="35693.320000000007"/>
    <n v="36049.980000000003"/>
    <n v="72099.959999999992"/>
    <n v="72100"/>
    <n v="-4.0000000008149073E-2"/>
    <n v="0"/>
    <n v="0"/>
    <n v="0"/>
    <n v="0"/>
  </r>
  <r>
    <n v="48500"/>
    <x v="4"/>
    <x v="0"/>
    <s v="FAC SAL"/>
    <x v="55"/>
    <s v="P"/>
    <n v="200000065"/>
    <n v="71000"/>
    <n v="2130"/>
    <n v="0"/>
    <n v="0"/>
    <n v="0"/>
    <n v="0"/>
    <n v="0"/>
    <n v="-355"/>
    <n v="72775"/>
    <n v="5917"/>
    <n v="5917"/>
    <n v="6094.17"/>
    <n v="6094.17"/>
    <n v="6094.17"/>
    <n v="6094.17"/>
    <n v="6094.17"/>
    <n v="6094.17"/>
    <n v="6094.17"/>
    <n v="6094.17"/>
    <n v="6094.17"/>
    <n v="6094.17"/>
    <n v="5917"/>
    <n v="72775.699999999983"/>
    <n v="-0.6999999999825377"/>
    <n v="36210.679999999993"/>
    <n v="36565.019999999997"/>
    <n v="73130.040000000008"/>
    <n v="73130"/>
    <n v="4.0000000008149073E-2"/>
    <n v="0"/>
    <n v="0"/>
    <n v="0"/>
    <n v="0"/>
  </r>
  <r>
    <n v="48500"/>
    <x v="4"/>
    <x v="0"/>
    <s v="FAC SAL"/>
    <x v="56"/>
    <s v="P"/>
    <n v="200000066"/>
    <n v="72000"/>
    <n v="2160"/>
    <n v="0"/>
    <n v="0"/>
    <n v="0"/>
    <n v="0"/>
    <n v="0"/>
    <n v="-360"/>
    <n v="73800"/>
    <n v="6000"/>
    <n v="6000"/>
    <n v="6180"/>
    <n v="6180"/>
    <n v="6180"/>
    <n v="6180"/>
    <n v="6180"/>
    <n v="6180"/>
    <n v="6180"/>
    <n v="6180"/>
    <n v="6180"/>
    <n v="6180"/>
    <n v="6000"/>
    <n v="73800"/>
    <n v="0"/>
    <n v="36720"/>
    <n v="37080"/>
    <n v="74160"/>
    <n v="74160"/>
    <n v="0"/>
    <n v="0"/>
    <n v="0"/>
    <n v="0"/>
    <n v="0"/>
  </r>
  <r>
    <n v="48500"/>
    <x v="4"/>
    <x v="0"/>
    <s v="FAC SAL"/>
    <x v="57"/>
    <s v="P"/>
    <n v="200000067"/>
    <n v="73000"/>
    <n v="2190"/>
    <n v="0"/>
    <n v="0"/>
    <n v="0"/>
    <n v="0"/>
    <n v="0"/>
    <n v="-365"/>
    <n v="74825"/>
    <n v="6084"/>
    <n v="6084"/>
    <n v="6265.83"/>
    <n v="6265.83"/>
    <n v="6265.83"/>
    <n v="6265.83"/>
    <n v="6265.83"/>
    <n v="6265.83"/>
    <n v="6265.83"/>
    <n v="6265.83"/>
    <n v="6265.83"/>
    <n v="6265.83"/>
    <n v="6084"/>
    <n v="74826.300000000017"/>
    <n v="-1.3000000000174623"/>
    <n v="37231.320000000007"/>
    <n v="37594.980000000003"/>
    <n v="75189.959999999992"/>
    <n v="75190"/>
    <n v="-4.0000000008149073E-2"/>
    <n v="0"/>
    <n v="0"/>
    <n v="0"/>
    <n v="0"/>
  </r>
  <r>
    <n v="48500"/>
    <x v="4"/>
    <x v="0"/>
    <s v="FAC SAL"/>
    <x v="9"/>
    <s v="NA"/>
    <s v=" "/>
    <n v="0"/>
    <n v="0"/>
    <n v="0"/>
    <n v="0"/>
    <n v="0"/>
    <n v="0"/>
    <n v="0"/>
    <n v="0"/>
    <n v="0"/>
    <n v="0"/>
    <n v="0"/>
    <n v="0"/>
    <n v="0"/>
    <n v="0"/>
    <n v="0"/>
    <n v="0"/>
    <n v="0"/>
    <n v="0"/>
    <n v="0"/>
    <n v="0"/>
    <n v="0"/>
    <n v="0"/>
    <n v="0"/>
    <n v="0"/>
    <n v="0"/>
    <n v="0"/>
    <n v="0"/>
    <n v="0"/>
    <n v="0"/>
    <n v="0"/>
    <n v="0"/>
    <n v="0"/>
    <n v="0"/>
  </r>
  <r>
    <n v="48500"/>
    <x v="4"/>
    <x v="0"/>
    <s v="FAC SAL"/>
    <x v="10"/>
    <s v="NA"/>
    <s v=" "/>
    <n v="0"/>
    <n v="0"/>
    <n v="0"/>
    <n v="0"/>
    <n v="0"/>
    <n v="0"/>
    <n v="0"/>
    <n v="0"/>
    <n v="0"/>
    <n v="0"/>
    <n v="0"/>
    <n v="0"/>
    <n v="0"/>
    <n v="0"/>
    <n v="0"/>
    <n v="0"/>
    <n v="0"/>
    <n v="0"/>
    <n v="0"/>
    <n v="0"/>
    <n v="0"/>
    <n v="0"/>
    <n v="0"/>
    <n v="0"/>
    <n v="0"/>
    <n v="0"/>
    <n v="0"/>
    <n v="0"/>
    <n v="0"/>
    <n v="0"/>
    <n v="0"/>
    <n v="0"/>
    <n v="0"/>
  </r>
  <r>
    <n v="48500"/>
    <x v="4"/>
    <x v="0"/>
    <s v="FAC SAL"/>
    <x v="58"/>
    <s v="P"/>
    <n v="200000070"/>
    <n v="74000"/>
    <n v="2220"/>
    <n v="0"/>
    <n v="0"/>
    <n v="0"/>
    <n v="0"/>
    <n v="0"/>
    <n v="-370"/>
    <n v="75850"/>
    <n v="6167"/>
    <n v="6167"/>
    <n v="6351.67"/>
    <n v="6351.67"/>
    <n v="6351.67"/>
    <n v="6351.67"/>
    <n v="6351.67"/>
    <n v="6351.67"/>
    <n v="6351.67"/>
    <n v="6351.67"/>
    <n v="6351.67"/>
    <n v="6351.67"/>
    <n v="6167"/>
    <n v="75850.699999999983"/>
    <n v="-0.6999999999825377"/>
    <n v="37740.679999999993"/>
    <n v="38110.019999999997"/>
    <n v="76220.040000000008"/>
    <n v="76220"/>
    <n v="4.0000000008149073E-2"/>
    <n v="0"/>
    <n v="0"/>
    <n v="0"/>
    <n v="0"/>
  </r>
  <r>
    <n v="48500"/>
    <x v="4"/>
    <x v="0"/>
    <s v="FAC SAL"/>
    <x v="59"/>
    <s v="P"/>
    <n v="200000071"/>
    <n v="75000"/>
    <n v="2250"/>
    <n v="0"/>
    <n v="0"/>
    <n v="0"/>
    <n v="0"/>
    <n v="0"/>
    <n v="-375"/>
    <n v="76875"/>
    <n v="6250"/>
    <n v="6250"/>
    <n v="6437.5"/>
    <n v="6437.5"/>
    <n v="6437.5"/>
    <n v="6437.5"/>
    <n v="6437.5"/>
    <n v="6437.5"/>
    <n v="6437.5"/>
    <n v="6437.5"/>
    <n v="6437.5"/>
    <n v="6437.5"/>
    <n v="6250"/>
    <n v="76875"/>
    <n v="0"/>
    <n v="38250"/>
    <n v="38625"/>
    <n v="77250"/>
    <n v="77250"/>
    <n v="0"/>
    <n v="0"/>
    <n v="0"/>
    <n v="0"/>
    <n v="0"/>
  </r>
  <r>
    <n v="48500"/>
    <x v="4"/>
    <x v="0"/>
    <s v="FAC SAL"/>
    <x v="60"/>
    <s v="P"/>
    <n v="200000072"/>
    <n v="76000"/>
    <n v="2280"/>
    <n v="0"/>
    <n v="0"/>
    <n v="0"/>
    <n v="0"/>
    <n v="0"/>
    <n v="-380"/>
    <n v="77900"/>
    <n v="6333"/>
    <n v="6333"/>
    <n v="6523.33"/>
    <n v="6523.33"/>
    <n v="6523.33"/>
    <n v="6523.33"/>
    <n v="6523.33"/>
    <n v="6523.33"/>
    <n v="6523.33"/>
    <n v="6523.33"/>
    <n v="6523.33"/>
    <n v="6523.33"/>
    <n v="6333"/>
    <n v="77899.300000000017"/>
    <n v="0.6999999999825377"/>
    <n v="38759.320000000007"/>
    <n v="39139.980000000003"/>
    <n v="78279.959999999992"/>
    <n v="78280"/>
    <n v="-4.0000000008149073E-2"/>
    <n v="0"/>
    <n v="0"/>
    <n v="0"/>
    <n v="0"/>
  </r>
  <r>
    <n v="48500"/>
    <x v="4"/>
    <x v="0"/>
    <s v="FAC SAL"/>
    <x v="11"/>
    <m/>
    <s v=" "/>
    <n v="0"/>
    <n v="0"/>
    <n v="0"/>
    <n v="0"/>
    <n v="0"/>
    <n v="0"/>
    <n v="0"/>
    <n v="0"/>
    <n v="0"/>
    <n v="0"/>
    <n v="0"/>
    <n v="0"/>
    <n v="0"/>
    <n v="0"/>
    <n v="0"/>
    <n v="0"/>
    <n v="0"/>
    <n v="0"/>
    <n v="0"/>
    <n v="0"/>
    <n v="0"/>
    <n v="0"/>
    <n v="0"/>
    <n v="0"/>
    <n v="0"/>
    <n v="0"/>
    <n v="0"/>
    <n v="0"/>
    <n v="0"/>
    <n v="0"/>
    <n v="0"/>
    <n v="0"/>
    <n v="0"/>
  </r>
  <r>
    <n v="48500"/>
    <x v="4"/>
    <x v="1"/>
    <s v="STAFF SAL"/>
    <x v="61"/>
    <s v="T"/>
    <n v="200000074"/>
    <n v="45000"/>
    <n v="1350"/>
    <n v="0"/>
    <n v="0"/>
    <n v="0"/>
    <n v="0"/>
    <n v="0"/>
    <n v="-112.5"/>
    <n v="46237.5"/>
    <n v="3750"/>
    <n v="3862.5"/>
    <n v="3862.5"/>
    <n v="3862.5"/>
    <n v="3862.5"/>
    <n v="3862.5"/>
    <n v="3862.5"/>
    <n v="3862.5"/>
    <n v="3862.5"/>
    <n v="3862.5"/>
    <n v="3862.5"/>
    <n v="3862.5"/>
    <n v="3750"/>
    <n v="46237.5"/>
    <n v="0"/>
    <n v="23062.5"/>
    <n v="23175"/>
    <n v="46350"/>
    <n v="46350"/>
    <n v="0"/>
    <n v="0"/>
    <n v="0"/>
    <n v="0"/>
    <n v="0"/>
  </r>
  <r>
    <n v="48500"/>
    <x v="4"/>
    <x v="1"/>
    <s v="STAFF SAL"/>
    <x v="62"/>
    <s v="P"/>
    <n v="200000075"/>
    <n v="46000"/>
    <n v="0"/>
    <n v="0"/>
    <n v="0"/>
    <n v="0"/>
    <n v="0"/>
    <n v="0"/>
    <n v="0"/>
    <n v="46000"/>
    <n v="3833"/>
    <n v="3948.33"/>
    <n v="3948.33"/>
    <n v="3948.33"/>
    <n v="3948.33"/>
    <n v="3948.33"/>
    <n v="3948.33"/>
    <n v="3948.33"/>
    <n v="3948.33"/>
    <n v="3948.33"/>
    <n v="3948.33"/>
    <n v="3948.33"/>
    <n v="3833"/>
    <n v="47264.630000000012"/>
    <n v="-1264.6300000000119"/>
    <n v="23574.65"/>
    <n v="23689.980000000003"/>
    <n v="47379.96"/>
    <n v="46000"/>
    <n v="1379.9599999999991"/>
    <n v="0"/>
    <n v="0"/>
    <n v="0"/>
    <n v="0"/>
  </r>
  <r>
    <n v="48500"/>
    <x v="4"/>
    <x v="1"/>
    <s v="STAFF SAL"/>
    <x v="63"/>
    <s v="T"/>
    <n v="200000076"/>
    <n v="47000"/>
    <n v="1410"/>
    <n v="0"/>
    <n v="0"/>
    <n v="0"/>
    <n v="0"/>
    <n v="0"/>
    <n v="-117.5"/>
    <n v="48292.5"/>
    <n v="3916.67"/>
    <n v="4034.17"/>
    <n v="4034.17"/>
    <n v="4034.17"/>
    <n v="4034.17"/>
    <n v="4034.17"/>
    <n v="4034.17"/>
    <n v="4034.17"/>
    <n v="4034.17"/>
    <n v="4034.17"/>
    <n v="4034.17"/>
    <n v="4034.17"/>
    <n v="3916.67"/>
    <n v="48292.539999999986"/>
    <n v="-3.99999999863212E-2"/>
    <n v="24087.519999999997"/>
    <n v="24205.019999999997"/>
    <n v="48410.04"/>
    <n v="48410"/>
    <n v="4.0000000000873115E-2"/>
    <n v="0"/>
    <n v="0"/>
    <n v="0"/>
    <n v="0"/>
  </r>
  <r>
    <n v="48500"/>
    <x v="4"/>
    <x v="2"/>
    <s v="STAFF SAL"/>
    <x v="61"/>
    <s v="NA"/>
    <n v="200000074"/>
    <n v="0"/>
    <n v="0"/>
    <n v="0"/>
    <n v="0"/>
    <n v="0"/>
    <n v="0"/>
    <n v="0"/>
    <n v="0"/>
    <n v="0"/>
    <n v="0"/>
    <n v="0"/>
    <n v="0"/>
    <n v="0"/>
    <n v="0"/>
    <n v="0"/>
    <n v="0"/>
    <n v="0"/>
    <n v="0"/>
    <n v="0"/>
    <n v="0"/>
    <n v="0"/>
    <n v="0"/>
    <n v="0"/>
    <n v="0"/>
    <n v="0"/>
    <n v="0"/>
    <n v="0"/>
    <n v="0"/>
    <n v="0"/>
    <n v="0"/>
    <n v="0"/>
    <n v="0"/>
    <n v="0"/>
  </r>
  <r>
    <n v="48500"/>
    <x v="4"/>
    <x v="2"/>
    <s v="STAFF SAL"/>
    <x v="63"/>
    <s v="NA"/>
    <n v="200000076"/>
    <n v="0"/>
    <n v="0"/>
    <n v="0"/>
    <n v="0"/>
    <n v="0"/>
    <n v="0"/>
    <n v="0"/>
    <n v="0"/>
    <n v="0"/>
    <n v="0"/>
    <n v="0"/>
    <n v="0"/>
    <n v="0"/>
    <n v="0"/>
    <n v="0"/>
    <n v="0"/>
    <n v="0"/>
    <n v="0"/>
    <n v="0"/>
    <n v="0"/>
    <n v="0"/>
    <n v="0"/>
    <n v="0"/>
    <n v="0"/>
    <n v="0"/>
    <n v="0"/>
    <n v="0"/>
    <n v="0"/>
    <n v="0"/>
    <n v="0"/>
    <n v="0"/>
    <n v="0"/>
    <n v="0"/>
  </r>
  <r>
    <n v="48500"/>
    <x v="5"/>
    <x v="1"/>
    <s v="STAFF SAL"/>
    <x v="64"/>
    <s v="P"/>
    <n v="200000079"/>
    <n v="50000"/>
    <n v="1500"/>
    <n v="0"/>
    <n v="0"/>
    <n v="0"/>
    <n v="0"/>
    <n v="0"/>
    <n v="-125"/>
    <n v="51375"/>
    <n v="4166.67"/>
    <n v="4291.67"/>
    <n v="4291.67"/>
    <n v="4291.67"/>
    <n v="4291.67"/>
    <n v="4291.67"/>
    <n v="4291.67"/>
    <n v="4291.67"/>
    <n v="4291.67"/>
    <n v="4291.67"/>
    <n v="4291.67"/>
    <n v="4291.67"/>
    <n v="4166.67"/>
    <n v="51375.039999999986"/>
    <n v="-3.99999999863212E-2"/>
    <n v="25625.019999999997"/>
    <n v="25750.019999999997"/>
    <n v="51500.04"/>
    <n v="51500"/>
    <n v="4.0000000000873115E-2"/>
    <n v="0"/>
    <n v="0"/>
    <n v="0"/>
    <n v="0"/>
  </r>
  <r>
    <n v="48500"/>
    <x v="6"/>
    <x v="3"/>
    <s v="MPP SAL"/>
    <x v="65"/>
    <s v="NA"/>
    <n v="200000080"/>
    <n v="100000"/>
    <n v="3000"/>
    <n v="0"/>
    <n v="0"/>
    <n v="0"/>
    <n v="0"/>
    <n v="0"/>
    <n v="0"/>
    <n v="103000"/>
    <n v="8583.33"/>
    <n v="8583.33"/>
    <n v="8583.33"/>
    <n v="8583.33"/>
    <n v="8583.33"/>
    <n v="8583.33"/>
    <n v="8583.33"/>
    <n v="8583.33"/>
    <n v="8583.33"/>
    <n v="8583.33"/>
    <n v="8583.33"/>
    <n v="8583.33"/>
    <n v="8583.33"/>
    <n v="102999.96"/>
    <n v="3.9999999993597157E-2"/>
    <n v="51499.98"/>
    <n v="51499.98"/>
    <n v="102999.95999999999"/>
    <n v="103000"/>
    <n v="-4.0000000008149073E-2"/>
    <n v="0"/>
    <n v="0"/>
    <n v="0"/>
    <n v="0"/>
  </r>
  <r>
    <n v="48500"/>
    <x v="6"/>
    <x v="3"/>
    <s v="MPP SAL"/>
    <x v="66"/>
    <s v="NA"/>
    <n v="200000081"/>
    <n v="120000"/>
    <n v="3600"/>
    <n v="0"/>
    <n v="0"/>
    <n v="0"/>
    <n v="0"/>
    <n v="0"/>
    <n v="0"/>
    <n v="123600"/>
    <n v="10300"/>
    <n v="10300"/>
    <n v="10300"/>
    <n v="10300"/>
    <n v="10300"/>
    <n v="10300"/>
    <n v="10300"/>
    <n v="10300"/>
    <n v="10300"/>
    <n v="10300"/>
    <n v="10300"/>
    <n v="10300"/>
    <n v="10300"/>
    <n v="123600"/>
    <n v="0"/>
    <n v="61800"/>
    <n v="61800"/>
    <n v="123600"/>
    <n v="123600"/>
    <n v="0"/>
    <n v="0"/>
    <n v="0"/>
    <n v="0"/>
    <n v="0"/>
  </r>
  <r>
    <n v="48500"/>
    <x v="6"/>
    <x v="1"/>
    <s v="STAFF SAL"/>
    <x v="67"/>
    <s v="P"/>
    <n v="200000082"/>
    <n v="65000"/>
    <n v="1950"/>
    <n v="0"/>
    <n v="0"/>
    <n v="0"/>
    <n v="0"/>
    <n v="0"/>
    <n v="-162.5"/>
    <n v="66787.5"/>
    <n v="5416.67"/>
    <n v="5579.17"/>
    <n v="5579.17"/>
    <n v="5579.17"/>
    <n v="5579.17"/>
    <n v="5579.17"/>
    <n v="5579.17"/>
    <n v="5579.17"/>
    <n v="5579.17"/>
    <n v="5579.17"/>
    <n v="5579.17"/>
    <n v="5579.17"/>
    <n v="5416.67"/>
    <n v="66787.539999999994"/>
    <n v="-3.9999999993597157E-2"/>
    <n v="33312.519999999997"/>
    <n v="33475.019999999997"/>
    <n v="66950.040000000008"/>
    <n v="66950"/>
    <n v="4.0000000008149073E-2"/>
    <n v="0"/>
    <n v="0"/>
    <n v="0"/>
    <n v="0"/>
  </r>
  <r>
    <n v="48500"/>
    <x v="6"/>
    <x v="1"/>
    <s v="STAFF SAL"/>
    <x v="68"/>
    <s v="P"/>
    <n v="200000083"/>
    <n v="66000"/>
    <n v="1980"/>
    <n v="0"/>
    <n v="0"/>
    <n v="0"/>
    <n v="0"/>
    <n v="0"/>
    <n v="-165"/>
    <n v="67815"/>
    <n v="5500"/>
    <n v="5665"/>
    <n v="5665"/>
    <n v="5665"/>
    <n v="5665"/>
    <n v="5665"/>
    <n v="5665"/>
    <n v="5665"/>
    <n v="5665"/>
    <n v="5665"/>
    <n v="5665"/>
    <n v="5665"/>
    <n v="5500"/>
    <n v="67815"/>
    <n v="0"/>
    <n v="33825"/>
    <n v="33990"/>
    <n v="67980"/>
    <n v="67980"/>
    <n v="0"/>
    <n v="0"/>
    <n v="0"/>
    <n v="0"/>
    <n v="0"/>
  </r>
  <r>
    <n v="48500"/>
    <x v="6"/>
    <x v="1"/>
    <s v="STAFF SAL"/>
    <x v="69"/>
    <s v="T"/>
    <n v="200000084"/>
    <n v="67000"/>
    <n v="2010"/>
    <n v="0"/>
    <n v="0"/>
    <n v="0"/>
    <n v="0"/>
    <n v="0"/>
    <n v="-167.5"/>
    <n v="68842.5"/>
    <n v="5583.33"/>
    <n v="5750.83"/>
    <n v="5750.83"/>
    <n v="5750.83"/>
    <n v="5750.83"/>
    <n v="5750.83"/>
    <n v="5750.83"/>
    <n v="5750.83"/>
    <n v="5750.83"/>
    <n v="5750.83"/>
    <n v="5750.83"/>
    <n v="5750.83"/>
    <n v="5583.33"/>
    <n v="68842.460000000006"/>
    <n v="3.9999999993597157E-2"/>
    <n v="34337.480000000003"/>
    <n v="34504.980000000003"/>
    <n v="69009.959999999992"/>
    <n v="69010"/>
    <n v="-4.0000000008149073E-2"/>
    <n v="0"/>
    <n v="0"/>
    <n v="0"/>
    <n v="0"/>
  </r>
  <r>
    <n v="48500"/>
    <x v="6"/>
    <x v="1"/>
    <s v="STAFF SAL"/>
    <x v="70"/>
    <s v="P"/>
    <n v="200000085"/>
    <n v="45000"/>
    <n v="1350"/>
    <n v="0"/>
    <n v="0"/>
    <n v="0"/>
    <n v="0"/>
    <n v="0"/>
    <n v="-112.5"/>
    <n v="46237.5"/>
    <n v="3750"/>
    <n v="3862.5"/>
    <n v="3862.5"/>
    <n v="3862.5"/>
    <n v="3862.5"/>
    <n v="3862.5"/>
    <n v="3862.5"/>
    <n v="3862.5"/>
    <n v="3862.5"/>
    <n v="3862.5"/>
    <n v="3862.5"/>
    <n v="3862.5"/>
    <n v="3750"/>
    <n v="46237.5"/>
    <n v="0"/>
    <n v="23062.5"/>
    <n v="23175"/>
    <n v="46350"/>
    <n v="4635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2">
  <r>
    <n v="112"/>
    <s v="SMCMP - Cal State San Marcos"/>
    <n v="2018"/>
    <x v="0"/>
    <d v="2018-07-31T00:00:00"/>
    <d v="2018-08-01T00:00:00"/>
    <s v="HCM - HR Accounting Lines"/>
    <s v="000000387-0 SA Serial"/>
    <n v="21020"/>
    <s v="601100 - Salaries Acad - Serialized"/>
    <s v="48500 - TF Campus Operating Fund"/>
    <x v="0"/>
    <s v="- - -"/>
    <s v="- - -"/>
    <s v="- - -"/>
    <s v="FTE"/>
    <n v="0"/>
    <s v="-"/>
    <s v="-"/>
    <s v="-"/>
    <s v="-"/>
    <x v="0"/>
    <s v="-"/>
    <s v="-"/>
    <s v="-"/>
    <x v="0"/>
    <s v="- - -"/>
    <d v="2018-07-31T00:00:00"/>
    <s v="-"/>
    <d v="2018-08-01T00:00:00"/>
    <d v="2018-07-31T00:00:00"/>
    <s v="0948 - Calif State University Trust Fund"/>
    <s v="485 - TF-CSU Operating Fund"/>
    <s v="601100 - Academic Salaries"/>
    <s v="00000 - No Project Name Assigned"/>
    <s v="000 - x"/>
    <n v="27"/>
    <s v="-"/>
    <s v="-"/>
    <n v="5813650"/>
    <s v="-"/>
    <s v="HRACTUAL"/>
    <s v="-"/>
    <n v="84"/>
    <n v="0"/>
    <s v="-"/>
    <s v="-"/>
    <s v="-"/>
    <s v="-"/>
    <d v="1988-08-08T00:00:00"/>
    <n v="0"/>
    <n v="0"/>
    <n v="0"/>
    <s v="-"/>
  </r>
  <r>
    <n v="112"/>
    <s v="SMCMP - Cal State San Marcos"/>
    <n v="2018"/>
    <x v="0"/>
    <d v="2018-07-31T00:00:00"/>
    <d v="2018-08-01T00:00:00"/>
    <s v="HCM - HR Accounting Lines"/>
    <s v="000001986-0 SA Serial"/>
    <n v="9104"/>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68"/>
    <s v="-"/>
    <s v="HRACTUAL"/>
    <s v="-"/>
    <n v="1195"/>
    <n v="0"/>
    <s v="-"/>
    <s v="-"/>
    <s v="-"/>
    <s v="-"/>
    <d v="1988-08-08T00:00:00"/>
    <n v="0"/>
    <n v="0"/>
    <n v="0"/>
    <s v="-"/>
  </r>
  <r>
    <n v="112"/>
    <s v="SMCMP - Cal State San Marcos"/>
    <n v="2018"/>
    <x v="0"/>
    <d v="2018-07-31T00:00:00"/>
    <d v="2018-08-01T00:00:00"/>
    <s v="HCM - HR Accounting Lines"/>
    <s v="000003195-0 SA Serial"/>
    <n v="8594"/>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0"/>
    <s v="-"/>
    <s v="HRACTUAL"/>
    <s v="-"/>
    <n v="1772"/>
    <n v="0"/>
    <s v="-"/>
    <s v="-"/>
    <s v="-"/>
    <s v="-"/>
    <d v="1988-08-08T00:00:00"/>
    <n v="0"/>
    <n v="0"/>
    <n v="0"/>
    <s v="-"/>
  </r>
  <r>
    <n v="112"/>
    <s v="SMCMP - Cal State San Marcos"/>
    <n v="2018"/>
    <x v="0"/>
    <d v="2018-07-31T00:00:00"/>
    <d v="2018-08-01T00:00:00"/>
    <s v="HCM - HR Accounting Lines"/>
    <s v="000004118-0 SA Serial"/>
    <n v="8572"/>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1"/>
    <s v="-"/>
    <s v="HRACTUAL"/>
    <s v="-"/>
    <n v="2275"/>
    <n v="0"/>
    <s v="-"/>
    <s v="-"/>
    <s v="-"/>
    <s v="-"/>
    <d v="1988-08-08T00:00:00"/>
    <n v="0"/>
    <n v="0"/>
    <n v="0"/>
    <s v="-"/>
  </r>
  <r>
    <n v="112"/>
    <s v="SMCMP - Cal State San Marcos"/>
    <n v="2018"/>
    <x v="0"/>
    <d v="2018-07-31T00:00:00"/>
    <d v="2018-08-01T00:00:00"/>
    <s v="HCM - HR Accounting Lines"/>
    <s v="000007303-0 SA Serial"/>
    <n v="8943"/>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6"/>
    <s v="-"/>
    <s v="HRACTUAL"/>
    <s v="-"/>
    <n v="3555"/>
    <n v="0"/>
    <s v="-"/>
    <s v="-"/>
    <s v="-"/>
    <s v="-"/>
    <d v="1988-08-08T00:00:00"/>
    <n v="0"/>
    <n v="0"/>
    <n v="0"/>
    <s v="-"/>
  </r>
  <r>
    <n v="112"/>
    <s v="SMCMP - Cal State San Marcos"/>
    <n v="2018"/>
    <x v="0"/>
    <d v="2018-07-31T00:00:00"/>
    <d v="2018-08-01T00:00:00"/>
    <s v="HCM - HR Accounting Lines"/>
    <s v="000013322-0 SA Serial"/>
    <n v="8205"/>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8"/>
    <s v="-"/>
    <s v="HRACTUAL"/>
    <s v="-"/>
    <n v="5005"/>
    <n v="0"/>
    <s v="-"/>
    <s v="-"/>
    <s v="-"/>
    <s v="-"/>
    <d v="1988-08-08T00:00:00"/>
    <n v="0"/>
    <n v="0"/>
    <n v="0"/>
    <s v="-"/>
  </r>
  <r>
    <n v="112"/>
    <s v="SMCMP - Cal State San Marcos"/>
    <n v="2018"/>
    <x v="0"/>
    <d v="2018-07-31T00:00:00"/>
    <d v="2018-08-01T00:00:00"/>
    <s v="HCM - HR Accounting Lines"/>
    <s v="000021928-0 SA Serial"/>
    <n v="4435.8"/>
    <s v="601100 - Salaries Acad - Serialized"/>
    <s v="48500 - TF Campus Operating Fund"/>
    <x v="0"/>
    <s v="- - -"/>
    <s v="- - -"/>
    <s v="- - -"/>
    <s v="FTE"/>
    <n v="0.6"/>
    <s v="-"/>
    <s v="-"/>
    <s v="-"/>
    <s v="-"/>
    <x v="0"/>
    <s v="-"/>
    <s v="-"/>
    <s v="-"/>
    <x v="0"/>
    <s v="- - -"/>
    <d v="2018-07-31T00:00:00"/>
    <s v="-"/>
    <d v="2018-08-01T00:00:00"/>
    <d v="2018-07-31T00:00:00"/>
    <s v="0948 - Calif State University Trust Fund"/>
    <s v="485 - TF-CSU Operating Fund"/>
    <s v="601100 - Academic Salaries"/>
    <s v="00000 - No Project Name Assigned"/>
    <s v="000 - x"/>
    <n v="27"/>
    <s v="-"/>
    <s v="-"/>
    <n v="5932277"/>
    <s v="-"/>
    <s v="HRACTUAL"/>
    <s v="-"/>
    <n v="4325"/>
    <n v="0"/>
    <s v="-"/>
    <s v="-"/>
    <s v="-"/>
    <s v="-"/>
    <d v="1988-08-08T00:00:00"/>
    <n v="0"/>
    <n v="0"/>
    <n v="0"/>
    <s v="-"/>
  </r>
  <r>
    <n v="112"/>
    <s v="SMCMP - Cal State San Marcos"/>
    <n v="2018"/>
    <x v="0"/>
    <d v="2018-07-31T00:00:00"/>
    <d v="2018-08-01T00:00:00"/>
    <s v="HCM - HR Accounting Lines"/>
    <s v="000031769-0 SA Serial"/>
    <n v="7928"/>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4"/>
    <s v="-"/>
    <s v="HRACTUAL"/>
    <s v="-"/>
    <n v="3128"/>
    <n v="0"/>
    <s v="-"/>
    <s v="-"/>
    <s v="-"/>
    <s v="-"/>
    <d v="1988-08-08T00:00:00"/>
    <n v="0"/>
    <n v="0"/>
    <n v="0"/>
    <s v="-"/>
  </r>
  <r>
    <n v="112"/>
    <s v="SMCMP - Cal State San Marcos"/>
    <n v="2018"/>
    <x v="0"/>
    <d v="2018-07-31T00:00:00"/>
    <d v="2018-08-01T00:00:00"/>
    <s v="HCM - HR Accounting Lines"/>
    <s v="000556163-0 SA Serial"/>
    <n v="3685.5"/>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3"/>
    <s v="-"/>
    <s v="HRACTUAL"/>
    <s v="-"/>
    <n v="2407"/>
    <n v="0"/>
    <s v="-"/>
    <s v="-"/>
    <s v="-"/>
    <s v="-"/>
    <d v="1988-08-08T00:00:00"/>
    <n v="0"/>
    <n v="0"/>
    <n v="0"/>
    <s v="-"/>
  </r>
  <r>
    <n v="112"/>
    <s v="SMCMP - Cal State San Marcos"/>
    <n v="2018"/>
    <x v="0"/>
    <d v="2018-07-31T00:00:00"/>
    <d v="2018-08-01T00:00:00"/>
    <s v="HCM - HR Accounting Lines"/>
    <s v="001239170-0 SA Serial"/>
    <n v="7472"/>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5"/>
    <s v="-"/>
    <s v="HRACTUAL"/>
    <s v="-"/>
    <n v="3532"/>
    <n v="0"/>
    <s v="-"/>
    <s v="-"/>
    <s v="-"/>
    <s v="-"/>
    <d v="1988-08-08T00:00:00"/>
    <n v="0"/>
    <n v="0"/>
    <n v="0"/>
    <s v="-"/>
  </r>
  <r>
    <n v="112"/>
    <s v="SMCMP - Cal State San Marcos"/>
    <n v="2018"/>
    <x v="0"/>
    <d v="2018-07-31T00:00:00"/>
    <d v="2018-08-01T00:00:00"/>
    <s v="HCM - HR Accounting Lines"/>
    <s v="002598944-0 SA Serial"/>
    <n v="7474"/>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80"/>
    <s v="-"/>
    <s v="HRACTUAL"/>
    <s v="-"/>
    <n v="6033"/>
    <n v="0"/>
    <s v="-"/>
    <s v="-"/>
    <s v="-"/>
    <s v="-"/>
    <d v="1988-08-08T00:00:00"/>
    <n v="0"/>
    <n v="0"/>
    <n v="0"/>
    <s v="-"/>
  </r>
  <r>
    <n v="112"/>
    <s v="SMCMP - Cal State San Marcos"/>
    <n v="2018"/>
    <x v="0"/>
    <d v="2018-07-31T00:00:00"/>
    <d v="2018-08-01T00:00:00"/>
    <s v="HCM - HR Accounting Lines"/>
    <s v="004135909-0 SA Serial"/>
    <n v="6469"/>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69"/>
    <s v="-"/>
    <s v="HRACTUAL"/>
    <s v="-"/>
    <n v="1698"/>
    <n v="0"/>
    <s v="-"/>
    <s v="-"/>
    <s v="-"/>
    <s v="-"/>
    <d v="1988-08-08T00:00:00"/>
    <n v="0"/>
    <n v="0"/>
    <n v="0"/>
    <s v="-"/>
  </r>
  <r>
    <n v="112"/>
    <s v="SMCMP - Cal State San Marcos"/>
    <n v="2018"/>
    <x v="0"/>
    <d v="2018-07-31T00:00:00"/>
    <d v="2018-08-01T00:00:00"/>
    <s v="HCM - HR Accounting Lines"/>
    <s v="004138847-0 SA Serial"/>
    <n v="6697"/>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66"/>
    <s v="-"/>
    <s v="HRACTUAL"/>
    <s v="-"/>
    <n v="211"/>
    <n v="0"/>
    <s v="-"/>
    <s v="-"/>
    <s v="-"/>
    <s v="-"/>
    <d v="1988-08-08T00:00:00"/>
    <n v="0"/>
    <n v="0"/>
    <n v="0"/>
    <s v="-"/>
  </r>
  <r>
    <n v="112"/>
    <s v="SMCMP - Cal State San Marcos"/>
    <n v="2018"/>
    <x v="0"/>
    <d v="2018-07-31T00:00:00"/>
    <d v="2018-08-01T00:00:00"/>
    <s v="HCM - HR Accounting Lines"/>
    <s v="004500533-0 SA Serial"/>
    <n v="6468"/>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2"/>
    <s v="-"/>
    <s v="HRACTUAL"/>
    <s v="-"/>
    <n v="2313"/>
    <n v="0"/>
    <s v="-"/>
    <s v="-"/>
    <s v="-"/>
    <s v="-"/>
    <d v="1988-08-08T00:00:00"/>
    <n v="0"/>
    <n v="0"/>
    <n v="0"/>
    <s v="-"/>
  </r>
  <r>
    <n v="112"/>
    <s v="SMCMP - Cal State San Marcos"/>
    <n v="2018"/>
    <x v="0"/>
    <d v="2018-07-31T00:00:00"/>
    <d v="2018-08-01T00:00:00"/>
    <s v="HCM - HR Accounting Lines"/>
    <s v="004504888-0 SA Serial"/>
    <n v="6468"/>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81"/>
    <s v="-"/>
    <s v="HRACTUAL"/>
    <s v="-"/>
    <n v="6103"/>
    <n v="0"/>
    <s v="-"/>
    <s v="-"/>
    <s v="-"/>
    <s v="-"/>
    <d v="1988-08-08T00:00:00"/>
    <n v="0"/>
    <n v="0"/>
    <n v="0"/>
    <s v="-"/>
  </r>
  <r>
    <n v="112"/>
    <s v="SMCMP - Cal State San Marcos"/>
    <n v="2018"/>
    <x v="0"/>
    <d v="2018-07-31T00:00:00"/>
    <d v="2018-08-01T00:00:00"/>
    <s v="HCM - HR Accounting Lines"/>
    <s v="004505421-0 SA Serial"/>
    <n v="6605"/>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79"/>
    <s v="-"/>
    <s v="HRACTUAL"/>
    <s v="-"/>
    <n v="5548"/>
    <n v="0"/>
    <s v="-"/>
    <s v="-"/>
    <s v="-"/>
    <s v="-"/>
    <d v="1988-08-08T00:00:00"/>
    <n v="0"/>
    <n v="0"/>
    <n v="0"/>
    <s v="-"/>
  </r>
  <r>
    <n v="112"/>
    <s v="SMCMP - Cal State San Marcos"/>
    <n v="2018"/>
    <x v="0"/>
    <d v="2018-07-31T00:00:00"/>
    <d v="2018-08-01T00:00:00"/>
    <s v="HCM - HR Accounting Lines"/>
    <s v="004850948-0 SA Serial"/>
    <n v="6469"/>
    <s v="601100 - Salaries Acad - Serialized"/>
    <s v="48500 - TF Campus Operating Fund"/>
    <x v="0"/>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n v="27"/>
    <s v="-"/>
    <s v="-"/>
    <n v="5932267"/>
    <s v="-"/>
    <s v="HRACTUAL"/>
    <s v="-"/>
    <n v="1014"/>
    <n v="0"/>
    <s v="-"/>
    <s v="-"/>
    <s v="-"/>
    <s v="-"/>
    <d v="1988-08-08T00:00:00"/>
    <n v="0"/>
    <n v="0"/>
    <n v="0"/>
    <s v="-"/>
  </r>
  <r>
    <n v="112"/>
    <s v="SMCMP - Cal State San Marcos"/>
    <n v="2018"/>
    <x v="1"/>
    <d v="2018-08-31T00:00:00"/>
    <d v="2018-08-31T00:00:00"/>
    <s v="HCM - HR Accounting Lines"/>
    <s v="000001986-0 SA Serial"/>
    <n v="9104"/>
    <s v="601100 - Salaries Acad - Serialized"/>
    <s v="48500 - TF Campus Operating Fund"/>
    <x v="0"/>
    <s v="- - -"/>
    <s v="- - -"/>
    <s v="- - -"/>
    <s v="FTE"/>
    <n v="0"/>
    <s v="-"/>
    <s v="-"/>
    <s v="-"/>
    <s v="-"/>
    <x v="1"/>
    <s v="-"/>
    <s v="-"/>
    <s v="-"/>
    <x v="0"/>
    <s v="- - -"/>
    <d v="2018-08-31T00:00:00"/>
    <s v="-"/>
    <d v="2018-08-31T00:00:00"/>
    <d v="2018-08-31T00:00:00"/>
    <s v="0948 - Calif State University Trust Fund"/>
    <s v="485 - TF-CSU Operating Fund"/>
    <s v="601100 - Academic Salaries"/>
    <s v="00000 - No Project Name Assigned"/>
    <s v="000 - x"/>
    <n v="24"/>
    <s v="-"/>
    <s v="-"/>
    <n v="6214688"/>
    <s v="-"/>
    <s v="HRACTUAL"/>
    <s v="-"/>
    <n v="1138"/>
    <n v="0"/>
    <s v="-"/>
    <s v="-"/>
    <s v="-"/>
    <s v="-"/>
    <d v="1988-08-08T00:00:00"/>
    <n v="0"/>
    <n v="0"/>
    <n v="0"/>
    <s v="-"/>
  </r>
  <r>
    <n v="112"/>
    <s v="SMCMP - Cal State San Marcos"/>
    <n v="2018"/>
    <x v="1"/>
    <d v="2018-08-31T00:00:00"/>
    <d v="2018-08-31T00:00:00"/>
    <s v="HCM - HR Accounting Lines"/>
    <s v="000003195-0 SA Serial"/>
    <n v="8594"/>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07"/>
    <s v="-"/>
    <s v="HRACTUAL"/>
    <s v="-"/>
    <n v="1698"/>
    <n v="0"/>
    <s v="-"/>
    <s v="-"/>
    <s v="-"/>
    <s v="-"/>
    <d v="1988-08-08T00:00:00"/>
    <n v="0"/>
    <n v="0"/>
    <n v="0"/>
    <s v="-"/>
  </r>
  <r>
    <n v="112"/>
    <s v="SMCMP - Cal State San Marcos"/>
    <n v="2018"/>
    <x v="1"/>
    <d v="2018-08-31T00:00:00"/>
    <d v="2018-08-31T00:00:00"/>
    <s v="HCM - HR Accounting Lines"/>
    <s v="000004118-0 SA Serial"/>
    <n v="8572"/>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08"/>
    <s v="-"/>
    <s v="HRACTUAL"/>
    <s v="-"/>
    <n v="2185"/>
    <n v="0"/>
    <s v="-"/>
    <s v="-"/>
    <s v="-"/>
    <s v="-"/>
    <d v="1988-08-08T00:00:00"/>
    <n v="0"/>
    <n v="0"/>
    <n v="0"/>
    <s v="-"/>
  </r>
  <r>
    <n v="112"/>
    <s v="SMCMP - Cal State San Marcos"/>
    <n v="2018"/>
    <x v="1"/>
    <d v="2018-08-31T00:00:00"/>
    <d v="2018-08-31T00:00:00"/>
    <s v="HCM - HR Accounting Lines"/>
    <s v="000007303-0 SA Serial"/>
    <n v="8943"/>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13"/>
    <s v="-"/>
    <s v="HRACTUAL"/>
    <s v="-"/>
    <n v="3366"/>
    <n v="0"/>
    <s v="-"/>
    <s v="-"/>
    <s v="-"/>
    <s v="-"/>
    <d v="1988-08-08T00:00:00"/>
    <n v="0"/>
    <n v="0"/>
    <n v="0"/>
    <s v="-"/>
  </r>
  <r>
    <n v="112"/>
    <s v="SMCMP - Cal State San Marcos"/>
    <n v="2018"/>
    <x v="1"/>
    <d v="2018-08-31T00:00:00"/>
    <d v="2018-08-31T00:00:00"/>
    <s v="HCM - HR Accounting Lines"/>
    <s v="000013322-0 SA Serial"/>
    <n v="8205"/>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15"/>
    <s v="-"/>
    <s v="HRACTUAL"/>
    <s v="-"/>
    <n v="4683"/>
    <n v="0"/>
    <s v="-"/>
    <s v="-"/>
    <s v="-"/>
    <s v="-"/>
    <d v="1988-08-08T00:00:00"/>
    <n v="0"/>
    <n v="0"/>
    <n v="0"/>
    <s v="-"/>
  </r>
  <r>
    <n v="112"/>
    <s v="SMCMP - Cal State San Marcos"/>
    <n v="2018"/>
    <x v="1"/>
    <d v="2018-08-31T00:00:00"/>
    <d v="2018-08-31T00:00:00"/>
    <s v="HCM - HR Accounting Lines"/>
    <s v="000021928-0 SA Serial"/>
    <n v="4435.8"/>
    <s v="601100 - Salaries Acad - Serialized"/>
    <s v="48500 - TF Campus Operating Fund"/>
    <x v="0"/>
    <s v="- - -"/>
    <s v="- - -"/>
    <s v="- - -"/>
    <s v="FTE"/>
    <n v="0.6"/>
    <s v="-"/>
    <s v="-"/>
    <s v="-"/>
    <s v="-"/>
    <x v="1"/>
    <s v="-"/>
    <s v="-"/>
    <s v="-"/>
    <x v="0"/>
    <s v="- - -"/>
    <d v="2018-08-31T00:00:00"/>
    <s v="-"/>
    <d v="2018-08-31T00:00:00"/>
    <d v="2018-08-31T00:00:00"/>
    <s v="0948 - Calif State University Trust Fund"/>
    <s v="485 - TF-CSU Operating Fund"/>
    <s v="601100 - Academic Salaries"/>
    <s v="00000 - No Project Name Assigned"/>
    <s v="000 - x"/>
    <n v="24"/>
    <s v="-"/>
    <s v="-"/>
    <n v="6307314"/>
    <s v="-"/>
    <s v="HRACTUAL"/>
    <s v="-"/>
    <n v="4105"/>
    <n v="0"/>
    <s v="-"/>
    <s v="-"/>
    <s v="-"/>
    <s v="-"/>
    <d v="1988-08-08T00:00:00"/>
    <n v="0"/>
    <n v="0"/>
    <n v="0"/>
    <s v="-"/>
  </r>
  <r>
    <n v="112"/>
    <s v="SMCMP - Cal State San Marcos"/>
    <n v="2018"/>
    <x v="1"/>
    <d v="2018-08-31T00:00:00"/>
    <d v="2018-08-31T00:00:00"/>
    <s v="HCM - HR Accounting Lines"/>
    <s v="000031769-0 SA Serial"/>
    <n v="7928"/>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11"/>
    <s v="-"/>
    <s v="HRACTUAL"/>
    <s v="-"/>
    <n v="2956"/>
    <n v="0"/>
    <s v="-"/>
    <s v="-"/>
    <s v="-"/>
    <s v="-"/>
    <d v="1988-08-08T00:00:00"/>
    <n v="0"/>
    <n v="0"/>
    <n v="0"/>
    <s v="-"/>
  </r>
  <r>
    <n v="112"/>
    <s v="SMCMP - Cal State San Marcos"/>
    <n v="2018"/>
    <x v="1"/>
    <d v="2018-08-31T00:00:00"/>
    <d v="2018-08-31T00:00:00"/>
    <s v="HCM - HR Accounting Lines"/>
    <s v="000556163-0 SA Serial"/>
    <n v="3685.5"/>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10"/>
    <s v="-"/>
    <s v="HRACTUAL"/>
    <s v="-"/>
    <n v="2313"/>
    <n v="0"/>
    <s v="-"/>
    <s v="-"/>
    <s v="-"/>
    <s v="-"/>
    <d v="1988-08-08T00:00:00"/>
    <n v="0"/>
    <n v="0"/>
    <n v="0"/>
    <s v="-"/>
  </r>
  <r>
    <n v="112"/>
    <s v="SMCMP - Cal State San Marcos"/>
    <n v="2018"/>
    <x v="1"/>
    <d v="2018-08-31T00:00:00"/>
    <d v="2018-08-31T00:00:00"/>
    <s v="HCM - HR Accounting Lines"/>
    <s v="001239170-0 SA Serial"/>
    <n v="7472"/>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12"/>
    <s v="-"/>
    <s v="HRACTUAL"/>
    <s v="-"/>
    <n v="3339"/>
    <n v="0"/>
    <s v="-"/>
    <s v="-"/>
    <s v="-"/>
    <s v="-"/>
    <d v="1988-08-08T00:00:00"/>
    <n v="0"/>
    <n v="0"/>
    <n v="0"/>
    <s v="-"/>
  </r>
  <r>
    <n v="112"/>
    <s v="SMCMP - Cal State San Marcos"/>
    <n v="2018"/>
    <x v="1"/>
    <d v="2018-08-31T00:00:00"/>
    <d v="2018-08-31T00:00:00"/>
    <s v="HCM - HR Accounting Lines"/>
    <s v="002598944-0 SA Serial"/>
    <n v="7474"/>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17"/>
    <s v="-"/>
    <s v="HRACTUAL"/>
    <s v="-"/>
    <n v="5616"/>
    <n v="0"/>
    <s v="-"/>
    <s v="-"/>
    <s v="-"/>
    <s v="-"/>
    <d v="1988-08-08T00:00:00"/>
    <n v="0"/>
    <n v="0"/>
    <n v="0"/>
    <s v="-"/>
  </r>
  <r>
    <n v="112"/>
    <s v="SMCMP - Cal State San Marcos"/>
    <n v="2018"/>
    <x v="1"/>
    <d v="2018-08-31T00:00:00"/>
    <d v="2018-08-31T00:00:00"/>
    <s v="HCM - HR Accounting Lines"/>
    <s v="004135909-0 SA Serial"/>
    <n v="6469"/>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06"/>
    <s v="-"/>
    <s v="HRACTUAL"/>
    <s v="-"/>
    <n v="1624"/>
    <n v="0"/>
    <s v="-"/>
    <s v="-"/>
    <s v="-"/>
    <s v="-"/>
    <d v="1988-08-08T00:00:00"/>
    <n v="0"/>
    <n v="0"/>
    <n v="0"/>
    <s v="-"/>
  </r>
  <r>
    <n v="112"/>
    <s v="SMCMP - Cal State San Marcos"/>
    <n v="2018"/>
    <x v="1"/>
    <d v="2018-08-31T00:00:00"/>
    <d v="2018-08-31T00:00:00"/>
    <s v="HCM - HR Accounting Lines"/>
    <s v="004138847-0 SA Serial"/>
    <n v="6697"/>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04"/>
    <s v="-"/>
    <s v="HRACTUAL"/>
    <s v="-"/>
    <n v="207"/>
    <n v="0"/>
    <s v="-"/>
    <s v="-"/>
    <s v="-"/>
    <s v="-"/>
    <d v="1988-08-08T00:00:00"/>
    <n v="0"/>
    <n v="0"/>
    <n v="0"/>
    <s v="-"/>
  </r>
  <r>
    <n v="112"/>
    <s v="SMCMP - Cal State San Marcos"/>
    <n v="2018"/>
    <x v="1"/>
    <d v="2018-08-31T00:00:00"/>
    <d v="2018-08-31T00:00:00"/>
    <s v="HCM - HR Accounting Lines"/>
    <s v="004500533-0 SA Serial"/>
    <n v="6468"/>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09"/>
    <s v="-"/>
    <s v="HRACTUAL"/>
    <s v="-"/>
    <n v="2223"/>
    <n v="0"/>
    <s v="-"/>
    <s v="-"/>
    <s v="-"/>
    <s v="-"/>
    <d v="1988-08-08T00:00:00"/>
    <n v="0"/>
    <n v="0"/>
    <n v="0"/>
    <s v="-"/>
  </r>
  <r>
    <n v="112"/>
    <s v="SMCMP - Cal State San Marcos"/>
    <n v="2018"/>
    <x v="1"/>
    <d v="2018-08-31T00:00:00"/>
    <d v="2018-08-31T00:00:00"/>
    <s v="HCM - HR Accounting Lines"/>
    <s v="004504888-0 SA Serial"/>
    <n v="6468"/>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18"/>
    <s v="-"/>
    <s v="HRACTUAL"/>
    <s v="-"/>
    <n v="5694"/>
    <n v="0"/>
    <s v="-"/>
    <s v="-"/>
    <s v="-"/>
    <s v="-"/>
    <d v="1988-08-08T00:00:00"/>
    <n v="0"/>
    <n v="0"/>
    <n v="0"/>
    <s v="-"/>
  </r>
  <r>
    <n v="112"/>
    <s v="SMCMP - Cal State San Marcos"/>
    <n v="2018"/>
    <x v="1"/>
    <d v="2018-08-31T00:00:00"/>
    <d v="2018-08-31T00:00:00"/>
    <s v="HCM - HR Accounting Lines"/>
    <s v="004505421-0 SA Serial"/>
    <n v="6605"/>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16"/>
    <s v="-"/>
    <s v="HRACTUAL"/>
    <s v="-"/>
    <n v="5209"/>
    <n v="0"/>
    <s v="-"/>
    <s v="-"/>
    <s v="-"/>
    <s v="-"/>
    <d v="1988-08-08T00:00:00"/>
    <n v="0"/>
    <n v="0"/>
    <n v="0"/>
    <s v="-"/>
  </r>
  <r>
    <n v="112"/>
    <s v="SMCMP - Cal State San Marcos"/>
    <n v="2018"/>
    <x v="1"/>
    <d v="2018-08-31T00:00:00"/>
    <d v="2018-08-31T00:00:00"/>
    <s v="HCM - HR Accounting Lines"/>
    <s v="004850948-0 SA Serial"/>
    <n v="6469"/>
    <s v="601100 - Salaries Acad - Serialized"/>
    <s v="48500 - TF Campus Operating Fund"/>
    <x v="0"/>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n v="24"/>
    <s v="-"/>
    <s v="-"/>
    <n v="6307305"/>
    <s v="-"/>
    <s v="HRACTUAL"/>
    <s v="-"/>
    <n v="966"/>
    <n v="0"/>
    <s v="-"/>
    <s v="-"/>
    <s v="-"/>
    <s v="-"/>
    <d v="1988-08-08T00:00:00"/>
    <n v="0"/>
    <n v="0"/>
    <n v="0"/>
    <s v="-"/>
  </r>
  <r>
    <n v="112"/>
    <s v="SMCMP - Cal State San Marcos"/>
    <n v="2018"/>
    <x v="2"/>
    <d v="2018-09-30T00:00:00"/>
    <d v="2018-09-28T00:00:00"/>
    <s v="HCM - HR Accounting Lines"/>
    <s v="000001986-0 SA Serial"/>
    <n v="-9104"/>
    <s v="601100 - Salaries Acad - Serialized"/>
    <s v="48500 - TF Campus Operating Fund"/>
    <x v="0"/>
    <s v="- - -"/>
    <s v="- - -"/>
    <s v="- - -"/>
    <s v="FTE"/>
    <n v="0"/>
    <s v="-"/>
    <s v="-"/>
    <s v="-"/>
    <s v="-"/>
    <x v="2"/>
    <s v="-"/>
    <s v="-"/>
    <s v="-"/>
    <x v="0"/>
    <s v="- - -"/>
    <d v="2018-09-30T00:00:00"/>
    <s v="-"/>
    <d v="2018-09-28T00:00:00"/>
    <d v="2018-09-30T00:00:00"/>
    <s v="0948 - Calif State University Trust Fund"/>
    <s v="485 - TF-CSU Operating Fund"/>
    <s v="601100 - Academic Salaries"/>
    <s v="00000 - No Project Name Assigned"/>
    <s v="000 - x"/>
    <n v="23"/>
    <s v="-"/>
    <s v="-"/>
    <n v="6214688"/>
    <s v="-"/>
    <s v="HRACTUAL"/>
    <s v="-"/>
    <n v="1195"/>
    <n v="0"/>
    <s v="-"/>
    <s v="-"/>
    <s v="-"/>
    <s v="-"/>
    <d v="1988-08-08T00:00:00"/>
    <n v="0"/>
    <n v="0"/>
    <n v="0"/>
    <s v="-"/>
  </r>
  <r>
    <n v="112"/>
    <s v="SMCMP - Cal State San Marcos"/>
    <n v="2018"/>
    <x v="2"/>
    <d v="2018-09-30T00:00:00"/>
    <d v="2018-09-28T00:00:00"/>
    <s v="HCM - HR Accounting Lines"/>
    <s v="000001986-0 SA Serial"/>
    <n v="9104"/>
    <s v="601100 - Salaries Acad - Serialized"/>
    <s v="48500 - TF Campus Operating Fund"/>
    <x v="0"/>
    <s v="- - -"/>
    <s v="- - -"/>
    <s v="- - -"/>
    <s v="FTE"/>
    <n v="0"/>
    <s v="-"/>
    <s v="-"/>
    <s v="-"/>
    <s v="-"/>
    <x v="2"/>
    <s v="-"/>
    <s v="-"/>
    <s v="-"/>
    <x v="0"/>
    <s v="- - -"/>
    <d v="2018-09-30T00:00:00"/>
    <s v="-"/>
    <d v="2018-09-28T00:00:00"/>
    <d v="2018-09-30T00:00:00"/>
    <s v="0948 - Calif State University Trust Fund"/>
    <s v="485 - TF-CSU Operating Fund"/>
    <s v="601100 - Academic Salaries"/>
    <s v="00000 - No Project Name Assigned"/>
    <s v="000 - x"/>
    <n v="23"/>
    <s v="-"/>
    <s v="-"/>
    <n v="6506632"/>
    <s v="-"/>
    <s v="HRACTUAL"/>
    <s v="-"/>
    <n v="1191"/>
    <n v="0"/>
    <s v="-"/>
    <s v="-"/>
    <s v="-"/>
    <s v="-"/>
    <d v="1988-08-08T00:00:00"/>
    <n v="0"/>
    <n v="0"/>
    <n v="0"/>
    <s v="-"/>
  </r>
  <r>
    <n v="112"/>
    <s v="SMCMP - Cal State San Marcos"/>
    <n v="2018"/>
    <x v="2"/>
    <d v="2018-09-30T00:00:00"/>
    <d v="2018-09-28T00:00:00"/>
    <s v="HCM - HR Accounting Lines"/>
    <s v="000003195-0 SA Serial"/>
    <n v="8594"/>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68"/>
    <s v="-"/>
    <s v="HRACTUAL"/>
    <s v="-"/>
    <n v="1750"/>
    <n v="0"/>
    <s v="-"/>
    <s v="-"/>
    <s v="-"/>
    <s v="-"/>
    <d v="1988-08-08T00:00:00"/>
    <n v="0"/>
    <n v="0"/>
    <n v="0"/>
    <s v="-"/>
  </r>
  <r>
    <n v="112"/>
    <s v="SMCMP - Cal State San Marcos"/>
    <n v="2018"/>
    <x v="2"/>
    <d v="2018-09-30T00:00:00"/>
    <d v="2018-09-28T00:00:00"/>
    <s v="HCM - HR Accounting Lines"/>
    <s v="000004027-0 SA Serial"/>
    <n v="8425"/>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0"/>
    <s v="-"/>
    <s v="HRACTUAL"/>
    <s v="-"/>
    <n v="2256"/>
    <n v="0"/>
    <s v="-"/>
    <s v="-"/>
    <s v="-"/>
    <s v="-"/>
    <d v="1988-08-08T00:00:00"/>
    <n v="0"/>
    <n v="0"/>
    <n v="0"/>
    <s v="-"/>
  </r>
  <r>
    <n v="112"/>
    <s v="SMCMP - Cal State San Marcos"/>
    <n v="2018"/>
    <x v="2"/>
    <d v="2018-09-30T00:00:00"/>
    <d v="2018-09-28T00:00:00"/>
    <s v="HCM - HR Accounting Lines"/>
    <s v="000004118-0 SA Serial"/>
    <n v="8572"/>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1"/>
    <s v="-"/>
    <s v="HRACTUAL"/>
    <s v="-"/>
    <n v="2288"/>
    <n v="0"/>
    <s v="-"/>
    <s v="-"/>
    <s v="-"/>
    <s v="-"/>
    <d v="1988-08-08T00:00:00"/>
    <n v="0"/>
    <n v="0"/>
    <n v="0"/>
    <s v="-"/>
  </r>
  <r>
    <n v="112"/>
    <s v="SMCMP - Cal State San Marcos"/>
    <n v="2018"/>
    <x v="2"/>
    <d v="2018-09-30T00:00:00"/>
    <d v="2018-09-28T00:00:00"/>
    <s v="HCM - HR Accounting Lines"/>
    <s v="000007303-0 SA Serial"/>
    <n v="8943"/>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6"/>
    <s v="-"/>
    <s v="HRACTUAL"/>
    <s v="-"/>
    <n v="3594"/>
    <n v="0"/>
    <s v="-"/>
    <s v="-"/>
    <s v="-"/>
    <s v="-"/>
    <d v="1988-08-08T00:00:00"/>
    <n v="0"/>
    <n v="0"/>
    <n v="0"/>
    <s v="-"/>
  </r>
  <r>
    <n v="112"/>
    <s v="SMCMP - Cal State San Marcos"/>
    <n v="2018"/>
    <x v="2"/>
    <d v="2018-09-30T00:00:00"/>
    <d v="2018-09-28T00:00:00"/>
    <s v="HCM - HR Accounting Lines"/>
    <s v="000013322-0 SA Serial"/>
    <n v="8205"/>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8"/>
    <s v="-"/>
    <s v="HRACTUAL"/>
    <s v="-"/>
    <n v="4944"/>
    <n v="0"/>
    <s v="-"/>
    <s v="-"/>
    <s v="-"/>
    <s v="-"/>
    <d v="1988-08-08T00:00:00"/>
    <n v="0"/>
    <n v="0"/>
    <n v="0"/>
    <s v="-"/>
  </r>
  <r>
    <n v="112"/>
    <s v="SMCMP - Cal State San Marcos"/>
    <n v="2018"/>
    <x v="2"/>
    <d v="2018-09-30T00:00:00"/>
    <d v="2018-09-28T00:00:00"/>
    <s v="HCM - HR Accounting Lines"/>
    <s v="000020940-0 SA Serial"/>
    <n v="8114"/>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69"/>
    <s v="-"/>
    <s v="HRACTUAL"/>
    <s v="-"/>
    <n v="1936"/>
    <n v="0"/>
    <s v="-"/>
    <s v="-"/>
    <s v="-"/>
    <s v="-"/>
    <d v="1988-08-08T00:00:00"/>
    <n v="0"/>
    <n v="0"/>
    <n v="0"/>
    <s v="-"/>
  </r>
  <r>
    <n v="112"/>
    <s v="SMCMP - Cal State San Marcos"/>
    <n v="2018"/>
    <x v="2"/>
    <d v="2018-09-30T00:00:00"/>
    <d v="2018-09-28T00:00:00"/>
    <s v="HCM - HR Accounting Lines"/>
    <s v="000021928-0 SA Serial"/>
    <n v="4435.8"/>
    <s v="601100 - Salaries Acad - Serialized"/>
    <s v="48500 - TF Campus Operating Fund"/>
    <x v="0"/>
    <s v="- - -"/>
    <s v="- - -"/>
    <s v="- - -"/>
    <s v="FTE"/>
    <n v="0.6"/>
    <s v="-"/>
    <s v="-"/>
    <s v="-"/>
    <s v="-"/>
    <x v="2"/>
    <s v="-"/>
    <s v="-"/>
    <s v="-"/>
    <x v="0"/>
    <s v="- - -"/>
    <d v="2018-09-30T00:00:00"/>
    <s v="-"/>
    <d v="2018-09-28T00:00:00"/>
    <d v="2018-09-30T00:00:00"/>
    <s v="0948 - Calif State University Trust Fund"/>
    <s v="485 - TF-CSU Operating Fund"/>
    <s v="601100 - Academic Salaries"/>
    <s v="00000 - No Project Name Assigned"/>
    <s v="000 - x"/>
    <n v="23"/>
    <s v="-"/>
    <s v="-"/>
    <n v="6645277"/>
    <s v="-"/>
    <s v="HRACTUAL"/>
    <s v="-"/>
    <n v="4316"/>
    <n v="0"/>
    <s v="-"/>
    <s v="-"/>
    <s v="-"/>
    <s v="-"/>
    <d v="1988-08-08T00:00:00"/>
    <n v="0"/>
    <n v="0"/>
    <n v="0"/>
    <s v="-"/>
  </r>
  <r>
    <n v="112"/>
    <s v="SMCMP - Cal State San Marcos"/>
    <n v="2018"/>
    <x v="2"/>
    <d v="2018-09-30T00:00:00"/>
    <d v="2018-09-28T00:00:00"/>
    <s v="HCM - HR Accounting Lines"/>
    <s v="000031769-0 SA Serial"/>
    <n v="7928"/>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4"/>
    <s v="-"/>
    <s v="HRACTUAL"/>
    <s v="-"/>
    <n v="3194"/>
    <n v="0"/>
    <s v="-"/>
    <s v="-"/>
    <s v="-"/>
    <s v="-"/>
    <d v="1988-08-08T00:00:00"/>
    <n v="0"/>
    <n v="0"/>
    <n v="0"/>
    <s v="-"/>
  </r>
  <r>
    <n v="112"/>
    <s v="SMCMP - Cal State San Marcos"/>
    <n v="2018"/>
    <x v="2"/>
    <d v="2018-09-30T00:00:00"/>
    <d v="2018-09-28T00:00:00"/>
    <s v="HCM - HR Accounting Lines"/>
    <s v="000556163-0 SA Serial"/>
    <n v="7371"/>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3"/>
    <s v="-"/>
    <s v="HRACTUAL"/>
    <s v="-"/>
    <n v="2425"/>
    <n v="0"/>
    <s v="-"/>
    <s v="-"/>
    <s v="-"/>
    <s v="-"/>
    <d v="1988-08-08T00:00:00"/>
    <n v="0"/>
    <n v="0"/>
    <n v="0"/>
    <s v="-"/>
  </r>
  <r>
    <n v="112"/>
    <s v="SMCMP - Cal State San Marcos"/>
    <n v="2018"/>
    <x v="2"/>
    <d v="2018-09-30T00:00:00"/>
    <d v="2018-09-28T00:00:00"/>
    <s v="HCM - HR Accounting Lines"/>
    <s v="001239170-0 SA Serial"/>
    <n v="7472"/>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5"/>
    <s v="-"/>
    <s v="HRACTUAL"/>
    <s v="-"/>
    <n v="3566"/>
    <n v="0"/>
    <s v="-"/>
    <s v="-"/>
    <s v="-"/>
    <s v="-"/>
    <d v="1988-08-08T00:00:00"/>
    <n v="0"/>
    <n v="0"/>
    <n v="0"/>
    <s v="-"/>
  </r>
  <r>
    <n v="112"/>
    <s v="SMCMP - Cal State San Marcos"/>
    <n v="2018"/>
    <x v="2"/>
    <d v="2018-09-30T00:00:00"/>
    <d v="2018-09-28T00:00:00"/>
    <s v="HCM - HR Accounting Lines"/>
    <s v="002598944-0 SA Serial"/>
    <n v="7474"/>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80"/>
    <s v="-"/>
    <s v="HRACTUAL"/>
    <s v="-"/>
    <n v="6040"/>
    <n v="0"/>
    <s v="-"/>
    <s v="-"/>
    <s v="-"/>
    <s v="-"/>
    <d v="1988-08-08T00:00:00"/>
    <n v="0"/>
    <n v="0"/>
    <n v="0"/>
    <s v="-"/>
  </r>
  <r>
    <n v="112"/>
    <s v="SMCMP - Cal State San Marcos"/>
    <n v="2018"/>
    <x v="2"/>
    <d v="2018-09-30T00:00:00"/>
    <d v="2018-09-28T00:00:00"/>
    <s v="HCM - HR Accounting Lines"/>
    <s v="004135909-0 SA Serial"/>
    <n v="6469"/>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67"/>
    <s v="-"/>
    <s v="HRACTUAL"/>
    <s v="-"/>
    <n v="1687"/>
    <n v="0"/>
    <s v="-"/>
    <s v="-"/>
    <s v="-"/>
    <s v="-"/>
    <d v="1988-08-08T00:00:00"/>
    <n v="0"/>
    <n v="0"/>
    <n v="0"/>
    <s v="-"/>
  </r>
  <r>
    <n v="112"/>
    <s v="SMCMP - Cal State San Marcos"/>
    <n v="2018"/>
    <x v="2"/>
    <d v="2018-09-30T00:00:00"/>
    <d v="2018-09-28T00:00:00"/>
    <s v="HCM - HR Accounting Lines"/>
    <s v="004138847-0 SA Serial"/>
    <n v="6697"/>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65"/>
    <s v="-"/>
    <s v="HRACTUAL"/>
    <s v="-"/>
    <n v="212"/>
    <n v="0"/>
    <s v="-"/>
    <s v="-"/>
    <s v="-"/>
    <s v="-"/>
    <d v="1988-08-08T00:00:00"/>
    <n v="0"/>
    <n v="0"/>
    <n v="0"/>
    <s v="-"/>
  </r>
  <r>
    <n v="112"/>
    <s v="SMCMP - Cal State San Marcos"/>
    <n v="2018"/>
    <x v="2"/>
    <d v="2018-09-30T00:00:00"/>
    <d v="2018-09-28T00:00:00"/>
    <s v="HCM - HR Accounting Lines"/>
    <s v="004500533-0 SA Serial"/>
    <n v="6468"/>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2"/>
    <s v="-"/>
    <s v="HRACTUAL"/>
    <s v="-"/>
    <n v="2322"/>
    <n v="0"/>
    <s v="-"/>
    <s v="-"/>
    <s v="-"/>
    <s v="-"/>
    <d v="1988-08-08T00:00:00"/>
    <n v="0"/>
    <n v="0"/>
    <n v="0"/>
    <s v="-"/>
  </r>
  <r>
    <n v="112"/>
    <s v="SMCMP - Cal State San Marcos"/>
    <n v="2018"/>
    <x v="2"/>
    <d v="2018-09-30T00:00:00"/>
    <d v="2018-09-28T00:00:00"/>
    <s v="HCM - HR Accounting Lines"/>
    <s v="004504888-0 SA Serial"/>
    <n v="6468"/>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81"/>
    <s v="-"/>
    <s v="HRACTUAL"/>
    <s v="-"/>
    <n v="6141"/>
    <n v="0"/>
    <s v="-"/>
    <s v="-"/>
    <s v="-"/>
    <s v="-"/>
    <d v="1988-08-08T00:00:00"/>
    <n v="0"/>
    <n v="0"/>
    <n v="0"/>
    <s v="-"/>
  </r>
  <r>
    <n v="112"/>
    <s v="SMCMP - Cal State San Marcos"/>
    <n v="2018"/>
    <x v="2"/>
    <d v="2018-09-30T00:00:00"/>
    <d v="2018-09-28T00:00:00"/>
    <s v="HCM - HR Accounting Lines"/>
    <s v="004505421-0 SA Serial"/>
    <n v="6605"/>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79"/>
    <s v="-"/>
    <s v="HRACTUAL"/>
    <s v="-"/>
    <n v="5522"/>
    <n v="0"/>
    <s v="-"/>
    <s v="-"/>
    <s v="-"/>
    <s v="-"/>
    <d v="1988-08-08T00:00:00"/>
    <n v="0"/>
    <n v="0"/>
    <n v="0"/>
    <s v="-"/>
  </r>
  <r>
    <n v="112"/>
    <s v="SMCMP - Cal State San Marcos"/>
    <n v="2018"/>
    <x v="2"/>
    <d v="2018-09-30T00:00:00"/>
    <d v="2018-09-28T00:00:00"/>
    <s v="HCM - HR Accounting Lines"/>
    <s v="004850948-0 SA Serial"/>
    <n v="6469"/>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6645266"/>
    <s v="-"/>
    <s v="HRACTUAL"/>
    <s v="-"/>
    <n v="976"/>
    <n v="0"/>
    <s v="-"/>
    <s v="-"/>
    <s v="-"/>
    <s v="-"/>
    <d v="1988-08-08T00:00:00"/>
    <n v="0"/>
    <n v="0"/>
    <n v="0"/>
    <s v="-"/>
  </r>
  <r>
    <n v="112"/>
    <s v="SMCMP - Cal State San Marcos"/>
    <n v="2018"/>
    <x v="2"/>
    <d v="2018-09-30T00:00:00"/>
    <d v="2018-09-28T00:00:00"/>
    <s v="HCM - HR Accounting Lines"/>
    <s v="150000091-0 SA Serial"/>
    <n v="6469"/>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1174714"/>
    <s v="-"/>
    <s v="HRACTUAL"/>
    <s v="-"/>
    <n v="2739"/>
    <n v="0"/>
    <s v="-"/>
    <s v="-"/>
    <s v="-"/>
    <s v="-"/>
    <d v="1988-08-08T00:00:00"/>
    <n v="0"/>
    <n v="0"/>
    <n v="0"/>
    <s v="-"/>
  </r>
  <r>
    <n v="112"/>
    <s v="SMCMP - Cal State San Marcos"/>
    <n v="2018"/>
    <x v="2"/>
    <d v="2018-09-30T00:00:00"/>
    <d v="2018-09-28T00:00:00"/>
    <s v="HCM - HR Accounting Lines"/>
    <s v="150000546-0 SA Serial"/>
    <n v="6250"/>
    <s v="601100 - Salaries Acad - Serialized"/>
    <s v="48500 - TF Campus Operating Fund"/>
    <x v="0"/>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n v="23"/>
    <s v="-"/>
    <s v="-"/>
    <n v="1174715"/>
    <s v="-"/>
    <s v="HRACTUAL"/>
    <s v="-"/>
    <n v="6070"/>
    <n v="0"/>
    <s v="-"/>
    <s v="-"/>
    <s v="-"/>
    <s v="-"/>
    <d v="1988-08-08T00:00:00"/>
    <n v="0"/>
    <n v="0"/>
    <n v="0"/>
    <s v="-"/>
  </r>
  <r>
    <n v="112"/>
    <s v="SMCMP - Cal State San Marcos"/>
    <n v="2018"/>
    <x v="3"/>
    <d v="2018-10-31T00:00:00"/>
    <d v="2018-10-31T00:00:00"/>
    <s v="HCM - HR Accounting Lines"/>
    <s v="000003195-0 SA Serial"/>
    <n v="8594"/>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4"/>
    <s v="-"/>
    <s v="HRACTUAL"/>
    <s v="-"/>
    <n v="1770"/>
    <n v="0"/>
    <s v="-"/>
    <s v="-"/>
    <s v="-"/>
    <s v="-"/>
    <d v="1988-08-08T00:00:00"/>
    <n v="0"/>
    <n v="0"/>
    <n v="0"/>
    <s v="-"/>
  </r>
  <r>
    <n v="112"/>
    <s v="SMCMP - Cal State San Marcos"/>
    <n v="2018"/>
    <x v="3"/>
    <d v="2018-10-31T00:00:00"/>
    <d v="2018-10-31T00:00:00"/>
    <s v="HCM - HR Accounting Lines"/>
    <s v="000004027-0 SA Serial"/>
    <n v="8425"/>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6"/>
    <s v="-"/>
    <s v="HRACTUAL"/>
    <s v="-"/>
    <n v="2241"/>
    <n v="0"/>
    <s v="-"/>
    <s v="-"/>
    <s v="-"/>
    <s v="-"/>
    <d v="1988-08-08T00:00:00"/>
    <n v="0"/>
    <n v="0"/>
    <n v="0"/>
    <s v="-"/>
  </r>
  <r>
    <n v="112"/>
    <s v="SMCMP - Cal State San Marcos"/>
    <n v="2018"/>
    <x v="3"/>
    <d v="2018-10-31T00:00:00"/>
    <d v="2018-10-31T00:00:00"/>
    <s v="HCM - HR Accounting Lines"/>
    <s v="000004118-0 SA Serial"/>
    <n v="8572"/>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7"/>
    <s v="-"/>
    <s v="HRACTUAL"/>
    <s v="-"/>
    <n v="2267"/>
    <n v="0"/>
    <s v="-"/>
    <s v="-"/>
    <s v="-"/>
    <s v="-"/>
    <d v="1988-08-08T00:00:00"/>
    <n v="0"/>
    <n v="0"/>
    <n v="0"/>
    <s v="-"/>
  </r>
  <r>
    <n v="112"/>
    <s v="SMCMP - Cal State San Marcos"/>
    <n v="2018"/>
    <x v="3"/>
    <d v="2018-10-31T00:00:00"/>
    <d v="2018-10-31T00:00:00"/>
    <s v="HCM - HR Accounting Lines"/>
    <s v="000007303-0 SA Serial"/>
    <n v="8943"/>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3"/>
    <s v="-"/>
    <s v="HRACTUAL"/>
    <s v="-"/>
    <n v="3632"/>
    <n v="0"/>
    <s v="-"/>
    <s v="-"/>
    <s v="-"/>
    <s v="-"/>
    <d v="1988-08-08T00:00:00"/>
    <n v="0"/>
    <n v="0"/>
    <n v="0"/>
    <s v="-"/>
  </r>
  <r>
    <n v="112"/>
    <s v="SMCMP - Cal State San Marcos"/>
    <n v="2018"/>
    <x v="3"/>
    <d v="2018-10-31T00:00:00"/>
    <d v="2018-10-31T00:00:00"/>
    <s v="HCM - HR Accounting Lines"/>
    <s v="000013322-0 SA Serial"/>
    <n v="8205"/>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5"/>
    <s v="-"/>
    <s v="HRACTUAL"/>
    <s v="-"/>
    <n v="5048"/>
    <n v="0"/>
    <s v="-"/>
    <s v="-"/>
    <s v="-"/>
    <s v="-"/>
    <d v="1988-08-08T00:00:00"/>
    <n v="0"/>
    <n v="0"/>
    <n v="0"/>
    <s v="-"/>
  </r>
  <r>
    <n v="112"/>
    <s v="SMCMP - Cal State San Marcos"/>
    <n v="2018"/>
    <x v="3"/>
    <d v="2018-10-31T00:00:00"/>
    <d v="2018-10-31T00:00:00"/>
    <s v="HCM - HR Accounting Lines"/>
    <s v="000020940-0 SA Serial"/>
    <n v="8114"/>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5"/>
    <s v="-"/>
    <s v="HRACTUAL"/>
    <s v="-"/>
    <n v="1955"/>
    <n v="0"/>
    <s v="-"/>
    <s v="-"/>
    <s v="-"/>
    <s v="-"/>
    <d v="1988-08-08T00:00:00"/>
    <n v="0"/>
    <n v="0"/>
    <n v="0"/>
    <s v="-"/>
  </r>
  <r>
    <n v="112"/>
    <s v="SMCMP - Cal State San Marcos"/>
    <n v="2018"/>
    <x v="3"/>
    <d v="2018-10-31T00:00:00"/>
    <d v="2018-10-31T00:00:00"/>
    <s v="HCM - HR Accounting Lines"/>
    <s v="000021928-0 SA Serial"/>
    <n v="4435.8"/>
    <s v="601100 - Salaries Acad - Serialized"/>
    <s v="48500 - TF Campus Operating Fund"/>
    <x v="0"/>
    <s v="- - -"/>
    <s v="- - -"/>
    <s v="- - -"/>
    <s v="FTE"/>
    <n v="0.6"/>
    <s v="-"/>
    <s v="-"/>
    <s v="-"/>
    <s v="-"/>
    <x v="3"/>
    <s v="-"/>
    <s v="-"/>
    <s v="-"/>
    <x v="0"/>
    <s v="- - -"/>
    <d v="2018-10-31T00:00:00"/>
    <s v="-"/>
    <d v="2018-10-31T00:00:00"/>
    <d v="2018-10-31T00:00:00"/>
    <s v="0948 - Calif State University Trust Fund"/>
    <s v="485 - TF-CSU Operating Fund"/>
    <s v="601100 - Academic Salaries"/>
    <s v="00000 - No Project Name Assigned"/>
    <s v="000 - x"/>
    <n v="25"/>
    <s v="-"/>
    <s v="-"/>
    <n v="6992294"/>
    <s v="-"/>
    <s v="HRACTUAL"/>
    <s v="-"/>
    <n v="4361"/>
    <n v="0"/>
    <s v="-"/>
    <s v="-"/>
    <s v="-"/>
    <s v="-"/>
    <d v="1988-08-08T00:00:00"/>
    <n v="0"/>
    <n v="0"/>
    <n v="0"/>
    <s v="-"/>
  </r>
  <r>
    <n v="112"/>
    <s v="SMCMP - Cal State San Marcos"/>
    <n v="2018"/>
    <x v="3"/>
    <d v="2018-10-31T00:00:00"/>
    <d v="2018-10-31T00:00:00"/>
    <s v="HCM - HR Accounting Lines"/>
    <s v="000031769-0 SA Serial"/>
    <n v="7928"/>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1"/>
    <s v="-"/>
    <s v="HRACTUAL"/>
    <s v="-"/>
    <n v="3208"/>
    <n v="0"/>
    <s v="-"/>
    <s v="-"/>
    <s v="-"/>
    <s v="-"/>
    <d v="1988-08-08T00:00:00"/>
    <n v="0"/>
    <n v="0"/>
    <n v="0"/>
    <s v="-"/>
  </r>
  <r>
    <n v="112"/>
    <s v="SMCMP - Cal State San Marcos"/>
    <n v="2018"/>
    <x v="3"/>
    <d v="2018-10-31T00:00:00"/>
    <d v="2018-10-31T00:00:00"/>
    <s v="HCM - HR Accounting Lines"/>
    <s v="000556163-0 SA Serial"/>
    <n v="7371"/>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9"/>
    <s v="-"/>
    <s v="HRACTUAL"/>
    <s v="-"/>
    <n v="2434"/>
    <n v="0"/>
    <s v="-"/>
    <s v="-"/>
    <s v="-"/>
    <s v="-"/>
    <d v="1988-08-08T00:00:00"/>
    <n v="0"/>
    <n v="0"/>
    <n v="0"/>
    <s v="-"/>
  </r>
  <r>
    <n v="112"/>
    <s v="SMCMP - Cal State San Marcos"/>
    <n v="2018"/>
    <x v="3"/>
    <d v="2018-10-31T00:00:00"/>
    <d v="2018-10-31T00:00:00"/>
    <s v="HCM - HR Accounting Lines"/>
    <s v="001239170-0 SA Serial"/>
    <n v="7472"/>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2"/>
    <s v="-"/>
    <s v="HRACTUAL"/>
    <s v="-"/>
    <n v="3606"/>
    <n v="0"/>
    <s v="-"/>
    <s v="-"/>
    <s v="-"/>
    <s v="-"/>
    <d v="1988-08-08T00:00:00"/>
    <n v="0"/>
    <n v="0"/>
    <n v="0"/>
    <s v="-"/>
  </r>
  <r>
    <n v="112"/>
    <s v="SMCMP - Cal State San Marcos"/>
    <n v="2018"/>
    <x v="3"/>
    <d v="2018-10-31T00:00:00"/>
    <d v="2018-10-31T00:00:00"/>
    <s v="HCM - HR Accounting Lines"/>
    <s v="002598944-0 SA Serial"/>
    <n v="7474"/>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7"/>
    <s v="-"/>
    <s v="HRACTUAL"/>
    <s v="-"/>
    <n v="6162"/>
    <n v="0"/>
    <s v="-"/>
    <s v="-"/>
    <s v="-"/>
    <s v="-"/>
    <d v="1988-08-08T00:00:00"/>
    <n v="0"/>
    <n v="0"/>
    <n v="0"/>
    <s v="-"/>
  </r>
  <r>
    <n v="112"/>
    <s v="SMCMP - Cal State San Marcos"/>
    <n v="2018"/>
    <x v="3"/>
    <d v="2018-10-31T00:00:00"/>
    <d v="2018-10-31T00:00:00"/>
    <s v="HCM - HR Accounting Lines"/>
    <s v="004135909-0 SA Serial"/>
    <n v="6469"/>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3"/>
    <s v="-"/>
    <s v="HRACTUAL"/>
    <s v="-"/>
    <n v="1703"/>
    <n v="0"/>
    <s v="-"/>
    <s v="-"/>
    <s v="-"/>
    <s v="-"/>
    <d v="1988-08-08T00:00:00"/>
    <n v="0"/>
    <n v="0"/>
    <n v="0"/>
    <s v="-"/>
  </r>
  <r>
    <n v="112"/>
    <s v="SMCMP - Cal State San Marcos"/>
    <n v="2018"/>
    <x v="3"/>
    <d v="2018-10-31T00:00:00"/>
    <d v="2018-10-31T00:00:00"/>
    <s v="HCM - HR Accounting Lines"/>
    <s v="004138847-0 SA Serial"/>
    <n v="6697"/>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1"/>
    <s v="-"/>
    <s v="HRACTUAL"/>
    <s v="-"/>
    <n v="212"/>
    <n v="0"/>
    <s v="-"/>
    <s v="-"/>
    <s v="-"/>
    <s v="-"/>
    <d v="1988-08-08T00:00:00"/>
    <n v="0"/>
    <n v="0"/>
    <n v="0"/>
    <s v="-"/>
  </r>
  <r>
    <n v="112"/>
    <s v="SMCMP - Cal State San Marcos"/>
    <n v="2018"/>
    <x v="3"/>
    <d v="2018-10-31T00:00:00"/>
    <d v="2018-10-31T00:00:00"/>
    <s v="HCM - HR Accounting Lines"/>
    <s v="004500533-0 SA Serial"/>
    <n v="6468"/>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8"/>
    <s v="-"/>
    <s v="HRACTUAL"/>
    <s v="-"/>
    <n v="2308"/>
    <n v="0"/>
    <s v="-"/>
    <s v="-"/>
    <s v="-"/>
    <s v="-"/>
    <d v="1988-08-08T00:00:00"/>
    <n v="0"/>
    <n v="0"/>
    <n v="0"/>
    <s v="-"/>
  </r>
  <r>
    <n v="112"/>
    <s v="SMCMP - Cal State San Marcos"/>
    <n v="2018"/>
    <x v="3"/>
    <d v="2018-10-31T00:00:00"/>
    <d v="2018-10-31T00:00:00"/>
    <s v="HCM - HR Accounting Lines"/>
    <s v="004504888-0 SA Serial"/>
    <n v="6468"/>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9"/>
    <s v="-"/>
    <s v="HRACTUAL"/>
    <s v="-"/>
    <n v="6268"/>
    <n v="0"/>
    <s v="-"/>
    <s v="-"/>
    <s v="-"/>
    <s v="-"/>
    <d v="1988-08-08T00:00:00"/>
    <n v="0"/>
    <n v="0"/>
    <n v="0"/>
    <s v="-"/>
  </r>
  <r>
    <n v="112"/>
    <s v="SMCMP - Cal State San Marcos"/>
    <n v="2018"/>
    <x v="3"/>
    <d v="2018-10-31T00:00:00"/>
    <d v="2018-10-31T00:00:00"/>
    <s v="HCM - HR Accounting Lines"/>
    <s v="004505421-0 SA Serial"/>
    <n v="6605"/>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6"/>
    <s v="-"/>
    <s v="HRACTUAL"/>
    <s v="-"/>
    <n v="5662"/>
    <n v="0"/>
    <s v="-"/>
    <s v="-"/>
    <s v="-"/>
    <s v="-"/>
    <d v="1988-08-08T00:00:00"/>
    <n v="0"/>
    <n v="0"/>
    <n v="0"/>
    <s v="-"/>
  </r>
  <r>
    <n v="112"/>
    <s v="SMCMP - Cal State San Marcos"/>
    <n v="2018"/>
    <x v="3"/>
    <d v="2018-10-31T00:00:00"/>
    <d v="2018-10-31T00:00:00"/>
    <s v="HCM - HR Accounting Lines"/>
    <s v="004850948-0 SA Serial"/>
    <n v="6469"/>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82"/>
    <s v="-"/>
    <s v="HRACTUAL"/>
    <s v="-"/>
    <n v="972"/>
    <n v="0"/>
    <s v="-"/>
    <s v="-"/>
    <s v="-"/>
    <s v="-"/>
    <d v="1988-08-08T00:00:00"/>
    <n v="0"/>
    <n v="0"/>
    <n v="0"/>
    <s v="-"/>
  </r>
  <r>
    <n v="112"/>
    <s v="SMCMP - Cal State San Marcos"/>
    <n v="2018"/>
    <x v="3"/>
    <d v="2018-10-31T00:00:00"/>
    <d v="2018-10-31T00:00:00"/>
    <s v="HCM - HR Accounting Lines"/>
    <s v="150000091-0 SA Serial"/>
    <n v="6469"/>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0"/>
    <s v="-"/>
    <s v="HRACTUAL"/>
    <s v="-"/>
    <n v="2752"/>
    <n v="0"/>
    <s v="-"/>
    <s v="-"/>
    <s v="-"/>
    <s v="-"/>
    <d v="1988-08-08T00:00:00"/>
    <n v="0"/>
    <n v="0"/>
    <n v="0"/>
    <s v="-"/>
  </r>
  <r>
    <n v="112"/>
    <s v="SMCMP - Cal State San Marcos"/>
    <n v="2018"/>
    <x v="3"/>
    <d v="2018-10-31T00:00:00"/>
    <d v="2018-10-31T00:00:00"/>
    <s v="HCM - HR Accounting Lines"/>
    <s v="150000546-0 SA Serial"/>
    <n v="6250"/>
    <s v="601100 - Salaries Acad - Serialized"/>
    <s v="48500 - TF Campus Operating Fund"/>
    <x v="0"/>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n v="25"/>
    <s v="-"/>
    <s v="-"/>
    <n v="6992298"/>
    <s v="-"/>
    <s v="HRACTUAL"/>
    <s v="-"/>
    <n v="6192"/>
    <n v="0"/>
    <s v="-"/>
    <s v="-"/>
    <s v="-"/>
    <s v="-"/>
    <d v="1988-08-08T00:00:00"/>
    <n v="0"/>
    <n v="0"/>
    <n v="0"/>
    <s v="-"/>
  </r>
  <r>
    <n v="112"/>
    <s v="SMCMP - Cal State San Marcos"/>
    <n v="2018"/>
    <x v="4"/>
    <d v="2018-11-30T00:00:00"/>
    <d v="2018-12-03T00:00:00"/>
    <s v="HCM - HR Accounting Lines"/>
    <s v="000003195-0 SA Serial"/>
    <n v="8895"/>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2"/>
    <s v="-"/>
    <s v="HRACTUAL"/>
    <s v="-"/>
    <n v="1847"/>
    <n v="0"/>
    <s v="-"/>
    <s v="-"/>
    <s v="-"/>
    <s v="-"/>
    <d v="1988-08-08T00:00:00"/>
    <n v="0"/>
    <n v="0"/>
    <n v="0"/>
    <s v="-"/>
  </r>
  <r>
    <n v="112"/>
    <s v="SMCMP - Cal State San Marcos"/>
    <n v="2018"/>
    <x v="4"/>
    <d v="2018-11-30T00:00:00"/>
    <d v="2018-12-03T00:00:00"/>
    <s v="HCM - HR Accounting Lines"/>
    <s v="000004027-0 SA Serial"/>
    <n v="8720"/>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4"/>
    <s v="-"/>
    <s v="HRACTUAL"/>
    <s v="-"/>
    <n v="2358"/>
    <n v="0"/>
    <s v="-"/>
    <s v="-"/>
    <s v="-"/>
    <s v="-"/>
    <d v="1988-08-08T00:00:00"/>
    <n v="0"/>
    <n v="0"/>
    <n v="0"/>
    <s v="-"/>
  </r>
  <r>
    <n v="112"/>
    <s v="SMCMP - Cal State San Marcos"/>
    <n v="2018"/>
    <x v="4"/>
    <d v="2018-11-30T00:00:00"/>
    <d v="2018-12-03T00:00:00"/>
    <s v="HCM - HR Accounting Lines"/>
    <s v="000004118-0 SA Serial"/>
    <n v="8872"/>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5"/>
    <s v="-"/>
    <s v="HRACTUAL"/>
    <s v="-"/>
    <n v="2388"/>
    <n v="0"/>
    <s v="-"/>
    <s v="-"/>
    <s v="-"/>
    <s v="-"/>
    <d v="1988-08-08T00:00:00"/>
    <n v="0"/>
    <n v="0"/>
    <n v="0"/>
    <s v="-"/>
  </r>
  <r>
    <n v="112"/>
    <s v="SMCMP - Cal State San Marcos"/>
    <n v="2018"/>
    <x v="4"/>
    <d v="2018-11-30T00:00:00"/>
    <d v="2018-12-03T00:00:00"/>
    <s v="HCM - HR Accounting Lines"/>
    <s v="000007303-0 SA Serial"/>
    <n v="9256"/>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11"/>
    <s v="-"/>
    <s v="HRACTUAL"/>
    <s v="-"/>
    <n v="3768"/>
    <n v="0"/>
    <s v="-"/>
    <s v="-"/>
    <s v="-"/>
    <s v="-"/>
    <d v="1988-08-08T00:00:00"/>
    <n v="0"/>
    <n v="0"/>
    <n v="0"/>
    <s v="-"/>
  </r>
  <r>
    <n v="112"/>
    <s v="SMCMP - Cal State San Marcos"/>
    <n v="2018"/>
    <x v="4"/>
    <d v="2018-11-30T00:00:00"/>
    <d v="2018-12-03T00:00:00"/>
    <s v="HCM - HR Accounting Lines"/>
    <s v="000013322-0 SA Serial"/>
    <n v="8492"/>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13"/>
    <s v="-"/>
    <s v="HRACTUAL"/>
    <s v="-"/>
    <n v="5199"/>
    <n v="0"/>
    <s v="-"/>
    <s v="-"/>
    <s v="-"/>
    <s v="-"/>
    <d v="1988-08-08T00:00:00"/>
    <n v="0"/>
    <n v="0"/>
    <n v="0"/>
    <s v="-"/>
  </r>
  <r>
    <n v="112"/>
    <s v="SMCMP - Cal State San Marcos"/>
    <n v="2018"/>
    <x v="4"/>
    <d v="2018-11-30T00:00:00"/>
    <d v="2018-12-03T00:00:00"/>
    <s v="HCM - HR Accounting Lines"/>
    <s v="000020940-0 SA Serial"/>
    <n v="8398"/>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3"/>
    <s v="-"/>
    <s v="HRACTUAL"/>
    <s v="-"/>
    <n v="2031"/>
    <n v="0"/>
    <s v="-"/>
    <s v="-"/>
    <s v="-"/>
    <s v="-"/>
    <d v="1988-08-08T00:00:00"/>
    <n v="0"/>
    <n v="0"/>
    <n v="0"/>
    <s v="-"/>
  </r>
  <r>
    <n v="112"/>
    <s v="SMCMP - Cal State San Marcos"/>
    <n v="2018"/>
    <x v="4"/>
    <d v="2018-11-30T00:00:00"/>
    <d v="2018-12-03T00:00:00"/>
    <s v="HCM - HR Accounting Lines"/>
    <s v="000021928-0 SA Serial"/>
    <n v="4591.2"/>
    <s v="601100 - Salaries Acad - Serialized"/>
    <s v="48500 - TF Campus Operating Fund"/>
    <x v="0"/>
    <s v="- - -"/>
    <s v="- - -"/>
    <s v="- - -"/>
    <s v="FTE"/>
    <n v="0.6"/>
    <s v="-"/>
    <s v="-"/>
    <s v="-"/>
    <s v="-"/>
    <x v="4"/>
    <s v="-"/>
    <s v="-"/>
    <s v="-"/>
    <x v="0"/>
    <s v="- - -"/>
    <d v="2018-11-30T00:00:00"/>
    <s v="-"/>
    <d v="2018-12-03T00:00:00"/>
    <d v="2018-11-30T00:00:00"/>
    <s v="0948 - Calif State University Trust Fund"/>
    <s v="485 - TF-CSU Operating Fund"/>
    <s v="601100 - Academic Salaries"/>
    <s v="00000 - No Project Name Assigned"/>
    <s v="000 - x"/>
    <n v="25"/>
    <s v="-"/>
    <s v="-"/>
    <n v="7339912"/>
    <s v="-"/>
    <s v="HRACTUAL"/>
    <s v="-"/>
    <n v="4541"/>
    <n v="0"/>
    <s v="-"/>
    <s v="-"/>
    <s v="-"/>
    <s v="-"/>
    <d v="1988-08-08T00:00:00"/>
    <n v="0"/>
    <n v="0"/>
    <n v="0"/>
    <s v="-"/>
  </r>
  <r>
    <n v="112"/>
    <s v="SMCMP - Cal State San Marcos"/>
    <n v="2018"/>
    <x v="4"/>
    <d v="2018-11-30T00:00:00"/>
    <d v="2018-12-03T00:00:00"/>
    <s v="HCM - HR Accounting Lines"/>
    <s v="000031769-0 SA Serial"/>
    <n v="8205"/>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9"/>
    <s v="-"/>
    <s v="HRACTUAL"/>
    <s v="-"/>
    <n v="3349"/>
    <n v="0"/>
    <s v="-"/>
    <s v="-"/>
    <s v="-"/>
    <s v="-"/>
    <d v="1988-08-08T00:00:00"/>
    <n v="0"/>
    <n v="0"/>
    <n v="0"/>
    <s v="-"/>
  </r>
  <r>
    <n v="112"/>
    <s v="SMCMP - Cal State San Marcos"/>
    <n v="2018"/>
    <x v="4"/>
    <d v="2018-11-30T00:00:00"/>
    <d v="2018-12-03T00:00:00"/>
    <s v="HCM - HR Accounting Lines"/>
    <s v="000556163-0 SA Serial"/>
    <n v="7629"/>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7"/>
    <s v="-"/>
    <s v="HRACTUAL"/>
    <s v="-"/>
    <n v="2536"/>
    <n v="0"/>
    <s v="-"/>
    <s v="-"/>
    <s v="-"/>
    <s v="-"/>
    <d v="1988-08-08T00:00:00"/>
    <n v="0"/>
    <n v="0"/>
    <n v="0"/>
    <s v="-"/>
  </r>
  <r>
    <n v="112"/>
    <s v="SMCMP - Cal State San Marcos"/>
    <n v="2018"/>
    <x v="4"/>
    <d v="2018-11-30T00:00:00"/>
    <d v="2018-12-03T00:00:00"/>
    <s v="HCM - HR Accounting Lines"/>
    <s v="001239170-0 SA Serial"/>
    <n v="7734"/>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10"/>
    <s v="-"/>
    <s v="HRACTUAL"/>
    <s v="-"/>
    <n v="3742"/>
    <n v="0"/>
    <s v="-"/>
    <s v="-"/>
    <s v="-"/>
    <s v="-"/>
    <d v="1988-08-08T00:00:00"/>
    <n v="0"/>
    <n v="0"/>
    <n v="0"/>
    <s v="-"/>
  </r>
  <r>
    <n v="112"/>
    <s v="SMCMP - Cal State San Marcos"/>
    <n v="2018"/>
    <x v="4"/>
    <d v="2018-11-30T00:00:00"/>
    <d v="2018-12-03T00:00:00"/>
    <s v="HCM - HR Accounting Lines"/>
    <s v="002598944-0 SA Serial"/>
    <n v="7736"/>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15"/>
    <s v="-"/>
    <s v="HRACTUAL"/>
    <s v="-"/>
    <n v="6355"/>
    <n v="0"/>
    <s v="-"/>
    <s v="-"/>
    <s v="-"/>
    <s v="-"/>
    <d v="1988-08-08T00:00:00"/>
    <n v="0"/>
    <n v="0"/>
    <n v="0"/>
    <s v="-"/>
  </r>
  <r>
    <n v="112"/>
    <s v="SMCMP - Cal State San Marcos"/>
    <n v="2018"/>
    <x v="4"/>
    <d v="2018-11-30T00:00:00"/>
    <d v="2018-12-03T00:00:00"/>
    <s v="HCM - HR Accounting Lines"/>
    <s v="004135909-0 SA Serial"/>
    <n v="6695"/>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1"/>
    <s v="-"/>
    <s v="HRACTUAL"/>
    <s v="-"/>
    <n v="1784"/>
    <n v="0"/>
    <s v="-"/>
    <s v="-"/>
    <s v="-"/>
    <s v="-"/>
    <d v="1988-08-08T00:00:00"/>
    <n v="0"/>
    <n v="0"/>
    <n v="0"/>
    <s v="-"/>
  </r>
  <r>
    <n v="112"/>
    <s v="SMCMP - Cal State San Marcos"/>
    <n v="2018"/>
    <x v="4"/>
    <d v="2018-11-30T00:00:00"/>
    <d v="2018-12-03T00:00:00"/>
    <s v="HCM - HR Accounting Lines"/>
    <s v="004138847-0 SA Serial"/>
    <n v="6931"/>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899"/>
    <s v="-"/>
    <s v="HRACTUAL"/>
    <s v="-"/>
    <n v="219"/>
    <n v="0"/>
    <s v="-"/>
    <s v="-"/>
    <s v="-"/>
    <s v="-"/>
    <d v="1988-08-08T00:00:00"/>
    <n v="0"/>
    <n v="0"/>
    <n v="0"/>
    <s v="-"/>
  </r>
  <r>
    <n v="112"/>
    <s v="SMCMP - Cal State San Marcos"/>
    <n v="2018"/>
    <x v="4"/>
    <d v="2018-11-30T00:00:00"/>
    <d v="2018-12-03T00:00:00"/>
    <s v="HCM - HR Accounting Lines"/>
    <s v="004500533-0 SA Serial"/>
    <n v="6694"/>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6"/>
    <s v="-"/>
    <s v="HRACTUAL"/>
    <s v="-"/>
    <n v="2428"/>
    <n v="0"/>
    <s v="-"/>
    <s v="-"/>
    <s v="-"/>
    <s v="-"/>
    <d v="1988-08-08T00:00:00"/>
    <n v="0"/>
    <n v="0"/>
    <n v="0"/>
    <s v="-"/>
  </r>
  <r>
    <n v="112"/>
    <s v="SMCMP - Cal State San Marcos"/>
    <n v="2018"/>
    <x v="4"/>
    <d v="2018-11-30T00:00:00"/>
    <d v="2018-12-03T00:00:00"/>
    <s v="HCM - HR Accounting Lines"/>
    <s v="004504888-0 SA Serial"/>
    <n v="6694"/>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17"/>
    <s v="-"/>
    <s v="HRACTUAL"/>
    <s v="-"/>
    <n v="6477"/>
    <n v="0"/>
    <s v="-"/>
    <s v="-"/>
    <s v="-"/>
    <s v="-"/>
    <d v="1988-08-08T00:00:00"/>
    <n v="0"/>
    <n v="0"/>
    <n v="0"/>
    <s v="-"/>
  </r>
  <r>
    <n v="112"/>
    <s v="SMCMP - Cal State San Marcos"/>
    <n v="2018"/>
    <x v="4"/>
    <d v="2018-11-30T00:00:00"/>
    <d v="2018-12-03T00:00:00"/>
    <s v="HCM - HR Accounting Lines"/>
    <s v="004505421-0 SA Serial"/>
    <n v="6836"/>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14"/>
    <s v="-"/>
    <s v="HRACTUAL"/>
    <s v="-"/>
    <n v="5795"/>
    <n v="0"/>
    <s v="-"/>
    <s v="-"/>
    <s v="-"/>
    <s v="-"/>
    <d v="1988-08-08T00:00:00"/>
    <n v="0"/>
    <n v="0"/>
    <n v="0"/>
    <s v="-"/>
  </r>
  <r>
    <n v="112"/>
    <s v="SMCMP - Cal State San Marcos"/>
    <n v="2018"/>
    <x v="4"/>
    <d v="2018-11-30T00:00:00"/>
    <d v="2018-12-03T00:00:00"/>
    <s v="HCM - HR Accounting Lines"/>
    <s v="004850948-0 SA Serial"/>
    <n v="6695"/>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0"/>
    <s v="-"/>
    <s v="HRACTUAL"/>
    <s v="-"/>
    <n v="1028"/>
    <n v="0"/>
    <s v="-"/>
    <s v="-"/>
    <s v="-"/>
    <s v="-"/>
    <d v="1988-08-08T00:00:00"/>
    <n v="0"/>
    <n v="0"/>
    <n v="0"/>
    <s v="-"/>
  </r>
  <r>
    <n v="112"/>
    <s v="SMCMP - Cal State San Marcos"/>
    <n v="2018"/>
    <x v="4"/>
    <d v="2018-11-30T00:00:00"/>
    <d v="2018-12-03T00:00:00"/>
    <s v="HCM - HR Accounting Lines"/>
    <s v="150000091-0 SA Serial"/>
    <n v="6695"/>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08"/>
    <s v="-"/>
    <s v="HRACTUAL"/>
    <s v="-"/>
    <n v="2869"/>
    <n v="0"/>
    <s v="-"/>
    <s v="-"/>
    <s v="-"/>
    <s v="-"/>
    <d v="1988-08-08T00:00:00"/>
    <n v="0"/>
    <n v="0"/>
    <n v="0"/>
    <s v="-"/>
  </r>
  <r>
    <n v="112"/>
    <s v="SMCMP - Cal State San Marcos"/>
    <n v="2018"/>
    <x v="4"/>
    <d v="2018-11-30T00:00:00"/>
    <d v="2018-12-03T00:00:00"/>
    <s v="HCM - HR Accounting Lines"/>
    <s v="150000546-0 SA Serial"/>
    <n v="6469"/>
    <s v="601100 - Salaries Acad - Serialized"/>
    <s v="48500 - TF Campus Operating Fund"/>
    <x v="0"/>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n v="25"/>
    <s v="-"/>
    <s v="-"/>
    <n v="7339916"/>
    <s v="-"/>
    <s v="HRACTUAL"/>
    <s v="-"/>
    <n v="6386"/>
    <n v="0"/>
    <s v="-"/>
    <s v="-"/>
    <s v="-"/>
    <s v="-"/>
    <d v="1988-08-08T00:00:00"/>
    <n v="0"/>
    <n v="0"/>
    <n v="0"/>
    <s v="-"/>
  </r>
  <r>
    <n v="112"/>
    <s v="SMCMP - Cal State San Marcos"/>
    <n v="2018"/>
    <x v="5"/>
    <d v="2018-12-31T00:00:00"/>
    <n v="1372652"/>
    <s v="MJE - Manual Journal Entry"/>
    <s v="Escobar 85055 PO 2320"/>
    <n v="-8574"/>
    <s v="601100 - Salaries Acad - Serialized"/>
    <s v="48500 - TF Campus Operating Fund"/>
    <x v="0"/>
    <s v="- - -"/>
    <s v="- - -"/>
    <s v="- - -"/>
    <s v="FTE"/>
    <n v="-1"/>
    <s v="-"/>
    <s v="-"/>
    <s v="-"/>
    <s v="-"/>
    <x v="5"/>
    <s v="JE: Per Amy Armstrong, to bill for Fall 2018 release time"/>
    <s v="-"/>
    <s v="-"/>
    <x v="0"/>
    <s v="ACTUALS - Actuals Ledger"/>
    <d v="2018-12-31T00:00:00"/>
    <s v="ASD"/>
    <d v="2019-01-15T00:00:00"/>
    <d v="2018-12-31T00:00:00"/>
    <s v="0948 - Calif State University Trust Fund"/>
    <s v="485 - TF-CSU Operating Fund"/>
    <s v="601100 - Academic Salaries"/>
    <s v="00000 - No Project Name Assigned"/>
    <s v="000 - x"/>
    <n v="2"/>
    <s v="-"/>
    <s v="-"/>
    <s v="-"/>
    <s v="N"/>
    <s v="-"/>
    <n v="68003547646"/>
    <n v="2"/>
    <n v="0"/>
    <s v="-"/>
    <s v="-"/>
    <s v="-"/>
    <s v="-"/>
    <d v="1988-08-08T00:00:00"/>
    <n v="0"/>
    <n v="0"/>
    <n v="0"/>
    <s v="-"/>
  </r>
  <r>
    <n v="112"/>
    <s v="SMCMP - Cal State San Marcos"/>
    <n v="2018"/>
    <x v="5"/>
    <d v="2018-12-31T00:00:00"/>
    <d v="2019-01-03T00:00:00"/>
    <s v="HCM - HR Accounting Lines"/>
    <s v="000003195-0 SA Serial"/>
    <n v="8895"/>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75"/>
    <s v="-"/>
    <s v="HRACTUAL"/>
    <s v="-"/>
    <n v="1712"/>
    <n v="0"/>
    <s v="-"/>
    <s v="-"/>
    <s v="-"/>
    <s v="-"/>
    <d v="1988-08-08T00:00:00"/>
    <n v="0"/>
    <n v="0"/>
    <n v="0"/>
    <s v="-"/>
  </r>
  <r>
    <n v="112"/>
    <s v="SMCMP - Cal State San Marcos"/>
    <n v="2018"/>
    <x v="5"/>
    <d v="2018-12-31T00:00:00"/>
    <d v="2019-01-03T00:00:00"/>
    <s v="HCM - HR Accounting Lines"/>
    <s v="000004027-0 SA Serial"/>
    <n v="8720"/>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77"/>
    <s v="-"/>
    <s v="HRACTUAL"/>
    <s v="-"/>
    <n v="2185"/>
    <n v="0"/>
    <s v="-"/>
    <s v="-"/>
    <s v="-"/>
    <s v="-"/>
    <d v="1988-08-08T00:00:00"/>
    <n v="0"/>
    <n v="0"/>
    <n v="0"/>
    <s v="-"/>
  </r>
  <r>
    <n v="112"/>
    <s v="SMCMP - Cal State San Marcos"/>
    <n v="2018"/>
    <x v="5"/>
    <d v="2018-12-31T00:00:00"/>
    <d v="2019-01-03T00:00:00"/>
    <s v="HCM - HR Accounting Lines"/>
    <s v="000004118-0 SA Serial"/>
    <n v="8872"/>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78"/>
    <s v="-"/>
    <s v="HRACTUAL"/>
    <s v="-"/>
    <n v="2211"/>
    <n v="0"/>
    <s v="-"/>
    <s v="-"/>
    <s v="-"/>
    <s v="-"/>
    <d v="1988-08-08T00:00:00"/>
    <n v="0"/>
    <n v="0"/>
    <n v="0"/>
    <s v="-"/>
  </r>
  <r>
    <n v="112"/>
    <s v="SMCMP - Cal State San Marcos"/>
    <n v="2018"/>
    <x v="5"/>
    <d v="2018-12-31T00:00:00"/>
    <d v="2019-01-03T00:00:00"/>
    <s v="HCM - HR Accounting Lines"/>
    <s v="000007303-0 SA Serial"/>
    <n v="9256"/>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4"/>
    <s v="-"/>
    <s v="HRACTUAL"/>
    <s v="-"/>
    <n v="3507"/>
    <n v="0"/>
    <s v="-"/>
    <s v="-"/>
    <s v="-"/>
    <s v="-"/>
    <d v="1988-08-08T00:00:00"/>
    <n v="0"/>
    <n v="0"/>
    <n v="0"/>
    <s v="-"/>
  </r>
  <r>
    <n v="112"/>
    <s v="SMCMP - Cal State San Marcos"/>
    <n v="2018"/>
    <x v="5"/>
    <d v="2018-12-31T00:00:00"/>
    <d v="2019-01-03T00:00:00"/>
    <s v="HCM - HR Accounting Lines"/>
    <s v="000013322-0 SA Serial"/>
    <n v="8492"/>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6"/>
    <s v="-"/>
    <s v="HRACTUAL"/>
    <s v="-"/>
    <n v="4839"/>
    <n v="0"/>
    <s v="-"/>
    <s v="-"/>
    <s v="-"/>
    <s v="-"/>
    <d v="1988-08-08T00:00:00"/>
    <n v="0"/>
    <n v="0"/>
    <n v="0"/>
    <s v="-"/>
  </r>
  <r>
    <n v="112"/>
    <s v="SMCMP - Cal State San Marcos"/>
    <n v="2018"/>
    <x v="5"/>
    <d v="2018-12-31T00:00:00"/>
    <d v="2019-01-03T00:00:00"/>
    <s v="HCM - HR Accounting Lines"/>
    <s v="000020940-0 SA Serial"/>
    <n v="8398"/>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76"/>
    <s v="-"/>
    <s v="HRACTUAL"/>
    <s v="-"/>
    <n v="1892"/>
    <n v="0"/>
    <s v="-"/>
    <s v="-"/>
    <s v="-"/>
    <s v="-"/>
    <d v="1988-08-08T00:00:00"/>
    <n v="0"/>
    <n v="0"/>
    <n v="0"/>
    <s v="-"/>
  </r>
  <r>
    <n v="112"/>
    <s v="SMCMP - Cal State San Marcos"/>
    <n v="2018"/>
    <x v="5"/>
    <d v="2018-12-31T00:00:00"/>
    <d v="2019-01-03T00:00:00"/>
    <s v="HCM - HR Accounting Lines"/>
    <s v="000021928-0 SA Serial"/>
    <n v="4591.2"/>
    <s v="601100 - Salaries Acad - Serialized"/>
    <s v="48500 - TF Campus Operating Fund"/>
    <x v="0"/>
    <s v="- - -"/>
    <s v="- - -"/>
    <s v="- - -"/>
    <s v="FTE"/>
    <n v="0.6"/>
    <s v="-"/>
    <s v="-"/>
    <s v="-"/>
    <s v="-"/>
    <x v="6"/>
    <s v="-"/>
    <s v="-"/>
    <s v="-"/>
    <x v="0"/>
    <s v="- - -"/>
    <d v="2018-12-31T00:00:00"/>
    <s v="-"/>
    <d v="2019-01-03T00:00:00"/>
    <d v="2018-12-31T00:00:00"/>
    <s v="0948 - Calif State University Trust Fund"/>
    <s v="485 - TF-CSU Operating Fund"/>
    <s v="601100 - Academic Salaries"/>
    <s v="00000 - No Project Name Assigned"/>
    <s v="000 - x"/>
    <n v="25"/>
    <s v="-"/>
    <s v="-"/>
    <n v="7721885"/>
    <s v="-"/>
    <s v="HRACTUAL"/>
    <s v="-"/>
    <n v="4227"/>
    <n v="0"/>
    <s v="-"/>
    <s v="-"/>
    <s v="-"/>
    <s v="-"/>
    <d v="1988-08-08T00:00:00"/>
    <n v="0"/>
    <n v="0"/>
    <n v="0"/>
    <s v="-"/>
  </r>
  <r>
    <n v="112"/>
    <s v="SMCMP - Cal State San Marcos"/>
    <n v="2018"/>
    <x v="5"/>
    <d v="2018-12-31T00:00:00"/>
    <d v="2019-01-03T00:00:00"/>
    <s v="HCM - HR Accounting Lines"/>
    <s v="000031769-0 SA Serial"/>
    <n v="8205"/>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2"/>
    <s v="-"/>
    <s v="HRACTUAL"/>
    <s v="-"/>
    <n v="3116"/>
    <n v="0"/>
    <s v="-"/>
    <s v="-"/>
    <s v="-"/>
    <s v="-"/>
    <d v="1988-08-08T00:00:00"/>
    <n v="0"/>
    <n v="0"/>
    <n v="0"/>
    <s v="-"/>
  </r>
  <r>
    <n v="112"/>
    <s v="SMCMP - Cal State San Marcos"/>
    <n v="2018"/>
    <x v="5"/>
    <d v="2018-12-31T00:00:00"/>
    <d v="2019-01-03T00:00:00"/>
    <s v="HCM - HR Accounting Lines"/>
    <s v="000556163-0 SA Serial"/>
    <n v="7629"/>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0"/>
    <s v="-"/>
    <s v="HRACTUAL"/>
    <s v="-"/>
    <n v="2351"/>
    <n v="0"/>
    <s v="-"/>
    <s v="-"/>
    <s v="-"/>
    <s v="-"/>
    <d v="1988-08-08T00:00:00"/>
    <n v="0"/>
    <n v="0"/>
    <n v="0"/>
    <s v="-"/>
  </r>
  <r>
    <n v="112"/>
    <s v="SMCMP - Cal State San Marcos"/>
    <n v="2018"/>
    <x v="5"/>
    <d v="2018-12-31T00:00:00"/>
    <d v="2019-01-03T00:00:00"/>
    <s v="HCM - HR Accounting Lines"/>
    <s v="001239170-0 SA Serial"/>
    <n v="7734"/>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3"/>
    <s v="-"/>
    <s v="HRACTUAL"/>
    <s v="-"/>
    <n v="3483"/>
    <n v="0"/>
    <s v="-"/>
    <s v="-"/>
    <s v="-"/>
    <s v="-"/>
    <d v="1988-08-08T00:00:00"/>
    <n v="0"/>
    <n v="0"/>
    <n v="0"/>
    <s v="-"/>
  </r>
  <r>
    <n v="112"/>
    <s v="SMCMP - Cal State San Marcos"/>
    <n v="2018"/>
    <x v="5"/>
    <d v="2018-12-31T00:00:00"/>
    <d v="2019-01-03T00:00:00"/>
    <s v="HCM - HR Accounting Lines"/>
    <s v="002598944-0 SA Serial"/>
    <n v="7736"/>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8"/>
    <s v="-"/>
    <s v="HRACTUAL"/>
    <s v="-"/>
    <n v="5922"/>
    <n v="0"/>
    <s v="-"/>
    <s v="-"/>
    <s v="-"/>
    <s v="-"/>
    <d v="1988-08-08T00:00:00"/>
    <n v="0"/>
    <n v="0"/>
    <n v="0"/>
    <s v="-"/>
  </r>
  <r>
    <n v="112"/>
    <s v="SMCMP - Cal State San Marcos"/>
    <n v="2018"/>
    <x v="5"/>
    <d v="2018-12-31T00:00:00"/>
    <d v="2019-01-03T00:00:00"/>
    <s v="HCM - HR Accounting Lines"/>
    <s v="004135909-0 SA Serial"/>
    <n v="6695"/>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74"/>
    <s v="-"/>
    <s v="HRACTUAL"/>
    <s v="-"/>
    <n v="1649"/>
    <n v="0"/>
    <s v="-"/>
    <s v="-"/>
    <s v="-"/>
    <s v="-"/>
    <d v="1988-08-08T00:00:00"/>
    <n v="0"/>
    <n v="0"/>
    <n v="0"/>
    <s v="-"/>
  </r>
  <r>
    <n v="112"/>
    <s v="SMCMP - Cal State San Marcos"/>
    <n v="2018"/>
    <x v="5"/>
    <d v="2018-12-31T00:00:00"/>
    <d v="2019-01-03T00:00:00"/>
    <s v="HCM - HR Accounting Lines"/>
    <s v="004138847-0 SA Serial"/>
    <n v="6931"/>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72"/>
    <s v="-"/>
    <s v="HRACTUAL"/>
    <s v="-"/>
    <n v="205"/>
    <n v="0"/>
    <s v="-"/>
    <s v="-"/>
    <s v="-"/>
    <s v="-"/>
    <d v="1988-08-08T00:00:00"/>
    <n v="0"/>
    <n v="0"/>
    <n v="0"/>
    <s v="-"/>
  </r>
  <r>
    <n v="112"/>
    <s v="SMCMP - Cal State San Marcos"/>
    <n v="2018"/>
    <x v="5"/>
    <d v="2018-12-31T00:00:00"/>
    <d v="2019-01-03T00:00:00"/>
    <s v="HCM - HR Accounting Lines"/>
    <s v="004500533-0 SA Serial"/>
    <n v="6694"/>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79"/>
    <s v="-"/>
    <s v="HRACTUAL"/>
    <s v="-"/>
    <n v="2248"/>
    <n v="0"/>
    <s v="-"/>
    <s v="-"/>
    <s v="-"/>
    <s v="-"/>
    <d v="1988-08-08T00:00:00"/>
    <n v="0"/>
    <n v="0"/>
    <n v="0"/>
    <s v="-"/>
  </r>
  <r>
    <n v="112"/>
    <s v="SMCMP - Cal State San Marcos"/>
    <n v="2018"/>
    <x v="5"/>
    <d v="2018-12-31T00:00:00"/>
    <d v="2019-01-03T00:00:00"/>
    <s v="HCM - HR Accounting Lines"/>
    <s v="004504888-0 SA Serial"/>
    <n v="6694"/>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90"/>
    <s v="-"/>
    <s v="HRACTUAL"/>
    <s v="-"/>
    <n v="6031"/>
    <n v="0"/>
    <s v="-"/>
    <s v="-"/>
    <s v="-"/>
    <s v="-"/>
    <d v="1988-08-08T00:00:00"/>
    <n v="0"/>
    <n v="0"/>
    <n v="0"/>
    <s v="-"/>
  </r>
  <r>
    <n v="112"/>
    <s v="SMCMP - Cal State San Marcos"/>
    <n v="2018"/>
    <x v="5"/>
    <d v="2018-12-31T00:00:00"/>
    <d v="2019-01-03T00:00:00"/>
    <s v="HCM - HR Accounting Lines"/>
    <s v="004505421-0 SA Serial"/>
    <n v="6836"/>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7"/>
    <s v="-"/>
    <s v="HRACTUAL"/>
    <s v="-"/>
    <n v="5421"/>
    <n v="0"/>
    <s v="-"/>
    <s v="-"/>
    <s v="-"/>
    <s v="-"/>
    <d v="1988-08-08T00:00:00"/>
    <n v="0"/>
    <n v="0"/>
    <n v="0"/>
    <s v="-"/>
  </r>
  <r>
    <n v="112"/>
    <s v="SMCMP - Cal State San Marcos"/>
    <n v="2018"/>
    <x v="5"/>
    <d v="2018-12-31T00:00:00"/>
    <d v="2019-01-03T00:00:00"/>
    <s v="HCM - HR Accounting Lines"/>
    <s v="004850948-0 SA Serial"/>
    <n v="6695"/>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73"/>
    <s v="-"/>
    <s v="HRACTUAL"/>
    <s v="-"/>
    <n v="957"/>
    <n v="0"/>
    <s v="-"/>
    <s v="-"/>
    <s v="-"/>
    <s v="-"/>
    <d v="1988-08-08T00:00:00"/>
    <n v="0"/>
    <n v="0"/>
    <n v="0"/>
    <s v="-"/>
  </r>
  <r>
    <n v="112"/>
    <s v="SMCMP - Cal State San Marcos"/>
    <n v="2018"/>
    <x v="5"/>
    <d v="2018-12-31T00:00:00"/>
    <d v="2019-01-03T00:00:00"/>
    <s v="HCM - HR Accounting Lines"/>
    <s v="150000091-0 SA Serial"/>
    <n v="6695"/>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1"/>
    <s v="-"/>
    <s v="HRACTUAL"/>
    <s v="-"/>
    <n v="2682"/>
    <n v="0"/>
    <s v="-"/>
    <s v="-"/>
    <s v="-"/>
    <s v="-"/>
    <d v="1988-08-08T00:00:00"/>
    <n v="0"/>
    <n v="0"/>
    <n v="0"/>
    <s v="-"/>
  </r>
  <r>
    <n v="112"/>
    <s v="SMCMP - Cal State San Marcos"/>
    <n v="2018"/>
    <x v="5"/>
    <d v="2018-12-31T00:00:00"/>
    <d v="2019-01-03T00:00:00"/>
    <s v="HCM - HR Accounting Lines"/>
    <s v="150000546-0 SA Serial"/>
    <n v="6469"/>
    <s v="601100 - Salaries Acad - Serialized"/>
    <s v="48500 - TF Campus Operating Fund"/>
    <x v="0"/>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n v="25"/>
    <s v="-"/>
    <s v="-"/>
    <n v="7721889"/>
    <s v="-"/>
    <s v="HRACTUAL"/>
    <s v="-"/>
    <n v="5952"/>
    <n v="0"/>
    <s v="-"/>
    <s v="-"/>
    <s v="-"/>
    <s v="-"/>
    <d v="1988-08-08T00:00:00"/>
    <n v="0"/>
    <n v="0"/>
    <n v="0"/>
    <s v="-"/>
  </r>
  <r>
    <n v="61"/>
    <s v="SMCMP - Cal State San Marcos"/>
    <n v="2018"/>
    <x v="0"/>
    <d v="2018-07-31T00:00:00"/>
    <d v="2018-08-01T00:00:00"/>
    <s v="HCM - HR Accounting Lines"/>
    <s v="000002896-0 SA Serial-1014-GF"/>
    <n v="9054"/>
    <s v="601100 - Salaries Acad - Serialized"/>
    <s v="48500 - TF Campus Operating Fund"/>
    <x v="1"/>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3"/>
    <s v="-"/>
    <s v="HRACTUAL"/>
    <s v="-"/>
    <n v="1667"/>
    <n v="0"/>
    <s v="-"/>
    <s v="-"/>
    <s v="-"/>
    <s v="-"/>
    <d v="1988-08-08T00:00:00"/>
    <n v="0"/>
    <n v="0"/>
    <n v="0"/>
    <s v="-"/>
  </r>
  <r>
    <n v="61"/>
    <s v="SMCMP - Cal State San Marcos"/>
    <n v="2018"/>
    <x v="0"/>
    <d v="2018-07-31T00:00:00"/>
    <d v="2018-08-01T00:00:00"/>
    <s v="HCM - HR Accounting Lines"/>
    <s v="000003975-0 SA Serial-1014-GF"/>
    <n v="8957"/>
    <s v="601100 - Salaries Acad - Serialized"/>
    <s v="48500 - TF Campus Operating Fund"/>
    <x v="1"/>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6"/>
    <s v="-"/>
    <s v="HRACTUAL"/>
    <s v="-"/>
    <n v="2226"/>
    <n v="0"/>
    <s v="-"/>
    <s v="-"/>
    <s v="-"/>
    <s v="-"/>
    <d v="1988-08-08T00:00:00"/>
    <n v="0"/>
    <n v="0"/>
    <n v="0"/>
    <s v="-"/>
  </r>
  <r>
    <n v="61"/>
    <s v="SMCMP - Cal State San Marcos"/>
    <n v="2018"/>
    <x v="0"/>
    <d v="2018-07-31T00:00:00"/>
    <d v="2018-08-01T00:00:00"/>
    <s v="HCM - HR Accounting Lines"/>
    <s v="000005132-0 SA Serial-1014-GF"/>
    <n v="8628"/>
    <s v="601100 - Salaries Acad - Serialized"/>
    <s v="48500 - TF Campus Operating Fund"/>
    <x v="1"/>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7"/>
    <s v="-"/>
    <s v="HRACTUAL"/>
    <s v="-"/>
    <n v="2723"/>
    <n v="0"/>
    <s v="-"/>
    <s v="-"/>
    <s v="-"/>
    <s v="-"/>
    <d v="1988-08-08T00:00:00"/>
    <n v="0"/>
    <n v="0"/>
    <n v="0"/>
    <s v="-"/>
  </r>
  <r>
    <n v="61"/>
    <s v="SMCMP - Cal State San Marcos"/>
    <n v="2018"/>
    <x v="0"/>
    <d v="2018-07-31T00:00:00"/>
    <d v="2018-08-01T00:00:00"/>
    <s v="HCM - HR Accounting Lines"/>
    <s v="000011697-0 SA Serial-1014-GF"/>
    <n v="7621"/>
    <s v="601100 - Salaries Acad - Serialized"/>
    <s v="48500 - TF Campus Operating Fund"/>
    <x v="1"/>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9"/>
    <s v="-"/>
    <s v="HRACTUAL"/>
    <s v="-"/>
    <n v="5133"/>
    <n v="0"/>
    <s v="-"/>
    <s v="-"/>
    <s v="-"/>
    <s v="-"/>
    <d v="1988-08-08T00:00:00"/>
    <n v="0"/>
    <n v="0"/>
    <n v="0"/>
    <s v="-"/>
  </r>
  <r>
    <n v="61"/>
    <s v="SMCMP - Cal State San Marcos"/>
    <n v="2018"/>
    <x v="0"/>
    <d v="2018-07-31T00:00:00"/>
    <d v="2018-08-01T00:00:00"/>
    <s v="HCM - HR Accounting Lines"/>
    <s v="000033017-0 SA Serial-1014-GF"/>
    <n v="4393.2"/>
    <s v="601100 - Salaries Acad - Serialized"/>
    <s v="48500 - TF Campus Operating Fund"/>
    <x v="1"/>
    <s v="- - -"/>
    <s v="- - -"/>
    <s v="- - -"/>
    <s v="FTE"/>
    <n v="0.6"/>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2"/>
    <s v="-"/>
    <s v="HRACTUAL"/>
    <s v="-"/>
    <n v="1293"/>
    <n v="0"/>
    <s v="-"/>
    <s v="-"/>
    <s v="-"/>
    <s v="-"/>
    <d v="1988-08-08T00:00:00"/>
    <n v="0"/>
    <n v="0"/>
    <n v="0"/>
    <s v="-"/>
  </r>
  <r>
    <n v="61"/>
    <s v="SMCMP - Cal State San Marcos"/>
    <n v="2018"/>
    <x v="0"/>
    <d v="2018-07-31T00:00:00"/>
    <d v="2018-08-01T00:00:00"/>
    <s v="HCM - HR Accounting Lines"/>
    <s v="003543928-0 SA Serial-1014-GF"/>
    <n v="6635"/>
    <s v="601100 - Salaries Acad - Serialized"/>
    <s v="48500 - TF Campus Operating Fund"/>
    <x v="1"/>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5"/>
    <s v="-"/>
    <s v="HRACTUAL"/>
    <s v="-"/>
    <n v="1959"/>
    <n v="0"/>
    <s v="-"/>
    <s v="-"/>
    <s v="-"/>
    <s v="-"/>
    <d v="1988-08-08T00:00:00"/>
    <n v="0"/>
    <n v="0"/>
    <n v="0"/>
    <s v="-"/>
  </r>
  <r>
    <n v="61"/>
    <s v="SMCMP - Cal State San Marcos"/>
    <n v="2018"/>
    <x v="0"/>
    <d v="2018-07-31T00:00:00"/>
    <d v="2018-08-01T00:00:00"/>
    <s v="HCM - HR Accounting Lines"/>
    <s v="003822661-0 SA Serial-1014-GF"/>
    <n v="6468"/>
    <s v="601100 - Salaries Acad - Serialized"/>
    <s v="48500 - TF Campus Operating Fund"/>
    <x v="1"/>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8"/>
    <s v="-"/>
    <s v="HRACTUAL"/>
    <s v="-"/>
    <n v="3872"/>
    <n v="0"/>
    <s v="-"/>
    <s v="-"/>
    <s v="-"/>
    <s v="-"/>
    <d v="1988-08-08T00:00:00"/>
    <n v="0"/>
    <n v="0"/>
    <n v="0"/>
    <s v="-"/>
  </r>
  <r>
    <n v="61"/>
    <s v="SMCMP - Cal State San Marcos"/>
    <n v="2018"/>
    <x v="0"/>
    <d v="2018-07-31T00:00:00"/>
    <d v="2018-08-01T00:00:00"/>
    <s v="HCM - HR Accounting Lines"/>
    <s v="004866912-0 SA Serial-1014-GF"/>
    <n v="6469"/>
    <s v="601100 - Salaries Acad - Serialized"/>
    <s v="48500 - TF Campus Operating Fund"/>
    <x v="1"/>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4"/>
    <s v="-"/>
    <s v="HRACTUAL"/>
    <s v="-"/>
    <n v="1812"/>
    <n v="0"/>
    <s v="-"/>
    <s v="-"/>
    <s v="-"/>
    <s v="-"/>
    <d v="1988-08-08T00:00:00"/>
    <n v="0"/>
    <n v="0"/>
    <n v="0"/>
    <s v="-"/>
  </r>
  <r>
    <n v="61"/>
    <s v="SMCMP - Cal State San Marcos"/>
    <n v="2018"/>
    <x v="0"/>
    <d v="2018-07-31T00:00:00"/>
    <d v="2018-08-01T00:00:00"/>
    <s v="HCM - HR Accounting Lines"/>
    <s v="004867835-0 SA Serial-1014-GF"/>
    <n v="6728"/>
    <s v="601100 - Salaries Acad - Serialized"/>
    <s v="48500 - TF Campus Operating Fund"/>
    <x v="1"/>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7T00:00:00"/>
    <s v="-"/>
    <s v="-"/>
    <n v="5932300"/>
    <s v="-"/>
    <s v="HRACTUAL"/>
    <s v="-"/>
    <n v="261"/>
    <n v="0"/>
    <s v="-"/>
    <s v="-"/>
    <s v="-"/>
    <s v="-"/>
    <d v="1988-08-08T00:00:00"/>
    <n v="0"/>
    <n v="0"/>
    <n v="0"/>
    <s v="-"/>
  </r>
  <r>
    <n v="61"/>
    <s v="SMCMP - Cal State San Marcos"/>
    <n v="2018"/>
    <x v="1"/>
    <d v="2018-08-31T00:00:00"/>
    <d v="2018-08-31T00:00:00"/>
    <s v="HCM - HR Accounting Lines"/>
    <s v="000001726-0 SA Serial-1014-GF"/>
    <n v="8669"/>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37"/>
    <s v="-"/>
    <s v="HRACTUAL"/>
    <s v="-"/>
    <n v="991"/>
    <n v="0"/>
    <s v="-"/>
    <s v="-"/>
    <s v="-"/>
    <s v="-"/>
    <d v="1988-08-08T00:00:00"/>
    <n v="0"/>
    <n v="0"/>
    <n v="0"/>
    <s v="-"/>
  </r>
  <r>
    <n v="61"/>
    <s v="SMCMP - Cal State San Marcos"/>
    <n v="2018"/>
    <x v="1"/>
    <d v="2018-08-31T00:00:00"/>
    <d v="2018-08-31T00:00:00"/>
    <s v="HCM - HR Accounting Lines"/>
    <s v="000002896-0 SA Serial-1014-GF"/>
    <n v="9054"/>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39"/>
    <s v="-"/>
    <s v="HRACTUAL"/>
    <s v="-"/>
    <n v="1595"/>
    <n v="0"/>
    <s v="-"/>
    <s v="-"/>
    <s v="-"/>
    <s v="-"/>
    <d v="1988-08-08T00:00:00"/>
    <n v="0"/>
    <n v="0"/>
    <n v="0"/>
    <s v="-"/>
  </r>
  <r>
    <n v="61"/>
    <s v="SMCMP - Cal State San Marcos"/>
    <n v="2018"/>
    <x v="1"/>
    <d v="2018-08-31T00:00:00"/>
    <d v="2018-08-31T00:00:00"/>
    <s v="HCM - HR Accounting Lines"/>
    <s v="000003975-0 SA Serial-1014-GF"/>
    <n v="8957"/>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42"/>
    <s v="-"/>
    <s v="HRACTUAL"/>
    <s v="-"/>
    <n v="2122"/>
    <n v="0"/>
    <s v="-"/>
    <s v="-"/>
    <s v="-"/>
    <s v="-"/>
    <d v="1988-08-08T00:00:00"/>
    <n v="0"/>
    <n v="0"/>
    <n v="0"/>
    <s v="-"/>
  </r>
  <r>
    <n v="61"/>
    <s v="SMCMP - Cal State San Marcos"/>
    <n v="2018"/>
    <x v="1"/>
    <d v="2018-08-31T00:00:00"/>
    <d v="2018-08-31T00:00:00"/>
    <s v="HCM - HR Accounting Lines"/>
    <s v="000003975-0 SA Serial-1014-GF"/>
    <n v="437.2"/>
    <s v="601100 - Salaries Acad - Serialized"/>
    <s v="48500 - TF Campus Operating Fund"/>
    <x v="1"/>
    <s v="- - -"/>
    <s v="- - -"/>
    <s v="- - -"/>
    <s v="FTE"/>
    <n v="0"/>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461570"/>
    <s v="-"/>
    <s v="HRACTUAL"/>
    <s v="-"/>
    <n v="2131"/>
    <n v="0"/>
    <s v="-"/>
    <s v="-"/>
    <s v="-"/>
    <s v="-"/>
    <d v="1988-08-08T00:00:00"/>
    <n v="0"/>
    <n v="0"/>
    <n v="0"/>
    <s v="-"/>
  </r>
  <r>
    <n v="61"/>
    <s v="SMCMP - Cal State San Marcos"/>
    <n v="2018"/>
    <x v="1"/>
    <d v="2018-08-31T00:00:00"/>
    <d v="2018-08-31T00:00:00"/>
    <s v="HCM - HR Accounting Lines"/>
    <s v="000005132-0 SA Serial-1014-GF"/>
    <n v="8628"/>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43"/>
    <s v="-"/>
    <s v="HRACTUAL"/>
    <s v="-"/>
    <n v="2587"/>
    <n v="0"/>
    <s v="-"/>
    <s v="-"/>
    <s v="-"/>
    <s v="-"/>
    <d v="1988-08-08T00:00:00"/>
    <n v="0"/>
    <n v="0"/>
    <n v="0"/>
    <s v="-"/>
  </r>
  <r>
    <n v="61"/>
    <s v="SMCMP - Cal State San Marcos"/>
    <n v="2018"/>
    <x v="1"/>
    <d v="2018-08-31T00:00:00"/>
    <d v="2018-08-31T00:00:00"/>
    <s v="HCM - HR Accounting Lines"/>
    <s v="000011697-0 SA Serial-1014-GF"/>
    <n v="7621"/>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45"/>
    <s v="-"/>
    <s v="HRACTUAL"/>
    <s v="-"/>
    <n v="4811"/>
    <n v="0"/>
    <s v="-"/>
    <s v="-"/>
    <s v="-"/>
    <s v="-"/>
    <d v="1988-08-08T00:00:00"/>
    <n v="0"/>
    <n v="0"/>
    <n v="0"/>
    <s v="-"/>
  </r>
  <r>
    <n v="61"/>
    <s v="SMCMP - Cal State San Marcos"/>
    <n v="2018"/>
    <x v="1"/>
    <d v="2018-08-31T00:00:00"/>
    <d v="2018-08-31T00:00:00"/>
    <s v="HCM - HR Accounting Lines"/>
    <s v="000033017-0 SA Serial-1014-GF"/>
    <n v="4393.2"/>
    <s v="601100 - Salaries Acad - Serialized"/>
    <s v="48500 - TF Campus Operating Fund"/>
    <x v="1"/>
    <s v="- - -"/>
    <s v="- - -"/>
    <s v="- - -"/>
    <s v="FTE"/>
    <n v="0.6"/>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38"/>
    <s v="-"/>
    <s v="HRACTUAL"/>
    <s v="-"/>
    <n v="1230"/>
    <n v="0"/>
    <s v="-"/>
    <s v="-"/>
    <s v="-"/>
    <s v="-"/>
    <d v="1988-08-08T00:00:00"/>
    <n v="0"/>
    <n v="0"/>
    <n v="0"/>
    <s v="-"/>
  </r>
  <r>
    <n v="61"/>
    <s v="SMCMP - Cal State San Marcos"/>
    <n v="2018"/>
    <x v="1"/>
    <d v="2018-08-31T00:00:00"/>
    <d v="2018-08-31T00:00:00"/>
    <s v="HCM - HR Accounting Lines"/>
    <s v="003543928-0 SA Serial-1014-GF"/>
    <n v="6635"/>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41"/>
    <s v="-"/>
    <s v="HRACTUAL"/>
    <s v="-"/>
    <n v="1895"/>
    <n v="0"/>
    <s v="-"/>
    <s v="-"/>
    <s v="-"/>
    <s v="-"/>
    <d v="1988-08-08T00:00:00"/>
    <n v="0"/>
    <n v="0"/>
    <n v="0"/>
    <s v="-"/>
  </r>
  <r>
    <n v="61"/>
    <s v="SMCMP - Cal State San Marcos"/>
    <n v="2018"/>
    <x v="1"/>
    <d v="2018-08-31T00:00:00"/>
    <d v="2018-08-31T00:00:00"/>
    <s v="HCM - HR Accounting Lines"/>
    <s v="003822661-0 SA Serial-1014-GF"/>
    <n v="6468"/>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44"/>
    <s v="-"/>
    <s v="HRACTUAL"/>
    <s v="-"/>
    <n v="3649"/>
    <n v="0"/>
    <s v="-"/>
    <s v="-"/>
    <s v="-"/>
    <s v="-"/>
    <d v="1988-08-08T00:00:00"/>
    <n v="0"/>
    <n v="0"/>
    <n v="0"/>
    <s v="-"/>
  </r>
  <r>
    <n v="61"/>
    <s v="SMCMP - Cal State San Marcos"/>
    <n v="2018"/>
    <x v="1"/>
    <d v="2018-08-31T00:00:00"/>
    <d v="2018-08-31T00:00:00"/>
    <s v="HCM - HR Accounting Lines"/>
    <s v="004866912-0 SA Serial-1014-GF"/>
    <n v="6469"/>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40"/>
    <s v="-"/>
    <s v="HRACTUAL"/>
    <s v="-"/>
    <n v="1740"/>
    <n v="0"/>
    <s v="-"/>
    <s v="-"/>
    <s v="-"/>
    <s v="-"/>
    <d v="1988-08-08T00:00:00"/>
    <n v="0"/>
    <n v="0"/>
    <n v="0"/>
    <s v="-"/>
  </r>
  <r>
    <n v="61"/>
    <s v="SMCMP - Cal State San Marcos"/>
    <n v="2018"/>
    <x v="1"/>
    <d v="2018-08-31T00:00:00"/>
    <d v="2018-08-31T00:00:00"/>
    <s v="HCM - HR Accounting Lines"/>
    <s v="004867835-0 SA Serial-1014-GF"/>
    <n v="6728"/>
    <s v="601100 - Salaries Acad - Serialized"/>
    <s v="48500 - TF Campus Operating Fund"/>
    <x v="1"/>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4T00:00:00"/>
    <s v="-"/>
    <s v="-"/>
    <n v="6307336"/>
    <s v="-"/>
    <s v="HRACTUAL"/>
    <s v="-"/>
    <n v="251"/>
    <n v="0"/>
    <s v="-"/>
    <s v="-"/>
    <s v="-"/>
    <s v="-"/>
    <d v="1988-08-08T00:00:00"/>
    <n v="0"/>
    <n v="0"/>
    <n v="0"/>
    <s v="-"/>
  </r>
  <r>
    <n v="61"/>
    <s v="SMCMP - Cal State San Marcos"/>
    <n v="2018"/>
    <x v="2"/>
    <d v="2018-09-30T00:00:00"/>
    <d v="2018-09-28T00:00:00"/>
    <s v="HCM - HR Accounting Lines"/>
    <s v="000001726-0 SA Serial-1014-GF"/>
    <n v="8669"/>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1174723"/>
    <s v="-"/>
    <s v="HRACTUAL"/>
    <s v="-"/>
    <n v="1016"/>
    <n v="0"/>
    <s v="-"/>
    <s v="-"/>
    <s v="-"/>
    <s v="-"/>
    <d v="1988-08-08T00:00:00"/>
    <n v="0"/>
    <n v="0"/>
    <n v="0"/>
    <s v="-"/>
  </r>
  <r>
    <n v="61"/>
    <s v="SMCMP - Cal State San Marcos"/>
    <n v="2018"/>
    <x v="2"/>
    <d v="2018-09-30T00:00:00"/>
    <d v="2018-09-28T00:00:00"/>
    <s v="HCM - HR Accounting Lines"/>
    <s v="000002896-0 SA Serial-1014-GF"/>
    <n v="9054"/>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300"/>
    <s v="-"/>
    <s v="HRACTUAL"/>
    <s v="-"/>
    <n v="1656"/>
    <n v="0"/>
    <s v="-"/>
    <s v="-"/>
    <s v="-"/>
    <s v="-"/>
    <d v="1988-08-08T00:00:00"/>
    <n v="0"/>
    <n v="0"/>
    <n v="0"/>
    <s v="-"/>
  </r>
  <r>
    <n v="61"/>
    <s v="SMCMP - Cal State San Marcos"/>
    <n v="2018"/>
    <x v="2"/>
    <d v="2018-09-30T00:00:00"/>
    <d v="2018-09-28T00:00:00"/>
    <s v="HCM - HR Accounting Lines"/>
    <s v="000003975-0 SA Serial-1014-GF"/>
    <n v="8957"/>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303"/>
    <s v="-"/>
    <s v="HRACTUAL"/>
    <s v="-"/>
    <n v="2232"/>
    <n v="0"/>
    <s v="-"/>
    <s v="-"/>
    <s v="-"/>
    <s v="-"/>
    <d v="1988-08-08T00:00:00"/>
    <n v="0"/>
    <n v="0"/>
    <n v="0"/>
    <s v="-"/>
  </r>
  <r>
    <n v="61"/>
    <s v="SMCMP - Cal State San Marcos"/>
    <n v="2018"/>
    <x v="2"/>
    <d v="2018-09-30T00:00:00"/>
    <d v="2018-09-28T00:00:00"/>
    <s v="HCM - HR Accounting Lines"/>
    <s v="000005132-0 SA Serial-1014-GF"/>
    <n v="8628"/>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304"/>
    <s v="-"/>
    <s v="HRACTUAL"/>
    <s v="-"/>
    <n v="2774"/>
    <n v="0"/>
    <s v="-"/>
    <s v="-"/>
    <s v="-"/>
    <s v="-"/>
    <d v="1988-08-08T00:00:00"/>
    <n v="0"/>
    <n v="0"/>
    <n v="0"/>
    <s v="-"/>
  </r>
  <r>
    <n v="61"/>
    <s v="SMCMP - Cal State San Marcos"/>
    <n v="2018"/>
    <x v="2"/>
    <d v="2018-09-30T00:00:00"/>
    <d v="2018-09-28T00:00:00"/>
    <s v="HCM - HR Accounting Lines"/>
    <s v="000011697-0 SA Serial-1014-GF"/>
    <n v="7621"/>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306"/>
    <s v="-"/>
    <s v="HRACTUAL"/>
    <s v="-"/>
    <n v="5074"/>
    <n v="0"/>
    <s v="-"/>
    <s v="-"/>
    <s v="-"/>
    <s v="-"/>
    <d v="1988-08-08T00:00:00"/>
    <n v="0"/>
    <n v="0"/>
    <n v="0"/>
    <s v="-"/>
  </r>
  <r>
    <n v="61"/>
    <s v="SMCMP - Cal State San Marcos"/>
    <n v="2018"/>
    <x v="2"/>
    <d v="2018-09-30T00:00:00"/>
    <d v="2018-09-28T00:00:00"/>
    <s v="HCM - HR Accounting Lines"/>
    <s v="000033017-0 SA Serial-1014-GF"/>
    <n v="4393.2"/>
    <s v="601100 - Salaries Acad - Serialized"/>
    <s v="48500 - TF Campus Operating Fund"/>
    <x v="1"/>
    <s v="- - -"/>
    <s v="- - -"/>
    <s v="- - -"/>
    <s v="FTE"/>
    <n v="0.6"/>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299"/>
    <s v="-"/>
    <s v="HRACTUAL"/>
    <s v="-"/>
    <n v="1285"/>
    <n v="0"/>
    <s v="-"/>
    <s v="-"/>
    <s v="-"/>
    <s v="-"/>
    <d v="1988-08-08T00:00:00"/>
    <n v="0"/>
    <n v="0"/>
    <n v="0"/>
    <s v="-"/>
  </r>
  <r>
    <n v="61"/>
    <s v="SMCMP - Cal State San Marcos"/>
    <n v="2018"/>
    <x v="2"/>
    <d v="2018-09-30T00:00:00"/>
    <d v="2018-09-28T00:00:00"/>
    <s v="HCM - HR Accounting Lines"/>
    <s v="003543928-0 SA Serial-1014-GF"/>
    <n v="6635"/>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302"/>
    <s v="-"/>
    <s v="HRACTUAL"/>
    <s v="-"/>
    <n v="1961"/>
    <n v="0"/>
    <s v="-"/>
    <s v="-"/>
    <s v="-"/>
    <s v="-"/>
    <d v="1988-08-08T00:00:00"/>
    <n v="0"/>
    <n v="0"/>
    <n v="0"/>
    <s v="-"/>
  </r>
  <r>
    <n v="61"/>
    <s v="SMCMP - Cal State San Marcos"/>
    <n v="2018"/>
    <x v="2"/>
    <d v="2018-09-30T00:00:00"/>
    <d v="2018-09-28T00:00:00"/>
    <s v="HCM - HR Accounting Lines"/>
    <s v="003822661-0 SA Serial-1014-GF"/>
    <n v="6468"/>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305"/>
    <s v="-"/>
    <s v="HRACTUAL"/>
    <s v="-"/>
    <n v="3886"/>
    <n v="0"/>
    <s v="-"/>
    <s v="-"/>
    <s v="-"/>
    <s v="-"/>
    <d v="1988-08-08T00:00:00"/>
    <n v="0"/>
    <n v="0"/>
    <n v="0"/>
    <s v="-"/>
  </r>
  <r>
    <n v="61"/>
    <s v="SMCMP - Cal State San Marcos"/>
    <n v="2018"/>
    <x v="2"/>
    <d v="2018-09-30T00:00:00"/>
    <d v="2018-09-28T00:00:00"/>
    <s v="HCM - HR Accounting Lines"/>
    <s v="004866912-0 SA Serial-1014-GF"/>
    <n v="6469"/>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301"/>
    <s v="-"/>
    <s v="HRACTUAL"/>
    <s v="-"/>
    <n v="1802"/>
    <n v="0"/>
    <s v="-"/>
    <s v="-"/>
    <s v="-"/>
    <s v="-"/>
    <d v="1988-08-08T00:00:00"/>
    <n v="0"/>
    <n v="0"/>
    <n v="0"/>
    <s v="-"/>
  </r>
  <r>
    <n v="61"/>
    <s v="SMCMP - Cal State San Marcos"/>
    <n v="2018"/>
    <x v="2"/>
    <d v="2018-09-30T00:00:00"/>
    <d v="2018-09-28T00:00:00"/>
    <s v="HCM - HR Accounting Lines"/>
    <s v="004867835-0 SA Serial-1014-GF"/>
    <n v="6728"/>
    <s v="601100 - Salaries Acad - Serialized"/>
    <s v="48500 - TF Campus Operating Fund"/>
    <x v="1"/>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3T00:00:00"/>
    <s v="-"/>
    <s v="-"/>
    <n v="6645298"/>
    <s v="-"/>
    <s v="HRACTUAL"/>
    <s v="-"/>
    <n v="256"/>
    <n v="0"/>
    <s v="-"/>
    <s v="-"/>
    <s v="-"/>
    <s v="-"/>
    <d v="1988-08-08T00:00:00"/>
    <n v="0"/>
    <n v="0"/>
    <n v="0"/>
    <s v="-"/>
  </r>
  <r>
    <n v="61"/>
    <s v="SMCMP - Cal State San Marcos"/>
    <n v="2018"/>
    <x v="3"/>
    <d v="2018-10-31T00:00:00"/>
    <d v="2018-10-31T00:00:00"/>
    <s v="HCM - HR Accounting Lines"/>
    <s v="000001726-0 SA Serial-1014-GF"/>
    <n v="8669"/>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18"/>
    <s v="-"/>
    <s v="HRACTUAL"/>
    <s v="-"/>
    <n v="1014"/>
    <n v="0"/>
    <s v="-"/>
    <s v="-"/>
    <s v="-"/>
    <s v="-"/>
    <d v="1988-08-08T00:00:00"/>
    <n v="0"/>
    <n v="0"/>
    <n v="0"/>
    <s v="-"/>
  </r>
  <r>
    <n v="61"/>
    <s v="SMCMP - Cal State San Marcos"/>
    <n v="2018"/>
    <x v="3"/>
    <d v="2018-10-31T00:00:00"/>
    <d v="2018-10-31T00:00:00"/>
    <s v="HCM - HR Accounting Lines"/>
    <s v="000002896-0 SA Serial-1014-GF"/>
    <n v="9054"/>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20"/>
    <s v="-"/>
    <s v="HRACTUAL"/>
    <s v="-"/>
    <n v="1668"/>
    <n v="0"/>
    <s v="-"/>
    <s v="-"/>
    <s v="-"/>
    <s v="-"/>
    <d v="1988-08-08T00:00:00"/>
    <n v="0"/>
    <n v="0"/>
    <n v="0"/>
    <s v="-"/>
  </r>
  <r>
    <n v="61"/>
    <s v="SMCMP - Cal State San Marcos"/>
    <n v="2018"/>
    <x v="3"/>
    <d v="2018-10-31T00:00:00"/>
    <d v="2018-10-31T00:00:00"/>
    <s v="HCM - HR Accounting Lines"/>
    <s v="000003975-0 SA Serial-1014-GF"/>
    <n v="8957"/>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23"/>
    <s v="-"/>
    <s v="HRACTUAL"/>
    <s v="-"/>
    <n v="2219"/>
    <n v="0"/>
    <s v="-"/>
    <s v="-"/>
    <s v="-"/>
    <s v="-"/>
    <d v="1988-08-08T00:00:00"/>
    <n v="0"/>
    <n v="0"/>
    <n v="0"/>
    <s v="-"/>
  </r>
  <r>
    <n v="61"/>
    <s v="SMCMP - Cal State San Marcos"/>
    <n v="2018"/>
    <x v="3"/>
    <d v="2018-10-31T00:00:00"/>
    <d v="2018-10-31T00:00:00"/>
    <s v="HCM - HR Accounting Lines"/>
    <s v="000005132-0 SA Serial-1014-GF"/>
    <n v="8628"/>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24"/>
    <s v="-"/>
    <s v="HRACTUAL"/>
    <s v="-"/>
    <n v="2790"/>
    <n v="0"/>
    <s v="-"/>
    <s v="-"/>
    <s v="-"/>
    <s v="-"/>
    <d v="1988-08-08T00:00:00"/>
    <n v="0"/>
    <n v="0"/>
    <n v="0"/>
    <s v="-"/>
  </r>
  <r>
    <n v="61"/>
    <s v="SMCMP - Cal State San Marcos"/>
    <n v="2018"/>
    <x v="3"/>
    <d v="2018-10-31T00:00:00"/>
    <d v="2018-10-31T00:00:00"/>
    <s v="HCM - HR Accounting Lines"/>
    <s v="000011697-0 SA Serial-1014-GF"/>
    <n v="7621"/>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26"/>
    <s v="-"/>
    <s v="HRACTUAL"/>
    <s v="-"/>
    <n v="5183"/>
    <n v="0"/>
    <s v="-"/>
    <s v="-"/>
    <s v="-"/>
    <s v="-"/>
    <d v="1988-08-08T00:00:00"/>
    <n v="0"/>
    <n v="0"/>
    <n v="0"/>
    <s v="-"/>
  </r>
  <r>
    <n v="61"/>
    <s v="SMCMP - Cal State San Marcos"/>
    <n v="2018"/>
    <x v="3"/>
    <d v="2018-10-31T00:00:00"/>
    <d v="2018-10-31T00:00:00"/>
    <s v="HCM - HR Accounting Lines"/>
    <s v="000033017-0 SA Serial-1014-GF"/>
    <n v="4393.2"/>
    <s v="601100 - Salaries Acad - Serialized"/>
    <s v="48500 - TF Campus Operating Fund"/>
    <x v="1"/>
    <s v="- - -"/>
    <s v="- - -"/>
    <s v="- - -"/>
    <s v="FTE"/>
    <n v="0.6"/>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19"/>
    <s v="-"/>
    <s v="HRACTUAL"/>
    <s v="-"/>
    <n v="1281"/>
    <n v="0"/>
    <s v="-"/>
    <s v="-"/>
    <s v="-"/>
    <s v="-"/>
    <d v="1988-08-08T00:00:00"/>
    <n v="0"/>
    <n v="0"/>
    <n v="0"/>
    <s v="-"/>
  </r>
  <r>
    <n v="61"/>
    <s v="SMCMP - Cal State San Marcos"/>
    <n v="2018"/>
    <x v="3"/>
    <d v="2018-10-31T00:00:00"/>
    <d v="2018-10-31T00:00:00"/>
    <s v="HCM - HR Accounting Lines"/>
    <s v="003543928-0 SA Serial-1014-GF"/>
    <n v="6635"/>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22"/>
    <s v="-"/>
    <s v="HRACTUAL"/>
    <s v="-"/>
    <n v="1974"/>
    <n v="0"/>
    <s v="-"/>
    <s v="-"/>
    <s v="-"/>
    <s v="-"/>
    <d v="1988-08-08T00:00:00"/>
    <n v="0"/>
    <n v="0"/>
    <n v="0"/>
    <s v="-"/>
  </r>
  <r>
    <n v="61"/>
    <s v="SMCMP - Cal State San Marcos"/>
    <n v="2018"/>
    <x v="3"/>
    <d v="2018-10-31T00:00:00"/>
    <d v="2018-10-31T00:00:00"/>
    <s v="HCM - HR Accounting Lines"/>
    <s v="003822661-0 SA Serial-1014-GF"/>
    <n v="6468"/>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25"/>
    <s v="-"/>
    <s v="HRACTUAL"/>
    <s v="-"/>
    <n v="3942"/>
    <n v="0"/>
    <s v="-"/>
    <s v="-"/>
    <s v="-"/>
    <s v="-"/>
    <d v="1988-08-08T00:00:00"/>
    <n v="0"/>
    <n v="0"/>
    <n v="0"/>
    <s v="-"/>
  </r>
  <r>
    <n v="61"/>
    <s v="SMCMP - Cal State San Marcos"/>
    <n v="2018"/>
    <x v="3"/>
    <d v="2018-10-31T00:00:00"/>
    <d v="2018-10-31T00:00:00"/>
    <s v="HCM - HR Accounting Lines"/>
    <s v="004866912-0 SA Serial-1014-GF"/>
    <n v="6469"/>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21"/>
    <s v="-"/>
    <s v="HRACTUAL"/>
    <s v="-"/>
    <n v="1816"/>
    <n v="0"/>
    <s v="-"/>
    <s v="-"/>
    <s v="-"/>
    <s v="-"/>
    <d v="1988-08-08T00:00:00"/>
    <n v="0"/>
    <n v="0"/>
    <n v="0"/>
    <s v="-"/>
  </r>
  <r>
    <n v="61"/>
    <s v="SMCMP - Cal State San Marcos"/>
    <n v="2018"/>
    <x v="3"/>
    <d v="2018-10-31T00:00:00"/>
    <d v="2018-10-31T00:00:00"/>
    <s v="HCM - HR Accounting Lines"/>
    <s v="004867835-0 SA Serial-1014-GF"/>
    <n v="6728"/>
    <s v="601100 - Salaries Acad - Serialized"/>
    <s v="48500 - TF Campus Operating Fund"/>
    <x v="1"/>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5T00:00:00"/>
    <s v="-"/>
    <s v="-"/>
    <n v="6992317"/>
    <s v="-"/>
    <s v="HRACTUAL"/>
    <s v="-"/>
    <n v="253"/>
    <n v="0"/>
    <s v="-"/>
    <s v="-"/>
    <s v="-"/>
    <s v="-"/>
    <d v="1988-08-08T00:00:00"/>
    <n v="0"/>
    <n v="0"/>
    <n v="0"/>
    <s v="-"/>
  </r>
  <r>
    <n v="61"/>
    <s v="SMCMP - Cal State San Marcos"/>
    <n v="2018"/>
    <x v="4"/>
    <d v="2018-11-30T00:00:00"/>
    <d v="2018-12-03T00:00:00"/>
    <s v="HCM - HR Accounting Lines"/>
    <s v="000001726-0 SA Serial-1014-GF"/>
    <n v="8972"/>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36"/>
    <s v="-"/>
    <s v="HRACTUAL"/>
    <s v="-"/>
    <n v="1070"/>
    <n v="0"/>
    <s v="-"/>
    <s v="-"/>
    <s v="-"/>
    <s v="-"/>
    <d v="1988-08-08T00:00:00"/>
    <n v="0"/>
    <n v="0"/>
    <n v="0"/>
    <s v="-"/>
  </r>
  <r>
    <n v="61"/>
    <s v="SMCMP - Cal State San Marcos"/>
    <n v="2018"/>
    <x v="4"/>
    <d v="2018-11-30T00:00:00"/>
    <d v="2018-12-03T00:00:00"/>
    <s v="HCM - HR Accounting Lines"/>
    <s v="000002896-0 SA Serial-1014-GF"/>
    <n v="9371"/>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38"/>
    <s v="-"/>
    <s v="HRACTUAL"/>
    <s v="-"/>
    <n v="1750"/>
    <n v="0"/>
    <s v="-"/>
    <s v="-"/>
    <s v="-"/>
    <s v="-"/>
    <d v="1988-08-08T00:00:00"/>
    <n v="0"/>
    <n v="0"/>
    <n v="0"/>
    <s v="-"/>
  </r>
  <r>
    <n v="61"/>
    <s v="SMCMP - Cal State San Marcos"/>
    <n v="2018"/>
    <x v="4"/>
    <d v="2018-11-30T00:00:00"/>
    <d v="2018-12-03T00:00:00"/>
    <s v="HCM - HR Accounting Lines"/>
    <s v="000003975-0 SA Serial-1014-GF"/>
    <n v="9271"/>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41"/>
    <s v="-"/>
    <s v="HRACTUAL"/>
    <s v="-"/>
    <n v="2336"/>
    <n v="0"/>
    <s v="-"/>
    <s v="-"/>
    <s v="-"/>
    <s v="-"/>
    <d v="1988-08-08T00:00:00"/>
    <n v="0"/>
    <n v="0"/>
    <n v="0"/>
    <s v="-"/>
  </r>
  <r>
    <n v="61"/>
    <s v="SMCMP - Cal State San Marcos"/>
    <n v="2018"/>
    <x v="4"/>
    <d v="2018-11-30T00:00:00"/>
    <d v="2018-12-03T00:00:00"/>
    <s v="HCM - HR Accounting Lines"/>
    <s v="000005132-0 SA Serial-1014-GF"/>
    <n v="8930"/>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42"/>
    <s v="-"/>
    <s v="HRACTUAL"/>
    <s v="-"/>
    <n v="2919"/>
    <n v="0"/>
    <s v="-"/>
    <s v="-"/>
    <s v="-"/>
    <s v="-"/>
    <d v="1988-08-08T00:00:00"/>
    <n v="0"/>
    <n v="0"/>
    <n v="0"/>
    <s v="-"/>
  </r>
  <r>
    <n v="61"/>
    <s v="SMCMP - Cal State San Marcos"/>
    <n v="2018"/>
    <x v="4"/>
    <d v="2018-11-30T00:00:00"/>
    <d v="2018-12-03T00:00:00"/>
    <s v="HCM - HR Accounting Lines"/>
    <s v="000011697-0 SA Serial-1014-GF"/>
    <n v="7888"/>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44"/>
    <s v="-"/>
    <s v="HRACTUAL"/>
    <s v="-"/>
    <n v="5324"/>
    <n v="0"/>
    <s v="-"/>
    <s v="-"/>
    <s v="-"/>
    <s v="-"/>
    <d v="1988-08-08T00:00:00"/>
    <n v="0"/>
    <n v="0"/>
    <n v="0"/>
    <s v="-"/>
  </r>
  <r>
    <n v="61"/>
    <s v="SMCMP - Cal State San Marcos"/>
    <n v="2018"/>
    <x v="4"/>
    <d v="2018-11-30T00:00:00"/>
    <d v="2018-12-03T00:00:00"/>
    <s v="HCM - HR Accounting Lines"/>
    <s v="000033017-0 SA Serial-1014-GF"/>
    <n v="4546.8"/>
    <s v="601100 - Salaries Acad - Serialized"/>
    <s v="48500 - TF Campus Operating Fund"/>
    <x v="1"/>
    <s v="- - -"/>
    <s v="- - -"/>
    <s v="- - -"/>
    <s v="FTE"/>
    <n v="0.6"/>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37"/>
    <s v="-"/>
    <s v="HRACTUAL"/>
    <s v="-"/>
    <n v="1342"/>
    <n v="0"/>
    <s v="-"/>
    <s v="-"/>
    <s v="-"/>
    <s v="-"/>
    <d v="1988-08-08T00:00:00"/>
    <n v="0"/>
    <n v="0"/>
    <n v="0"/>
    <s v="-"/>
  </r>
  <r>
    <n v="61"/>
    <s v="SMCMP - Cal State San Marcos"/>
    <n v="2018"/>
    <x v="4"/>
    <d v="2018-11-30T00:00:00"/>
    <d v="2018-12-03T00:00:00"/>
    <s v="HCM - HR Accounting Lines"/>
    <s v="003543928-0 SA Serial-1014-GF"/>
    <n v="6867"/>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40"/>
    <s v="-"/>
    <s v="HRACTUAL"/>
    <s v="-"/>
    <n v="2054"/>
    <n v="0"/>
    <s v="-"/>
    <s v="-"/>
    <s v="-"/>
    <s v="-"/>
    <d v="1988-08-08T00:00:00"/>
    <n v="0"/>
    <n v="0"/>
    <n v="0"/>
    <s v="-"/>
  </r>
  <r>
    <n v="61"/>
    <s v="SMCMP - Cal State San Marcos"/>
    <n v="2018"/>
    <x v="4"/>
    <d v="2018-11-30T00:00:00"/>
    <d v="2018-12-03T00:00:00"/>
    <s v="HCM - HR Accounting Lines"/>
    <s v="003822661-0 SA Serial-1014-GF"/>
    <n v="6694"/>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43"/>
    <s v="-"/>
    <s v="HRACTUAL"/>
    <s v="-"/>
    <n v="4069"/>
    <n v="0"/>
    <s v="-"/>
    <s v="-"/>
    <s v="-"/>
    <s v="-"/>
    <d v="1988-08-08T00:00:00"/>
    <n v="0"/>
    <n v="0"/>
    <n v="0"/>
    <s v="-"/>
  </r>
  <r>
    <n v="61"/>
    <s v="SMCMP - Cal State San Marcos"/>
    <n v="2018"/>
    <x v="4"/>
    <d v="2018-11-30T00:00:00"/>
    <d v="2018-12-03T00:00:00"/>
    <s v="HCM - HR Accounting Lines"/>
    <s v="004866912-0 SA Serial-1014-GF"/>
    <n v="6695"/>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39"/>
    <s v="-"/>
    <s v="HRACTUAL"/>
    <s v="-"/>
    <n v="1893"/>
    <n v="0"/>
    <s v="-"/>
    <s v="-"/>
    <s v="-"/>
    <s v="-"/>
    <d v="1988-08-08T00:00:00"/>
    <n v="0"/>
    <n v="0"/>
    <n v="0"/>
    <s v="-"/>
  </r>
  <r>
    <n v="61"/>
    <s v="SMCMP - Cal State San Marcos"/>
    <n v="2018"/>
    <x v="4"/>
    <d v="2018-11-30T00:00:00"/>
    <d v="2018-12-03T00:00:00"/>
    <s v="HCM - HR Accounting Lines"/>
    <s v="004867835-0 SA Serial-1014-GF"/>
    <n v="6963"/>
    <s v="601100 - Salaries Acad - Serialized"/>
    <s v="48500 - TF Campus Operating Fund"/>
    <x v="1"/>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5T00:00:00"/>
    <s v="-"/>
    <s v="-"/>
    <n v="7339935"/>
    <s v="-"/>
    <s v="HRACTUAL"/>
    <s v="-"/>
    <n v="265"/>
    <n v="0"/>
    <s v="-"/>
    <s v="-"/>
    <s v="-"/>
    <s v="-"/>
    <d v="1988-08-08T00:00:00"/>
    <n v="0"/>
    <n v="0"/>
    <n v="0"/>
    <s v="-"/>
  </r>
  <r>
    <n v="61"/>
    <s v="SMCMP - Cal State San Marcos"/>
    <n v="2018"/>
    <x v="5"/>
    <d v="2018-12-31T00:00:00"/>
    <d v="2019-01-03T00:00:00"/>
    <s v="HCM - HR Accounting Lines"/>
    <s v="000001726-0 SA Serial-1014-GF"/>
    <n v="8972"/>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08"/>
    <s v="-"/>
    <s v="HRACTUAL"/>
    <s v="-"/>
    <n v="996"/>
    <n v="0"/>
    <s v="-"/>
    <s v="-"/>
    <s v="-"/>
    <s v="-"/>
    <d v="1988-08-08T00:00:00"/>
    <n v="0"/>
    <n v="0"/>
    <n v="0"/>
    <s v="-"/>
  </r>
  <r>
    <n v="61"/>
    <s v="SMCMP - Cal State San Marcos"/>
    <n v="2018"/>
    <x v="5"/>
    <d v="2018-12-31T00:00:00"/>
    <d v="2019-01-03T00:00:00"/>
    <s v="HCM - HR Accounting Lines"/>
    <s v="000002896-0 SA Serial-1014-GF"/>
    <n v="9371"/>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10"/>
    <s v="-"/>
    <s v="HRACTUAL"/>
    <s v="-"/>
    <n v="1618"/>
    <n v="0"/>
    <s v="-"/>
    <s v="-"/>
    <s v="-"/>
    <s v="-"/>
    <d v="1988-08-08T00:00:00"/>
    <n v="0"/>
    <n v="0"/>
    <n v="0"/>
    <s v="-"/>
  </r>
  <r>
    <n v="61"/>
    <s v="SMCMP - Cal State San Marcos"/>
    <n v="2018"/>
    <x v="5"/>
    <d v="2018-12-31T00:00:00"/>
    <d v="2019-01-03T00:00:00"/>
    <s v="HCM - HR Accounting Lines"/>
    <s v="000003975-0 SA Serial-1014-GF"/>
    <n v="9271"/>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13"/>
    <s v="-"/>
    <s v="HRACTUAL"/>
    <s v="-"/>
    <n v="2163"/>
    <n v="0"/>
    <s v="-"/>
    <s v="-"/>
    <s v="-"/>
    <s v="-"/>
    <d v="1988-08-08T00:00:00"/>
    <n v="0"/>
    <n v="0"/>
    <n v="0"/>
    <s v="-"/>
  </r>
  <r>
    <n v="61"/>
    <s v="SMCMP - Cal State San Marcos"/>
    <n v="2018"/>
    <x v="5"/>
    <d v="2018-12-31T00:00:00"/>
    <d v="2019-01-03T00:00:00"/>
    <s v="HCM - HR Accounting Lines"/>
    <s v="000005132-0 SA Serial-1014-GF"/>
    <n v="8930"/>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14"/>
    <s v="-"/>
    <s v="HRACTUAL"/>
    <s v="-"/>
    <n v="2716"/>
    <n v="0"/>
    <s v="-"/>
    <s v="-"/>
    <s v="-"/>
    <s v="-"/>
    <d v="1988-08-08T00:00:00"/>
    <n v="0"/>
    <n v="0"/>
    <n v="0"/>
    <s v="-"/>
  </r>
  <r>
    <n v="61"/>
    <s v="SMCMP - Cal State San Marcos"/>
    <n v="2018"/>
    <x v="5"/>
    <d v="2018-12-31T00:00:00"/>
    <d v="2019-01-03T00:00:00"/>
    <s v="HCM - HR Accounting Lines"/>
    <s v="000011697-0 SA Serial-1014-GF"/>
    <n v="7888"/>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16"/>
    <s v="-"/>
    <s v="HRACTUAL"/>
    <s v="-"/>
    <n v="4976"/>
    <n v="0"/>
    <s v="-"/>
    <s v="-"/>
    <s v="-"/>
    <s v="-"/>
    <d v="1988-08-08T00:00:00"/>
    <n v="0"/>
    <n v="0"/>
    <n v="0"/>
    <s v="-"/>
  </r>
  <r>
    <n v="61"/>
    <s v="SMCMP - Cal State San Marcos"/>
    <n v="2018"/>
    <x v="5"/>
    <d v="2018-12-31T00:00:00"/>
    <d v="2019-01-03T00:00:00"/>
    <s v="HCM - HR Accounting Lines"/>
    <s v="000033017-0 SA Serial-1014-GF"/>
    <n v="4546.8"/>
    <s v="601100 - Salaries Acad - Serialized"/>
    <s v="48500 - TF Campus Operating Fund"/>
    <x v="1"/>
    <s v="- - -"/>
    <s v="- - -"/>
    <s v="- - -"/>
    <s v="FTE"/>
    <n v="0.6"/>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09"/>
    <s v="-"/>
    <s v="HRACTUAL"/>
    <s v="-"/>
    <n v="1237"/>
    <n v="0"/>
    <s v="-"/>
    <s v="-"/>
    <s v="-"/>
    <s v="-"/>
    <d v="1988-08-08T00:00:00"/>
    <n v="0"/>
    <n v="0"/>
    <n v="0"/>
    <s v="-"/>
  </r>
  <r>
    <n v="61"/>
    <s v="SMCMP - Cal State San Marcos"/>
    <n v="2018"/>
    <x v="5"/>
    <d v="2018-12-31T00:00:00"/>
    <d v="2019-01-03T00:00:00"/>
    <s v="HCM - HR Accounting Lines"/>
    <s v="003543928-0 SA Serial-1014-GF"/>
    <n v="6867"/>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12"/>
    <s v="-"/>
    <s v="HRACTUAL"/>
    <s v="-"/>
    <n v="1911"/>
    <n v="0"/>
    <s v="-"/>
    <s v="-"/>
    <s v="-"/>
    <s v="-"/>
    <d v="1988-08-08T00:00:00"/>
    <n v="0"/>
    <n v="0"/>
    <n v="0"/>
    <s v="-"/>
  </r>
  <r>
    <n v="61"/>
    <s v="SMCMP - Cal State San Marcos"/>
    <n v="2018"/>
    <x v="5"/>
    <d v="2018-12-31T00:00:00"/>
    <d v="2019-01-03T00:00:00"/>
    <s v="HCM - HR Accounting Lines"/>
    <s v="003822661-0 SA Serial-1014-GF"/>
    <n v="6694"/>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15"/>
    <s v="-"/>
    <s v="HRACTUAL"/>
    <s v="-"/>
    <n v="3791"/>
    <n v="0"/>
    <s v="-"/>
    <s v="-"/>
    <s v="-"/>
    <s v="-"/>
    <d v="1988-08-08T00:00:00"/>
    <n v="0"/>
    <n v="0"/>
    <n v="0"/>
    <s v="-"/>
  </r>
  <r>
    <n v="61"/>
    <s v="SMCMP - Cal State San Marcos"/>
    <n v="2018"/>
    <x v="5"/>
    <d v="2018-12-31T00:00:00"/>
    <d v="2019-01-03T00:00:00"/>
    <s v="HCM - HR Accounting Lines"/>
    <s v="004866912-0 SA Serial-1014-GF"/>
    <n v="6695"/>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11"/>
    <s v="-"/>
    <s v="HRACTUAL"/>
    <s v="-"/>
    <n v="1758"/>
    <n v="0"/>
    <s v="-"/>
    <s v="-"/>
    <s v="-"/>
    <s v="-"/>
    <d v="1988-08-08T00:00:00"/>
    <n v="0"/>
    <n v="0"/>
    <n v="0"/>
    <s v="-"/>
  </r>
  <r>
    <n v="61"/>
    <s v="SMCMP - Cal State San Marcos"/>
    <n v="2018"/>
    <x v="5"/>
    <d v="2018-12-31T00:00:00"/>
    <d v="2019-01-03T00:00:00"/>
    <s v="HCM - HR Accounting Lines"/>
    <s v="004867835-0 SA Serial-1014-GF"/>
    <n v="6963"/>
    <s v="601100 - Salaries Acad - Serialized"/>
    <s v="48500 - TF Campus Operating Fund"/>
    <x v="1"/>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5T00:00:00"/>
    <s v="-"/>
    <s v="-"/>
    <n v="7721907"/>
    <s v="-"/>
    <s v="HRACTUAL"/>
    <s v="-"/>
    <n v="248"/>
    <n v="0"/>
    <s v="-"/>
    <s v="-"/>
    <s v="-"/>
    <s v="-"/>
    <d v="1988-08-08T00:00:00"/>
    <n v="0"/>
    <n v="0"/>
    <n v="0"/>
    <s v="-"/>
  </r>
  <r>
    <n v="63"/>
    <s v="SMCMP - Cal State San Marcos"/>
    <n v="2018"/>
    <x v="0"/>
    <d v="2018-07-31T00:00:00"/>
    <d v="2018-08-01T00:00:00"/>
    <s v="HCM - HR Accounting Lines"/>
    <s v="000003715-0 SA Serial"/>
    <n v="9879.1"/>
    <s v="601100 - Salaries Acad - Serialized"/>
    <s v="48500 - TF Campus Operating Fund"/>
    <x v="2"/>
    <s v="- - -"/>
    <s v="- - -"/>
    <s v="- - -"/>
    <s v="FTE"/>
    <n v="0.7"/>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932348"/>
    <s v="-"/>
    <s v="HRACTUAL"/>
    <s v="-"/>
    <n v="8519"/>
    <n v="0"/>
    <s v="-"/>
    <s v="-"/>
    <s v="-"/>
    <s v="-"/>
    <d v="1988-08-08T00:00:00"/>
    <n v="0"/>
    <n v="0"/>
    <n v="0"/>
    <s v="-"/>
  </r>
  <r>
    <n v="63"/>
    <s v="SMCMP - Cal State San Marcos"/>
    <n v="2018"/>
    <x v="0"/>
    <d v="2018-07-31T00:00:00"/>
    <d v="2018-08-01T00:00:00"/>
    <s v="HCM - HR Accounting Lines"/>
    <s v="000003871-0 SA Serial"/>
    <n v="10178"/>
    <s v="601100 - Salaries Acad - Serialized"/>
    <s v="48500 - TF Campus Operating Fund"/>
    <x v="2"/>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932342"/>
    <s v="-"/>
    <s v="HRACTUAL"/>
    <s v="-"/>
    <n v="2131"/>
    <n v="0"/>
    <s v="-"/>
    <s v="-"/>
    <s v="-"/>
    <s v="-"/>
    <d v="1988-08-08T00:00:00"/>
    <n v="0"/>
    <n v="0"/>
    <n v="0"/>
    <s v="-"/>
  </r>
  <r>
    <n v="63"/>
    <s v="SMCMP - Cal State San Marcos"/>
    <n v="2018"/>
    <x v="0"/>
    <d v="2018-07-31T00:00:00"/>
    <d v="2018-08-01T00:00:00"/>
    <s v="HCM - HR Accounting Lines"/>
    <s v="000004846-0 SA Serial"/>
    <n v="17922"/>
    <s v="601100 - Salaries Acad - Serialized"/>
    <s v="48500 - TF Campus Operating Fund"/>
    <x v="2"/>
    <s v="- - -"/>
    <s v="- - -"/>
    <s v="- - -"/>
    <s v="FTE"/>
    <n v="0"/>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769602"/>
    <s v="-"/>
    <s v="HRACTUAL"/>
    <s v="-"/>
    <n v="2626"/>
    <n v="0"/>
    <s v="-"/>
    <s v="-"/>
    <s v="-"/>
    <s v="-"/>
    <d v="1988-08-08T00:00:00"/>
    <n v="0"/>
    <n v="0"/>
    <n v="0"/>
    <s v="-"/>
  </r>
  <r>
    <n v="63"/>
    <s v="SMCMP - Cal State San Marcos"/>
    <n v="2018"/>
    <x v="0"/>
    <d v="2018-07-31T00:00:00"/>
    <d v="2018-08-01T00:00:00"/>
    <s v="HCM - HR Accounting Lines"/>
    <s v="000005808-2 SA Serial"/>
    <n v="9571"/>
    <s v="601100 - Salaries Acad - Serialized"/>
    <s v="48500 - TF Campus Operating Fund"/>
    <x v="2"/>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932347"/>
    <s v="-"/>
    <s v="HRACTUAL"/>
    <s v="-"/>
    <n v="2946"/>
    <n v="0"/>
    <s v="-"/>
    <s v="-"/>
    <s v="-"/>
    <s v="-"/>
    <d v="1988-08-08T00:00:00"/>
    <n v="0"/>
    <n v="0"/>
    <n v="0"/>
    <s v="-"/>
  </r>
  <r>
    <n v="63"/>
    <s v="SMCMP - Cal State San Marcos"/>
    <n v="2018"/>
    <x v="0"/>
    <d v="2018-07-31T00:00:00"/>
    <d v="2018-08-01T00:00:00"/>
    <s v="HCM - HR Accounting Lines"/>
    <s v="000013270-0 SA Serial"/>
    <n v="8815"/>
    <s v="601100 - Salaries Acad - Serialized"/>
    <s v="48500 - TF Campus Operating Fund"/>
    <x v="2"/>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932344"/>
    <s v="-"/>
    <s v="HRACTUAL"/>
    <s v="-"/>
    <n v="6251"/>
    <n v="0"/>
    <s v="-"/>
    <s v="-"/>
    <s v="-"/>
    <s v="-"/>
    <d v="1988-08-08T00:00:00"/>
    <n v="0"/>
    <n v="0"/>
    <n v="0"/>
    <s v="-"/>
  </r>
  <r>
    <n v="63"/>
    <s v="SMCMP - Cal State San Marcos"/>
    <n v="2018"/>
    <x v="0"/>
    <d v="2018-07-31T00:00:00"/>
    <d v="2018-08-01T00:00:00"/>
    <s v="HCM - HR Accounting Lines"/>
    <s v="000013283-0 SA Serial"/>
    <n v="8708"/>
    <s v="601100 - Salaries Acad - Serialized"/>
    <s v="48500 - TF Campus Operating Fund"/>
    <x v="2"/>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932343"/>
    <s v="-"/>
    <s v="HRACTUAL"/>
    <s v="-"/>
    <n v="5369"/>
    <n v="0"/>
    <s v="-"/>
    <s v="-"/>
    <s v="-"/>
    <s v="-"/>
    <d v="1988-08-08T00:00:00"/>
    <n v="0"/>
    <n v="0"/>
    <n v="0"/>
    <s v="-"/>
  </r>
  <r>
    <n v="63"/>
    <s v="SMCMP - Cal State San Marcos"/>
    <n v="2018"/>
    <x v="0"/>
    <d v="2018-07-31T00:00:00"/>
    <d v="2018-08-01T00:00:00"/>
    <s v="HCM - HR Accounting Lines"/>
    <s v="003820854-0 SA Serial"/>
    <n v="7536"/>
    <s v="601100 - Salaries Acad - Serialized"/>
    <s v="48500 - TF Campus Operating Fund"/>
    <x v="2"/>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932345"/>
    <s v="-"/>
    <s v="HRACTUAL"/>
    <s v="-"/>
    <n v="6269"/>
    <n v="0"/>
    <s v="-"/>
    <s v="-"/>
    <s v="-"/>
    <s v="-"/>
    <d v="1988-08-08T00:00:00"/>
    <n v="0"/>
    <n v="0"/>
    <n v="0"/>
    <s v="-"/>
  </r>
  <r>
    <n v="63"/>
    <s v="SMCMP - Cal State San Marcos"/>
    <n v="2018"/>
    <x v="0"/>
    <d v="2018-07-31T00:00:00"/>
    <d v="2018-08-01T00:00:00"/>
    <s v="HCM - HR Accounting Lines"/>
    <s v="004138834-0 SA Serial"/>
    <n v="7667"/>
    <s v="601100 - Salaries Acad - Serialized"/>
    <s v="48500 - TF Campus Operating Fund"/>
    <x v="2"/>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932346"/>
    <s v="-"/>
    <s v="HRACTUAL"/>
    <s v="-"/>
    <n v="6301"/>
    <n v="0"/>
    <s v="-"/>
    <s v="-"/>
    <s v="-"/>
    <s v="-"/>
    <d v="1988-08-08T00:00:00"/>
    <n v="0"/>
    <n v="0"/>
    <n v="0"/>
    <s v="-"/>
  </r>
  <r>
    <n v="63"/>
    <s v="SMCMP - Cal State San Marcos"/>
    <n v="2018"/>
    <x v="0"/>
    <d v="2018-07-31T00:00:00"/>
    <d v="2018-08-01T00:00:00"/>
    <s v="HCM - HR Accounting Lines"/>
    <s v="004505915-0 SA Serial"/>
    <n v="7390"/>
    <s v="601100 - Salaries Acad - Serialized"/>
    <s v="48500 - TF Campus Operating Fund"/>
    <x v="2"/>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1-29T00:00:00"/>
    <s v="-"/>
    <s v="-"/>
    <n v="5932341"/>
    <s v="-"/>
    <s v="HRACTUAL"/>
    <s v="-"/>
    <n v="1543"/>
    <n v="0"/>
    <s v="-"/>
    <s v="-"/>
    <s v="-"/>
    <s v="-"/>
    <d v="1988-08-08T00:00:00"/>
    <n v="0"/>
    <n v="0"/>
    <n v="0"/>
    <s v="-"/>
  </r>
  <r>
    <n v="63"/>
    <s v="SMCMP - Cal State San Marcos"/>
    <n v="2018"/>
    <x v="1"/>
    <d v="2018-08-31T00:00:00"/>
    <d v="2018-08-31T00:00:00"/>
    <s v="HCM - HR Accounting Lines"/>
    <s v="000003715-0 SA Serial"/>
    <n v="9879.1"/>
    <s v="601100 - Salaries Acad - Serialized"/>
    <s v="48500 - TF Campus Operating Fund"/>
    <x v="2"/>
    <s v="- - -"/>
    <s v="- - -"/>
    <s v="- - -"/>
    <s v="FTE"/>
    <n v="0.7"/>
    <s v="-"/>
    <s v="-"/>
    <s v="-"/>
    <s v="-"/>
    <x v="1"/>
    <s v="-"/>
    <s v="-"/>
    <s v="-"/>
    <x v="0"/>
    <s v="- - -"/>
    <d v="2018-08-31T00:00:00"/>
    <s v="-"/>
    <d v="2018-08-31T00:00:00"/>
    <d v="2018-08-31T00:00:00"/>
    <s v="0948 - Calif State University Trust Fund"/>
    <s v="485 - TF-CSU Operating Fund"/>
    <s v="601100 - Academic Salaries"/>
    <s v="00000 - No Project Name Assigned"/>
    <s v="000 - x"/>
    <d v="1900-01-26T00:00:00"/>
    <s v="-"/>
    <s v="-"/>
    <n v="6307383"/>
    <s v="-"/>
    <s v="HRACTUAL"/>
    <s v="-"/>
    <n v="7657"/>
    <n v="0"/>
    <s v="-"/>
    <s v="-"/>
    <s v="-"/>
    <s v="-"/>
    <d v="1988-08-08T00:00:00"/>
    <n v="0"/>
    <n v="0"/>
    <n v="0"/>
    <s v="-"/>
  </r>
  <r>
    <n v="63"/>
    <s v="SMCMP - Cal State San Marcos"/>
    <n v="2018"/>
    <x v="1"/>
    <d v="2018-08-31T00:00:00"/>
    <d v="2018-08-31T00:00:00"/>
    <s v="HCM - HR Accounting Lines"/>
    <s v="000003871-0 SA Serial"/>
    <n v="10178"/>
    <s v="601100 - Salaries Acad - Serialized"/>
    <s v="48500 - TF Campus Operating Fund"/>
    <x v="2"/>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6T00:00:00"/>
    <s v="-"/>
    <s v="-"/>
    <n v="6307377"/>
    <s v="-"/>
    <s v="HRACTUAL"/>
    <s v="-"/>
    <n v="2028"/>
    <n v="0"/>
    <s v="-"/>
    <s v="-"/>
    <s v="-"/>
    <s v="-"/>
    <d v="1988-08-08T00:00:00"/>
    <n v="0"/>
    <n v="0"/>
    <n v="0"/>
    <s v="-"/>
  </r>
  <r>
    <n v="63"/>
    <s v="SMCMP - Cal State San Marcos"/>
    <n v="2018"/>
    <x v="1"/>
    <d v="2018-08-31T00:00:00"/>
    <d v="2018-08-31T00:00:00"/>
    <s v="HCM - HR Accounting Lines"/>
    <s v="000005808-2 SA Serial"/>
    <n v="9571"/>
    <s v="601100 - Salaries Acad - Serialized"/>
    <s v="48500 - TF Campus Operating Fund"/>
    <x v="2"/>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6T00:00:00"/>
    <s v="-"/>
    <s v="-"/>
    <n v="6307382"/>
    <s v="-"/>
    <s v="HRACTUAL"/>
    <s v="-"/>
    <n v="2781"/>
    <n v="0"/>
    <s v="-"/>
    <s v="-"/>
    <s v="-"/>
    <s v="-"/>
    <d v="1988-08-08T00:00:00"/>
    <n v="0"/>
    <n v="0"/>
    <n v="0"/>
    <s v="-"/>
  </r>
  <r>
    <n v="63"/>
    <s v="SMCMP - Cal State San Marcos"/>
    <n v="2018"/>
    <x v="1"/>
    <d v="2018-08-31T00:00:00"/>
    <d v="2018-08-31T00:00:00"/>
    <s v="HCM - HR Accounting Lines"/>
    <s v="000013270-0 SA Serial"/>
    <n v="8815"/>
    <s v="601100 - Salaries Acad - Serialized"/>
    <s v="48500 - TF Campus Operating Fund"/>
    <x v="2"/>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6T00:00:00"/>
    <s v="-"/>
    <s v="-"/>
    <n v="6307379"/>
    <s v="-"/>
    <s v="HRACTUAL"/>
    <s v="-"/>
    <n v="5821"/>
    <n v="0"/>
    <s v="-"/>
    <s v="-"/>
    <s v="-"/>
    <s v="-"/>
    <d v="1988-08-08T00:00:00"/>
    <n v="0"/>
    <n v="0"/>
    <n v="0"/>
    <s v="-"/>
  </r>
  <r>
    <n v="63"/>
    <s v="SMCMP - Cal State San Marcos"/>
    <n v="2018"/>
    <x v="1"/>
    <d v="2018-08-31T00:00:00"/>
    <d v="2018-08-31T00:00:00"/>
    <s v="HCM - HR Accounting Lines"/>
    <s v="000013283-0 SA Serial"/>
    <n v="8708"/>
    <s v="601100 - Salaries Acad - Serialized"/>
    <s v="48500 - TF Campus Operating Fund"/>
    <x v="2"/>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6T00:00:00"/>
    <s v="-"/>
    <s v="-"/>
    <n v="6307378"/>
    <s v="-"/>
    <s v="HRACTUAL"/>
    <s v="-"/>
    <n v="5054"/>
    <n v="0"/>
    <s v="-"/>
    <s v="-"/>
    <s v="-"/>
    <s v="-"/>
    <d v="1988-08-08T00:00:00"/>
    <n v="0"/>
    <n v="0"/>
    <n v="0"/>
    <s v="-"/>
  </r>
  <r>
    <n v="63"/>
    <s v="SMCMP - Cal State San Marcos"/>
    <n v="2018"/>
    <x v="1"/>
    <d v="2018-08-31T00:00:00"/>
    <d v="2018-08-31T00:00:00"/>
    <s v="HCM - HR Accounting Lines"/>
    <s v="003820854-0 SA Serial"/>
    <n v="7536"/>
    <s v="601100 - Salaries Acad - Serialized"/>
    <s v="48500 - TF Campus Operating Fund"/>
    <x v="2"/>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6T00:00:00"/>
    <s v="-"/>
    <s v="-"/>
    <n v="6307380"/>
    <s v="-"/>
    <s v="HRACTUAL"/>
    <s v="-"/>
    <n v="5839"/>
    <n v="0"/>
    <s v="-"/>
    <s v="-"/>
    <s v="-"/>
    <s v="-"/>
    <d v="1988-08-08T00:00:00"/>
    <n v="0"/>
    <n v="0"/>
    <n v="0"/>
    <s v="-"/>
  </r>
  <r>
    <n v="63"/>
    <s v="SMCMP - Cal State San Marcos"/>
    <n v="2018"/>
    <x v="1"/>
    <d v="2018-08-31T00:00:00"/>
    <d v="2018-08-31T00:00:00"/>
    <s v="HCM - HR Accounting Lines"/>
    <s v="004138834-0 SA Serial"/>
    <n v="7667"/>
    <s v="601100 - Salaries Acad - Serialized"/>
    <s v="48500 - TF Campus Operating Fund"/>
    <x v="2"/>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6T00:00:00"/>
    <s v="-"/>
    <s v="-"/>
    <n v="6307381"/>
    <s v="-"/>
    <s v="HRACTUAL"/>
    <s v="-"/>
    <n v="5863"/>
    <n v="0"/>
    <s v="-"/>
    <s v="-"/>
    <s v="-"/>
    <s v="-"/>
    <d v="1988-08-08T00:00:00"/>
    <n v="0"/>
    <n v="0"/>
    <n v="0"/>
    <s v="-"/>
  </r>
  <r>
    <n v="63"/>
    <s v="SMCMP - Cal State San Marcos"/>
    <n v="2018"/>
    <x v="1"/>
    <d v="2018-08-31T00:00:00"/>
    <d v="2018-08-31T00:00:00"/>
    <s v="HCM - HR Accounting Lines"/>
    <s v="004505915-0 SA Serial"/>
    <n v="7390"/>
    <s v="601100 - Salaries Acad - Serialized"/>
    <s v="48500 - TF Campus Operating Fund"/>
    <x v="2"/>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1-26T00:00:00"/>
    <s v="-"/>
    <s v="-"/>
    <n v="6307376"/>
    <s v="-"/>
    <s v="HRACTUAL"/>
    <s v="-"/>
    <n v="1486"/>
    <n v="0"/>
    <s v="-"/>
    <s v="-"/>
    <s v="-"/>
    <s v="-"/>
    <d v="1988-08-08T00:00:00"/>
    <n v="0"/>
    <n v="0"/>
    <n v="0"/>
    <s v="-"/>
  </r>
  <r>
    <n v="63"/>
    <s v="SMCMP - Cal State San Marcos"/>
    <n v="2018"/>
    <x v="2"/>
    <d v="2018-09-30T00:00:00"/>
    <d v="2018-09-28T00:00:00"/>
    <s v="HCM - HR Accounting Lines"/>
    <s v="000003715-0 SA Serial"/>
    <n v="9879.1"/>
    <s v="601100 - Salaries Acad - Serialized"/>
    <s v="48500 - TF Campus Operating Fund"/>
    <x v="2"/>
    <s v="- - -"/>
    <s v="- - -"/>
    <s v="- - -"/>
    <s v="FTE"/>
    <n v="0.7"/>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6645347"/>
    <s v="-"/>
    <s v="HRACTUAL"/>
    <s v="-"/>
    <n v="8563"/>
    <n v="0"/>
    <s v="-"/>
    <s v="-"/>
    <s v="-"/>
    <s v="-"/>
    <d v="1988-08-08T00:00:00"/>
    <n v="0"/>
    <n v="0"/>
    <n v="0"/>
    <s v="-"/>
  </r>
  <r>
    <n v="63"/>
    <s v="SMCMP - Cal State San Marcos"/>
    <n v="2018"/>
    <x v="2"/>
    <d v="2018-09-30T00:00:00"/>
    <d v="2018-09-28T00:00:00"/>
    <s v="HCM - HR Accounting Lines"/>
    <s v="000003871-0 SA Serial"/>
    <n v="10178"/>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6645341"/>
    <s v="-"/>
    <s v="HRACTUAL"/>
    <s v="-"/>
    <n v="2125"/>
    <n v="0"/>
    <s v="-"/>
    <s v="-"/>
    <s v="-"/>
    <s v="-"/>
    <d v="1988-08-08T00:00:00"/>
    <n v="0"/>
    <n v="0"/>
    <n v="0"/>
    <s v="-"/>
  </r>
  <r>
    <n v="63"/>
    <s v="SMCMP - Cal State San Marcos"/>
    <n v="2018"/>
    <x v="2"/>
    <d v="2018-09-30T00:00:00"/>
    <d v="2018-09-28T00:00:00"/>
    <s v="HCM - HR Accounting Lines"/>
    <s v="000005808-2 SA Serial"/>
    <n v="9571"/>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6645346"/>
    <s v="-"/>
    <s v="HRACTUAL"/>
    <s v="-"/>
    <n v="2966"/>
    <n v="0"/>
    <s v="-"/>
    <s v="-"/>
    <s v="-"/>
    <s v="-"/>
    <d v="1988-08-08T00:00:00"/>
    <n v="0"/>
    <n v="0"/>
    <n v="0"/>
    <s v="-"/>
  </r>
  <r>
    <n v="63"/>
    <s v="SMCMP - Cal State San Marcos"/>
    <n v="2018"/>
    <x v="2"/>
    <d v="2018-09-30T00:00:00"/>
    <d v="2018-09-28T00:00:00"/>
    <s v="HCM - HR Accounting Lines"/>
    <s v="000013270-0 SA Serial"/>
    <n v="8815"/>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6645343"/>
    <s v="-"/>
    <s v="HRACTUAL"/>
    <s v="-"/>
    <n v="6305"/>
    <n v="0"/>
    <s v="-"/>
    <s v="-"/>
    <s v="-"/>
    <s v="-"/>
    <d v="1988-08-08T00:00:00"/>
    <n v="0"/>
    <n v="0"/>
    <n v="0"/>
    <s v="-"/>
  </r>
  <r>
    <n v="63"/>
    <s v="SMCMP - Cal State San Marcos"/>
    <n v="2018"/>
    <x v="2"/>
    <d v="2018-09-30T00:00:00"/>
    <d v="2018-09-28T00:00:00"/>
    <s v="HCM - HR Accounting Lines"/>
    <s v="000013283-0 SA Serial"/>
    <n v="8708"/>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6645342"/>
    <s v="-"/>
    <s v="HRACTUAL"/>
    <s v="-"/>
    <n v="5318"/>
    <n v="0"/>
    <s v="-"/>
    <s v="-"/>
    <s v="-"/>
    <s v="-"/>
    <d v="1988-08-08T00:00:00"/>
    <n v="0"/>
    <n v="0"/>
    <n v="0"/>
    <s v="-"/>
  </r>
  <r>
    <n v="63"/>
    <s v="SMCMP - Cal State San Marcos"/>
    <n v="2018"/>
    <x v="2"/>
    <d v="2018-09-30T00:00:00"/>
    <d v="2018-09-28T00:00:00"/>
    <s v="HCM - HR Accounting Lines"/>
    <s v="003820854-0 SA Serial"/>
    <n v="7536"/>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6645344"/>
    <s v="-"/>
    <s v="HRACTUAL"/>
    <s v="-"/>
    <n v="6325"/>
    <n v="0"/>
    <s v="-"/>
    <s v="-"/>
    <s v="-"/>
    <s v="-"/>
    <d v="1988-08-08T00:00:00"/>
    <n v="0"/>
    <n v="0"/>
    <n v="0"/>
    <s v="-"/>
  </r>
  <r>
    <n v="63"/>
    <s v="SMCMP - Cal State San Marcos"/>
    <n v="2018"/>
    <x v="2"/>
    <d v="2018-09-30T00:00:00"/>
    <d v="2018-09-28T00:00:00"/>
    <s v="HCM - HR Accounting Lines"/>
    <s v="004138834-0 SA Serial"/>
    <n v="8357"/>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6645345"/>
    <s v="-"/>
    <s v="HRACTUAL"/>
    <s v="-"/>
    <n v="6358"/>
    <n v="0"/>
    <s v="-"/>
    <s v="-"/>
    <s v="-"/>
    <s v="-"/>
    <d v="1988-08-08T00:00:00"/>
    <n v="0"/>
    <n v="0"/>
    <n v="0"/>
    <s v="-"/>
  </r>
  <r>
    <n v="63"/>
    <s v="SMCMP - Cal State San Marcos"/>
    <n v="2018"/>
    <x v="2"/>
    <d v="2018-09-30T00:00:00"/>
    <d v="2018-09-28T00:00:00"/>
    <s v="HCM - HR Accounting Lines"/>
    <s v="004505915-0 SA Serial"/>
    <n v="7390"/>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6645340"/>
    <s v="-"/>
    <s v="HRACTUAL"/>
    <s v="-"/>
    <n v="1529"/>
    <n v="0"/>
    <s v="-"/>
    <s v="-"/>
    <s v="-"/>
    <s v="-"/>
    <d v="1988-08-08T00:00:00"/>
    <n v="0"/>
    <n v="0"/>
    <n v="0"/>
    <s v="-"/>
  </r>
  <r>
    <n v="63"/>
    <s v="SMCMP - Cal State San Marcos"/>
    <n v="2018"/>
    <x v="2"/>
    <d v="2018-09-30T00:00:00"/>
    <d v="2018-09-28T00:00:00"/>
    <s v="HCM - HR Accounting Lines"/>
    <s v="150000936-0 SA Serial"/>
    <n v="7084"/>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1174734"/>
    <s v="-"/>
    <s v="HRACTUAL"/>
    <s v="-"/>
    <n v="6407"/>
    <n v="0"/>
    <s v="-"/>
    <s v="-"/>
    <s v="-"/>
    <s v="-"/>
    <d v="1988-08-08T00:00:00"/>
    <n v="0"/>
    <n v="0"/>
    <n v="0"/>
    <s v="-"/>
  </r>
  <r>
    <n v="63"/>
    <s v="SMCMP - Cal State San Marcos"/>
    <n v="2018"/>
    <x v="2"/>
    <d v="2018-09-30T00:00:00"/>
    <d v="2018-09-28T00:00:00"/>
    <s v="HCM - HR Accounting Lines"/>
    <s v="150001378-0 SA Serial"/>
    <n v="8125"/>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1174733"/>
    <s v="-"/>
    <s v="HRACTUAL"/>
    <s v="-"/>
    <n v="6387"/>
    <n v="0"/>
    <s v="-"/>
    <s v="-"/>
    <s v="-"/>
    <s v="-"/>
    <d v="1988-08-08T00:00:00"/>
    <n v="0"/>
    <n v="0"/>
    <n v="0"/>
    <s v="-"/>
  </r>
  <r>
    <n v="63"/>
    <s v="SMCMP - Cal State San Marcos"/>
    <n v="2018"/>
    <x v="2"/>
    <d v="2018-09-30T00:00:00"/>
    <d v="2018-09-28T00:00:00"/>
    <s v="HCM - HR Accounting Lines"/>
    <s v="150001391-0 SA Serial"/>
    <n v="7084"/>
    <s v="601100 - Salaries Acad - Serialized"/>
    <s v="48500 - TF Campus Operating Fund"/>
    <x v="2"/>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1-26T00:00:00"/>
    <s v="-"/>
    <s v="-"/>
    <n v="1174732"/>
    <s v="-"/>
    <s v="HRACTUAL"/>
    <s v="-"/>
    <n v="6349"/>
    <n v="0"/>
    <s v="-"/>
    <s v="-"/>
    <s v="-"/>
    <s v="-"/>
    <d v="1988-08-08T00:00:00"/>
    <n v="0"/>
    <n v="0"/>
    <n v="0"/>
    <s v="-"/>
  </r>
  <r>
    <n v="63"/>
    <s v="SMCMP - Cal State San Marcos"/>
    <n v="2018"/>
    <x v="3"/>
    <d v="2018-10-31T00:00:00"/>
    <d v="2018-10-31T00:00:00"/>
    <s v="HCM - HR Accounting Lines"/>
    <s v="000003715-0 SA Serial"/>
    <n v="9879.1"/>
    <s v="601100 - Salaries Acad - Serialized"/>
    <s v="48500 - TF Campus Operating Fund"/>
    <x v="2"/>
    <s v="- - -"/>
    <s v="- - -"/>
    <s v="- - -"/>
    <s v="FTE"/>
    <n v="0.7"/>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71"/>
    <s v="-"/>
    <s v="HRACTUAL"/>
    <s v="-"/>
    <n v="8389"/>
    <n v="0"/>
    <s v="-"/>
    <s v="-"/>
    <s v="-"/>
    <s v="-"/>
    <d v="1988-08-08T00:00:00"/>
    <n v="0"/>
    <n v="0"/>
    <n v="0"/>
    <s v="-"/>
  </r>
  <r>
    <n v="63"/>
    <s v="SMCMP - Cal State San Marcos"/>
    <n v="2018"/>
    <x v="3"/>
    <d v="2018-10-31T00:00:00"/>
    <d v="2018-10-31T00:00:00"/>
    <s v="HCM - HR Accounting Lines"/>
    <s v="000003871-0 SA Serial"/>
    <n v="10178"/>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2"/>
    <s v="-"/>
    <s v="HRACTUAL"/>
    <s v="-"/>
    <n v="2122"/>
    <n v="0"/>
    <s v="-"/>
    <s v="-"/>
    <s v="-"/>
    <s v="-"/>
    <d v="1988-08-08T00:00:00"/>
    <n v="0"/>
    <n v="0"/>
    <n v="0"/>
    <s v="-"/>
  </r>
  <r>
    <n v="63"/>
    <s v="SMCMP - Cal State San Marcos"/>
    <n v="2018"/>
    <x v="3"/>
    <d v="2018-10-31T00:00:00"/>
    <d v="2018-10-31T00:00:00"/>
    <s v="HCM - HR Accounting Lines"/>
    <s v="000005808-2 SA Serial"/>
    <n v="9571"/>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70"/>
    <s v="-"/>
    <s v="HRACTUAL"/>
    <s v="-"/>
    <n v="2991"/>
    <n v="0"/>
    <s v="-"/>
    <s v="-"/>
    <s v="-"/>
    <s v="-"/>
    <d v="1988-08-08T00:00:00"/>
    <n v="0"/>
    <n v="0"/>
    <n v="0"/>
    <s v="-"/>
  </r>
  <r>
    <n v="63"/>
    <s v="SMCMP - Cal State San Marcos"/>
    <n v="2018"/>
    <x v="3"/>
    <d v="2018-10-31T00:00:00"/>
    <d v="2018-10-31T00:00:00"/>
    <s v="HCM - HR Accounting Lines"/>
    <s v="000013270-0 SA Serial"/>
    <n v="8815"/>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4"/>
    <s v="-"/>
    <s v="HRACTUAL"/>
    <s v="-"/>
    <n v="6424"/>
    <n v="0"/>
    <s v="-"/>
    <s v="-"/>
    <s v="-"/>
    <s v="-"/>
    <d v="1988-08-08T00:00:00"/>
    <n v="0"/>
    <n v="0"/>
    <n v="0"/>
    <s v="-"/>
  </r>
  <r>
    <n v="63"/>
    <s v="SMCMP - Cal State San Marcos"/>
    <n v="2018"/>
    <x v="3"/>
    <d v="2018-10-31T00:00:00"/>
    <d v="2018-10-31T00:00:00"/>
    <s v="HCM - HR Accounting Lines"/>
    <s v="000013283-0 SA Serial"/>
    <n v="8708"/>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3"/>
    <s v="-"/>
    <s v="HRACTUAL"/>
    <s v="-"/>
    <n v="5446"/>
    <n v="0"/>
    <s v="-"/>
    <s v="-"/>
    <s v="-"/>
    <s v="-"/>
    <d v="1988-08-08T00:00:00"/>
    <n v="0"/>
    <n v="0"/>
    <n v="0"/>
    <s v="-"/>
  </r>
  <r>
    <n v="63"/>
    <s v="SMCMP - Cal State San Marcos"/>
    <n v="2018"/>
    <x v="3"/>
    <d v="2018-10-31T00:00:00"/>
    <d v="2018-10-31T00:00:00"/>
    <s v="HCM - HR Accounting Lines"/>
    <s v="003820854-0 SA Serial"/>
    <n v="7536"/>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5"/>
    <s v="-"/>
    <s v="HRACTUAL"/>
    <s v="-"/>
    <n v="6444"/>
    <n v="0"/>
    <s v="-"/>
    <s v="-"/>
    <s v="-"/>
    <s v="-"/>
    <d v="1988-08-08T00:00:00"/>
    <n v="0"/>
    <n v="0"/>
    <n v="0"/>
    <s v="-"/>
  </r>
  <r>
    <n v="63"/>
    <s v="SMCMP - Cal State San Marcos"/>
    <n v="2018"/>
    <x v="3"/>
    <d v="2018-10-31T00:00:00"/>
    <d v="2018-10-31T00:00:00"/>
    <s v="HCM - HR Accounting Lines"/>
    <s v="004138834-0 SA Serial"/>
    <n v="8357"/>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7"/>
    <s v="-"/>
    <s v="HRACTUAL"/>
    <s v="-"/>
    <n v="6479"/>
    <n v="0"/>
    <s v="-"/>
    <s v="-"/>
    <s v="-"/>
    <s v="-"/>
    <d v="1988-08-08T00:00:00"/>
    <n v="0"/>
    <n v="0"/>
    <n v="0"/>
    <s v="-"/>
  </r>
  <r>
    <n v="63"/>
    <s v="SMCMP - Cal State San Marcos"/>
    <n v="2018"/>
    <x v="3"/>
    <d v="2018-10-31T00:00:00"/>
    <d v="2018-10-31T00:00:00"/>
    <s v="HCM - HR Accounting Lines"/>
    <s v="004505915-0 SA Serial"/>
    <n v="7390"/>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1"/>
    <s v="-"/>
    <s v="HRACTUAL"/>
    <s v="-"/>
    <n v="1536"/>
    <n v="0"/>
    <s v="-"/>
    <s v="-"/>
    <s v="-"/>
    <s v="-"/>
    <d v="1988-08-08T00:00:00"/>
    <n v="0"/>
    <n v="0"/>
    <n v="0"/>
    <s v="-"/>
  </r>
  <r>
    <n v="63"/>
    <s v="SMCMP - Cal State San Marcos"/>
    <n v="2018"/>
    <x v="3"/>
    <d v="2018-10-31T00:00:00"/>
    <d v="2018-10-31T00:00:00"/>
    <s v="HCM - HR Accounting Lines"/>
    <s v="150000936-0 SA Serial"/>
    <n v="7084"/>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9"/>
    <s v="-"/>
    <s v="HRACTUAL"/>
    <s v="-"/>
    <n v="6532"/>
    <n v="0"/>
    <s v="-"/>
    <s v="-"/>
    <s v="-"/>
    <s v="-"/>
    <d v="1988-08-08T00:00:00"/>
    <n v="0"/>
    <n v="0"/>
    <n v="0"/>
    <s v="-"/>
  </r>
  <r>
    <n v="63"/>
    <s v="SMCMP - Cal State San Marcos"/>
    <n v="2018"/>
    <x v="3"/>
    <d v="2018-10-31T00:00:00"/>
    <d v="2018-10-31T00:00:00"/>
    <s v="HCM - HR Accounting Lines"/>
    <s v="150001378-0 SA Serial"/>
    <n v="8125"/>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8"/>
    <s v="-"/>
    <s v="HRACTUAL"/>
    <s v="-"/>
    <n v="6510"/>
    <n v="0"/>
    <s v="-"/>
    <s v="-"/>
    <s v="-"/>
    <s v="-"/>
    <d v="1988-08-08T00:00:00"/>
    <n v="0"/>
    <n v="0"/>
    <n v="0"/>
    <s v="-"/>
  </r>
  <r>
    <n v="63"/>
    <s v="SMCMP - Cal State San Marcos"/>
    <n v="2018"/>
    <x v="3"/>
    <d v="2018-10-31T00:00:00"/>
    <d v="2018-10-31T00:00:00"/>
    <s v="HCM - HR Accounting Lines"/>
    <s v="150001391-0 SA Serial"/>
    <n v="7084"/>
    <s v="601100 - Salaries Acad - Serialized"/>
    <s v="48500 - TF Campus Operating Fund"/>
    <x v="2"/>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1-28T00:00:00"/>
    <s v="-"/>
    <s v="-"/>
    <n v="6992366"/>
    <s v="-"/>
    <s v="HRACTUAL"/>
    <s v="-"/>
    <n v="6468"/>
    <n v="0"/>
    <s v="-"/>
    <s v="-"/>
    <s v="-"/>
    <s v="-"/>
    <d v="1988-08-08T00:00:00"/>
    <n v="0"/>
    <n v="0"/>
    <n v="0"/>
    <s v="-"/>
  </r>
  <r>
    <n v="63"/>
    <s v="SMCMP - Cal State San Marcos"/>
    <n v="2018"/>
    <x v="4"/>
    <d v="2018-11-30T00:00:00"/>
    <d v="2018-12-03T00:00:00"/>
    <s v="HCM - HR Accounting Lines"/>
    <s v="000003715-0 SA Serial"/>
    <n v="10224.9"/>
    <s v="601100 - Salaries Acad - Serialized"/>
    <s v="48500 - TF Campus Operating Fund"/>
    <x v="2"/>
    <s v="- - -"/>
    <s v="- - -"/>
    <s v="- - -"/>
    <s v="FTE"/>
    <n v="0.7"/>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9"/>
    <s v="-"/>
    <s v="HRACTUAL"/>
    <s v="-"/>
    <n v="8363"/>
    <n v="0"/>
    <s v="-"/>
    <s v="-"/>
    <s v="-"/>
    <s v="-"/>
    <d v="1988-08-08T00:00:00"/>
    <n v="0"/>
    <n v="0"/>
    <n v="0"/>
    <s v="-"/>
  </r>
  <r>
    <n v="63"/>
    <s v="SMCMP - Cal State San Marcos"/>
    <n v="2018"/>
    <x v="4"/>
    <d v="2018-11-30T00:00:00"/>
    <d v="2018-12-03T00:00:00"/>
    <s v="HCM - HR Accounting Lines"/>
    <s v="000003871-0 SA Serial"/>
    <n v="10534"/>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0"/>
    <s v="-"/>
    <s v="HRACTUAL"/>
    <s v="-"/>
    <n v="2232"/>
    <n v="0"/>
    <s v="-"/>
    <s v="-"/>
    <s v="-"/>
    <s v="-"/>
    <d v="1988-08-08T00:00:00"/>
    <n v="0"/>
    <n v="0"/>
    <n v="0"/>
    <s v="-"/>
  </r>
  <r>
    <n v="63"/>
    <s v="SMCMP - Cal State San Marcos"/>
    <n v="2018"/>
    <x v="4"/>
    <d v="2018-11-30T00:00:00"/>
    <d v="2018-12-03T00:00:00"/>
    <s v="HCM - HR Accounting Lines"/>
    <s v="000005808-2 SA Serial"/>
    <n v="9906"/>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8"/>
    <s v="-"/>
    <s v="HRACTUAL"/>
    <s v="-"/>
    <n v="3114"/>
    <n v="0"/>
    <s v="-"/>
    <s v="-"/>
    <s v="-"/>
    <s v="-"/>
    <d v="1988-08-08T00:00:00"/>
    <n v="0"/>
    <n v="0"/>
    <n v="0"/>
    <s v="-"/>
  </r>
  <r>
    <n v="63"/>
    <s v="SMCMP - Cal State San Marcos"/>
    <n v="2018"/>
    <x v="4"/>
    <d v="2018-11-30T00:00:00"/>
    <d v="2018-12-03T00:00:00"/>
    <s v="HCM - HR Accounting Lines"/>
    <s v="000013270-0 SA Serial"/>
    <n v="9124"/>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2"/>
    <s v="-"/>
    <s v="HRACTUAL"/>
    <s v="-"/>
    <n v="6632"/>
    <n v="0"/>
    <s v="-"/>
    <s v="-"/>
    <s v="-"/>
    <s v="-"/>
    <d v="1988-08-08T00:00:00"/>
    <n v="0"/>
    <n v="0"/>
    <n v="0"/>
    <s v="-"/>
  </r>
  <r>
    <n v="63"/>
    <s v="SMCMP - Cal State San Marcos"/>
    <n v="2018"/>
    <x v="4"/>
    <d v="2018-11-30T00:00:00"/>
    <d v="2018-12-03T00:00:00"/>
    <s v="HCM - HR Accounting Lines"/>
    <s v="000013283-0 SA Serial"/>
    <n v="9013"/>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1"/>
    <s v="-"/>
    <s v="HRACTUAL"/>
    <s v="-"/>
    <n v="5585"/>
    <n v="0"/>
    <s v="-"/>
    <s v="-"/>
    <s v="-"/>
    <s v="-"/>
    <d v="1988-08-08T00:00:00"/>
    <n v="0"/>
    <n v="0"/>
    <n v="0"/>
    <s v="-"/>
  </r>
  <r>
    <n v="63"/>
    <s v="SMCMP - Cal State San Marcos"/>
    <n v="2018"/>
    <x v="4"/>
    <d v="2018-11-30T00:00:00"/>
    <d v="2018-12-03T00:00:00"/>
    <s v="HCM - HR Accounting Lines"/>
    <s v="003820854-0 SA Serial"/>
    <n v="7800"/>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3"/>
    <s v="-"/>
    <s v="HRACTUAL"/>
    <s v="-"/>
    <n v="6652"/>
    <n v="0"/>
    <s v="-"/>
    <s v="-"/>
    <s v="-"/>
    <s v="-"/>
    <d v="1988-08-08T00:00:00"/>
    <n v="0"/>
    <n v="0"/>
    <n v="0"/>
    <s v="-"/>
  </r>
  <r>
    <n v="63"/>
    <s v="SMCMP - Cal State San Marcos"/>
    <n v="2018"/>
    <x v="4"/>
    <d v="2018-11-30T00:00:00"/>
    <d v="2018-12-03T00:00:00"/>
    <s v="HCM - HR Accounting Lines"/>
    <s v="004138834-0 SA Serial"/>
    <n v="8650"/>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5"/>
    <s v="-"/>
    <s v="HRACTUAL"/>
    <s v="-"/>
    <n v="6688"/>
    <n v="0"/>
    <s v="-"/>
    <s v="-"/>
    <s v="-"/>
    <s v="-"/>
    <d v="1988-08-08T00:00:00"/>
    <n v="0"/>
    <n v="0"/>
    <n v="0"/>
    <s v="-"/>
  </r>
  <r>
    <n v="63"/>
    <s v="SMCMP - Cal State San Marcos"/>
    <n v="2018"/>
    <x v="4"/>
    <d v="2018-11-30T00:00:00"/>
    <d v="2018-12-03T00:00:00"/>
    <s v="HCM - HR Accounting Lines"/>
    <s v="004505915-0 SA Serial"/>
    <n v="7649"/>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79"/>
    <s v="-"/>
    <s v="HRACTUAL"/>
    <s v="-"/>
    <n v="1615"/>
    <n v="0"/>
    <s v="-"/>
    <s v="-"/>
    <s v="-"/>
    <s v="-"/>
    <d v="1988-08-08T00:00:00"/>
    <n v="0"/>
    <n v="0"/>
    <n v="0"/>
    <s v="-"/>
  </r>
  <r>
    <n v="63"/>
    <s v="SMCMP - Cal State San Marcos"/>
    <n v="2018"/>
    <x v="4"/>
    <d v="2018-11-30T00:00:00"/>
    <d v="2018-12-03T00:00:00"/>
    <s v="HCM - HR Accounting Lines"/>
    <s v="150000936-0 SA Serial"/>
    <n v="7332"/>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7"/>
    <s v="-"/>
    <s v="HRACTUAL"/>
    <s v="-"/>
    <n v="6752"/>
    <n v="0"/>
    <s v="-"/>
    <s v="-"/>
    <s v="-"/>
    <s v="-"/>
    <d v="1988-08-08T00:00:00"/>
    <n v="0"/>
    <n v="0"/>
    <n v="0"/>
    <s v="-"/>
  </r>
  <r>
    <n v="63"/>
    <s v="SMCMP - Cal State San Marcos"/>
    <n v="2018"/>
    <x v="4"/>
    <d v="2018-11-30T00:00:00"/>
    <d v="2018-12-03T00:00:00"/>
    <s v="HCM - HR Accounting Lines"/>
    <s v="150001378-0 SA Serial"/>
    <n v="8409"/>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6"/>
    <s v="-"/>
    <s v="HRACTUAL"/>
    <s v="-"/>
    <n v="6734"/>
    <n v="0"/>
    <s v="-"/>
    <s v="-"/>
    <s v="-"/>
    <s v="-"/>
    <d v="1988-08-08T00:00:00"/>
    <n v="0"/>
    <n v="0"/>
    <n v="0"/>
    <s v="-"/>
  </r>
  <r>
    <n v="63"/>
    <s v="SMCMP - Cal State San Marcos"/>
    <n v="2018"/>
    <x v="4"/>
    <d v="2018-11-30T00:00:00"/>
    <d v="2018-12-03T00:00:00"/>
    <s v="HCM - HR Accounting Lines"/>
    <s v="150001391-0 SA Serial"/>
    <n v="7332"/>
    <s v="601100 - Salaries Acad - Serialized"/>
    <s v="48500 - TF Campus Operating Fund"/>
    <x v="2"/>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1-28T00:00:00"/>
    <s v="-"/>
    <s v="-"/>
    <n v="7339984"/>
    <s v="-"/>
    <s v="HRACTUAL"/>
    <s v="-"/>
    <n v="6679"/>
    <n v="0"/>
    <s v="-"/>
    <s v="-"/>
    <s v="-"/>
    <s v="-"/>
    <d v="1988-08-08T00:00:00"/>
    <n v="0"/>
    <n v="0"/>
    <n v="0"/>
    <s v="-"/>
  </r>
  <r>
    <n v="63"/>
    <s v="SMCMP - Cal State San Marcos"/>
    <n v="2018"/>
    <x v="5"/>
    <d v="2018-12-31T00:00:00"/>
    <d v="5658-03-10T00:00:00"/>
    <s v="MJE - Manual Journal Entry"/>
    <s v="Ouyang 85042 PO 2349"/>
    <n v="-38091.46"/>
    <s v="601100 - Salaries Acad - Serialized"/>
    <s v="48500 - TF Campus Operating Fund"/>
    <x v="2"/>
    <s v="- - -"/>
    <s v="- - -"/>
    <s v="- - -"/>
    <s v="FTE"/>
    <n v="-4"/>
    <s v="-"/>
    <s v="-"/>
    <s v="-"/>
    <s v="-"/>
    <x v="5"/>
    <s v="JE: Per Amy Armstrong, to bill for Fall 2018 release time"/>
    <s v="-"/>
    <s v="-"/>
    <x v="0"/>
    <s v="ACTUALS - Actuals Ledger"/>
    <d v="2018-12-31T00:00:00"/>
    <s v="ASD"/>
    <d v="2019-01-15T00:00:00"/>
    <d v="2018-12-31T00:00:00"/>
    <s v="0948 - Calif State University Trust Fund"/>
    <s v="485 - TF-CSU Operating Fund"/>
    <s v="601100 - Academic Salaries"/>
    <s v="00000 - No Project Name Assigned"/>
    <s v="000 - x"/>
    <d v="1900-01-29T00:00:00"/>
    <s v="-"/>
    <s v="-"/>
    <s v="-"/>
    <s v="N"/>
    <s v="-"/>
    <n v="68003547646"/>
    <n v="30"/>
    <n v="0"/>
    <s v="-"/>
    <s v="-"/>
    <s v="-"/>
    <s v="-"/>
    <d v="1988-08-08T00:00:00"/>
    <n v="0"/>
    <n v="0"/>
    <n v="0"/>
    <s v="-"/>
  </r>
  <r>
    <n v="63"/>
    <s v="SMCMP - Cal State San Marcos"/>
    <n v="2018"/>
    <x v="5"/>
    <d v="2018-12-31T00:00:00"/>
    <d v="5658-03-10T00:00:00"/>
    <s v="MJE - Manual Journal Entry"/>
    <s v="Ouyang ITEST PO 2325"/>
    <n v="-9404"/>
    <s v="601100 - Salaries Acad - Serialized"/>
    <s v="48500 - TF Campus Operating Fund"/>
    <x v="2"/>
    <s v="- - -"/>
    <s v="- - -"/>
    <s v="- - -"/>
    <s v="FTE"/>
    <n v="-1"/>
    <s v="-"/>
    <s v="-"/>
    <s v="-"/>
    <s v="-"/>
    <x v="5"/>
    <s v="JE: Per Amy Armstrong, to bill for Fall 2018 release time"/>
    <s v="-"/>
    <s v="-"/>
    <x v="0"/>
    <s v="ACTUALS - Actuals Ledger"/>
    <d v="2018-12-31T00:00:00"/>
    <s v="ASD"/>
    <d v="2019-01-15T00:00:00"/>
    <d v="2018-12-31T00:00:00"/>
    <s v="0948 - Calif State University Trust Fund"/>
    <s v="485 - TF-CSU Operating Fund"/>
    <s v="601100 - Academic Salaries"/>
    <s v="00000 - No Project Name Assigned"/>
    <s v="000 - x"/>
    <d v="1900-01-09T00:00:00"/>
    <s v="-"/>
    <s v="-"/>
    <s v="-"/>
    <s v="N"/>
    <s v="-"/>
    <n v="68003547646"/>
    <n v="10"/>
    <n v="0"/>
    <s v="-"/>
    <s v="-"/>
    <s v="-"/>
    <s v="-"/>
    <d v="1988-08-08T00:00:00"/>
    <n v="0"/>
    <n v="0"/>
    <n v="0"/>
    <s v="-"/>
  </r>
  <r>
    <n v="63"/>
    <s v="SMCMP - Cal State San Marcos"/>
    <n v="2018"/>
    <x v="5"/>
    <d v="2018-12-31T00:00:00"/>
    <d v="2019-01-03T00:00:00"/>
    <s v="HCM - HR Accounting Lines"/>
    <s v="000003715-0 SA Serial"/>
    <n v="10224.9"/>
    <s v="601100 - Salaries Acad - Serialized"/>
    <s v="48500 - TF Campus Operating Fund"/>
    <x v="2"/>
    <s v="- - -"/>
    <s v="- - -"/>
    <s v="- - -"/>
    <s v="FTE"/>
    <n v="0.7"/>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60"/>
    <s v="-"/>
    <s v="HRACTUAL"/>
    <s v="-"/>
    <n v="8036"/>
    <n v="0"/>
    <s v="-"/>
    <s v="-"/>
    <s v="-"/>
    <s v="-"/>
    <d v="1988-08-08T00:00:00"/>
    <n v="0"/>
    <n v="0"/>
    <n v="0"/>
    <s v="-"/>
  </r>
  <r>
    <n v="63"/>
    <s v="SMCMP - Cal State San Marcos"/>
    <n v="2018"/>
    <x v="5"/>
    <d v="2018-12-31T00:00:00"/>
    <d v="2019-01-03T00:00:00"/>
    <s v="HCM - HR Accounting Lines"/>
    <s v="000003871-0 SA Serial"/>
    <n v="10534"/>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1"/>
    <s v="-"/>
    <s v="HRACTUAL"/>
    <s v="-"/>
    <n v="2068"/>
    <n v="0"/>
    <s v="-"/>
    <s v="-"/>
    <s v="-"/>
    <s v="-"/>
    <d v="1988-08-08T00:00:00"/>
    <n v="0"/>
    <n v="0"/>
    <n v="0"/>
    <s v="-"/>
  </r>
  <r>
    <n v="63"/>
    <s v="SMCMP - Cal State San Marcos"/>
    <n v="2018"/>
    <x v="5"/>
    <d v="2018-12-31T00:00:00"/>
    <d v="2019-01-03T00:00:00"/>
    <s v="HCM - HR Accounting Lines"/>
    <s v="000005808-2 SA Serial"/>
    <n v="9906"/>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9"/>
    <s v="-"/>
    <s v="HRACTUAL"/>
    <s v="-"/>
    <n v="2905"/>
    <n v="0"/>
    <s v="-"/>
    <s v="-"/>
    <s v="-"/>
    <s v="-"/>
    <d v="1988-08-08T00:00:00"/>
    <n v="0"/>
    <n v="0"/>
    <n v="0"/>
    <s v="-"/>
  </r>
  <r>
    <n v="63"/>
    <s v="SMCMP - Cal State San Marcos"/>
    <n v="2018"/>
    <x v="5"/>
    <d v="2018-12-31T00:00:00"/>
    <d v="2019-01-03T00:00:00"/>
    <s v="HCM - HR Accounting Lines"/>
    <s v="000013270-0 SA Serial"/>
    <n v="9124"/>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3"/>
    <s v="-"/>
    <s v="HRACTUAL"/>
    <s v="-"/>
    <n v="6176"/>
    <n v="0"/>
    <s v="-"/>
    <s v="-"/>
    <s v="-"/>
    <s v="-"/>
    <d v="1988-08-08T00:00:00"/>
    <n v="0"/>
    <n v="0"/>
    <n v="0"/>
    <s v="-"/>
  </r>
  <r>
    <n v="63"/>
    <s v="SMCMP - Cal State San Marcos"/>
    <n v="2018"/>
    <x v="5"/>
    <d v="2018-12-31T00:00:00"/>
    <d v="2019-01-03T00:00:00"/>
    <s v="HCM - HR Accounting Lines"/>
    <s v="000013283-0 SA Serial"/>
    <n v="9013"/>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2"/>
    <s v="-"/>
    <s v="HRACTUAL"/>
    <s v="-"/>
    <n v="5219"/>
    <n v="0"/>
    <s v="-"/>
    <s v="-"/>
    <s v="-"/>
    <s v="-"/>
    <d v="1988-08-08T00:00:00"/>
    <n v="0"/>
    <n v="0"/>
    <n v="0"/>
    <s v="-"/>
  </r>
  <r>
    <n v="63"/>
    <s v="SMCMP - Cal State San Marcos"/>
    <n v="2018"/>
    <x v="5"/>
    <d v="2018-12-31T00:00:00"/>
    <d v="2019-01-03T00:00:00"/>
    <s v="HCM - HR Accounting Lines"/>
    <s v="003820854-0 SA Serial"/>
    <n v="7800"/>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4"/>
    <s v="-"/>
    <s v="HRACTUAL"/>
    <s v="-"/>
    <n v="6198"/>
    <n v="0"/>
    <s v="-"/>
    <s v="-"/>
    <s v="-"/>
    <s v="-"/>
    <d v="1988-08-08T00:00:00"/>
    <n v="0"/>
    <n v="0"/>
    <n v="0"/>
    <s v="-"/>
  </r>
  <r>
    <n v="63"/>
    <s v="SMCMP - Cal State San Marcos"/>
    <n v="2018"/>
    <x v="5"/>
    <d v="2018-12-31T00:00:00"/>
    <d v="2019-01-03T00:00:00"/>
    <s v="HCM - HR Accounting Lines"/>
    <s v="004138834-0 SA Serial"/>
    <n v="8650"/>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6"/>
    <s v="-"/>
    <s v="HRACTUAL"/>
    <s v="-"/>
    <n v="6233"/>
    <n v="0"/>
    <s v="-"/>
    <s v="-"/>
    <s v="-"/>
    <s v="-"/>
    <d v="1988-08-08T00:00:00"/>
    <n v="0"/>
    <n v="0"/>
    <n v="0"/>
    <s v="-"/>
  </r>
  <r>
    <n v="63"/>
    <s v="SMCMP - Cal State San Marcos"/>
    <n v="2018"/>
    <x v="5"/>
    <d v="2018-12-31T00:00:00"/>
    <d v="2019-01-03T00:00:00"/>
    <s v="HCM - HR Accounting Lines"/>
    <s v="004505915-0 SA Serial"/>
    <n v="7649"/>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0"/>
    <s v="-"/>
    <s v="HRACTUAL"/>
    <s v="-"/>
    <n v="1495"/>
    <n v="0"/>
    <s v="-"/>
    <s v="-"/>
    <s v="-"/>
    <s v="-"/>
    <d v="1988-08-08T00:00:00"/>
    <n v="0"/>
    <n v="0"/>
    <n v="0"/>
    <s v="-"/>
  </r>
  <r>
    <n v="63"/>
    <s v="SMCMP - Cal State San Marcos"/>
    <n v="2018"/>
    <x v="5"/>
    <d v="2018-12-31T00:00:00"/>
    <d v="2019-01-03T00:00:00"/>
    <s v="HCM - HR Accounting Lines"/>
    <s v="150000936-0 SA Serial"/>
    <n v="7332"/>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8"/>
    <s v="-"/>
    <s v="HRACTUAL"/>
    <s v="-"/>
    <n v="6287"/>
    <n v="0"/>
    <s v="-"/>
    <s v="-"/>
    <s v="-"/>
    <s v="-"/>
    <d v="1988-08-08T00:00:00"/>
    <n v="0"/>
    <n v="0"/>
    <n v="0"/>
    <s v="-"/>
  </r>
  <r>
    <n v="63"/>
    <s v="SMCMP - Cal State San Marcos"/>
    <n v="2018"/>
    <x v="5"/>
    <d v="2018-12-31T00:00:00"/>
    <d v="2019-01-03T00:00:00"/>
    <s v="HCM - HR Accounting Lines"/>
    <s v="150001378-0 SA Serial"/>
    <n v="8409"/>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7"/>
    <s v="-"/>
    <s v="HRACTUAL"/>
    <s v="-"/>
    <n v="6267"/>
    <n v="0"/>
    <s v="-"/>
    <s v="-"/>
    <s v="-"/>
    <s v="-"/>
    <d v="1988-08-08T00:00:00"/>
    <n v="0"/>
    <n v="0"/>
    <n v="0"/>
    <s v="-"/>
  </r>
  <r>
    <n v="63"/>
    <s v="SMCMP - Cal State San Marcos"/>
    <n v="2018"/>
    <x v="5"/>
    <d v="2018-12-31T00:00:00"/>
    <d v="2019-01-03T00:00:00"/>
    <s v="HCM - HR Accounting Lines"/>
    <s v="150001391-0 SA Serial"/>
    <n v="7332"/>
    <s v="601100 - Salaries Acad - Serialized"/>
    <s v="48500 - TF Campus Operating Fund"/>
    <x v="2"/>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1-28T00:00:00"/>
    <s v="-"/>
    <s v="-"/>
    <n v="7721955"/>
    <s v="-"/>
    <s v="HRACTUAL"/>
    <s v="-"/>
    <n v="6222"/>
    <n v="0"/>
    <s v="-"/>
    <s v="-"/>
    <s v="-"/>
    <s v="-"/>
    <d v="1988-08-08T00:00:00"/>
    <n v="0"/>
    <n v="0"/>
    <n v="0"/>
    <s v="-"/>
  </r>
  <r>
    <n v="66"/>
    <s v="SMCMP - Cal State San Marcos"/>
    <n v="2018"/>
    <x v="0"/>
    <d v="2018-07-31T00:00:00"/>
    <d v="2018-08-01T00:00:00"/>
    <s v="HCM - HR Accounting Lines"/>
    <s v="000000465-0 SA Serial"/>
    <n v="7528"/>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75"/>
    <s v="-"/>
    <s v="HRACTUAL"/>
    <s v="-"/>
    <n v="110"/>
    <n v="0"/>
    <s v="-"/>
    <s v="-"/>
    <s v="-"/>
    <s v="-"/>
    <d v="1988-08-08T00:00:00"/>
    <n v="0"/>
    <n v="0"/>
    <n v="0"/>
    <s v="-"/>
  </r>
  <r>
    <n v="66"/>
    <s v="SMCMP - Cal State San Marcos"/>
    <n v="2018"/>
    <x v="0"/>
    <d v="2018-07-31T00:00:00"/>
    <d v="2018-08-01T00:00:00"/>
    <s v="HCM - HR Accounting Lines"/>
    <s v="000001661-0 SA Serial"/>
    <n v="9371"/>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76"/>
    <s v="-"/>
    <s v="HRACTUAL"/>
    <s v="-"/>
    <n v="998"/>
    <n v="0"/>
    <s v="-"/>
    <s v="-"/>
    <s v="-"/>
    <s v="-"/>
    <d v="1988-08-08T00:00:00"/>
    <n v="0"/>
    <n v="0"/>
    <n v="0"/>
    <s v="-"/>
  </r>
  <r>
    <n v="66"/>
    <s v="SMCMP - Cal State San Marcos"/>
    <n v="2018"/>
    <x v="0"/>
    <d v="2018-07-31T00:00:00"/>
    <d v="2018-08-01T00:00:00"/>
    <s v="HCM - HR Accounting Lines"/>
    <s v="000001999-0 SA Serial"/>
    <n v="8198"/>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78"/>
    <s v="-"/>
    <s v="HRACTUAL"/>
    <s v="-"/>
    <n v="1204"/>
    <n v="0"/>
    <s v="-"/>
    <s v="-"/>
    <s v="-"/>
    <s v="-"/>
    <d v="1988-08-08T00:00:00"/>
    <n v="0"/>
    <n v="0"/>
    <n v="0"/>
    <s v="-"/>
  </r>
  <r>
    <n v="66"/>
    <s v="SMCMP - Cal State San Marcos"/>
    <n v="2018"/>
    <x v="0"/>
    <d v="2018-07-31T00:00:00"/>
    <d v="2018-08-01T00:00:00"/>
    <s v="HCM - HR Accounting Lines"/>
    <s v="000002168-0 SA Serial"/>
    <n v="8973"/>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79"/>
    <s v="-"/>
    <s v="HRACTUAL"/>
    <s v="-"/>
    <n v="1257"/>
    <n v="0"/>
    <s v="-"/>
    <s v="-"/>
    <s v="-"/>
    <s v="-"/>
    <d v="1988-08-08T00:00:00"/>
    <n v="0"/>
    <n v="0"/>
    <n v="0"/>
    <s v="-"/>
  </r>
  <r>
    <n v="66"/>
    <s v="SMCMP - Cal State San Marcos"/>
    <n v="2018"/>
    <x v="0"/>
    <d v="2018-07-31T00:00:00"/>
    <d v="2018-08-01T00:00:00"/>
    <s v="HCM - HR Accounting Lines"/>
    <s v="000004300-0 SA Serial"/>
    <n v="8713"/>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82"/>
    <s v="-"/>
    <s v="HRACTUAL"/>
    <s v="-"/>
    <n v="2346"/>
    <n v="0"/>
    <s v="-"/>
    <s v="-"/>
    <s v="-"/>
    <s v="-"/>
    <d v="1988-08-08T00:00:00"/>
    <n v="0"/>
    <n v="0"/>
    <n v="0"/>
    <s v="-"/>
  </r>
  <r>
    <n v="66"/>
    <s v="SMCMP - Cal State San Marcos"/>
    <n v="2018"/>
    <x v="0"/>
    <d v="2018-07-31T00:00:00"/>
    <d v="2018-08-01T00:00:00"/>
    <s v="HCM - HR Accounting Lines"/>
    <s v="000006198-0 SA Serial"/>
    <n v="5373.6"/>
    <s v="601100 - Salaries Acad - Serialized"/>
    <s v="48500 - TF Campus Operating Fund"/>
    <x v="3"/>
    <s v="- - -"/>
    <s v="- - -"/>
    <s v="- - -"/>
    <s v="FTE"/>
    <n v="0.6"/>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83"/>
    <s v="-"/>
    <s v="HRACTUAL"/>
    <s v="-"/>
    <n v="3111"/>
    <n v="0"/>
    <s v="-"/>
    <s v="-"/>
    <s v="-"/>
    <s v="-"/>
    <d v="1988-08-08T00:00:00"/>
    <n v="0"/>
    <n v="0"/>
    <n v="0"/>
    <s v="-"/>
  </r>
  <r>
    <n v="66"/>
    <s v="SMCMP - Cal State San Marcos"/>
    <n v="2018"/>
    <x v="0"/>
    <d v="2018-07-31T00:00:00"/>
    <d v="2018-08-01T00:00:00"/>
    <s v="HCM - HR Accounting Lines"/>
    <s v="000007524-0 SA Serial"/>
    <n v="8198"/>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84"/>
    <s v="-"/>
    <s v="HRACTUAL"/>
    <s v="-"/>
    <n v="3618"/>
    <n v="0"/>
    <s v="-"/>
    <s v="-"/>
    <s v="-"/>
    <s v="-"/>
    <d v="1988-08-08T00:00:00"/>
    <n v="0"/>
    <n v="0"/>
    <n v="0"/>
    <s v="-"/>
  </r>
  <r>
    <n v="66"/>
    <s v="SMCMP - Cal State San Marcos"/>
    <n v="2018"/>
    <x v="0"/>
    <d v="2018-07-31T00:00:00"/>
    <d v="2018-08-01T00:00:00"/>
    <s v="HCM - HR Accounting Lines"/>
    <s v="000020875-0 SA Serial"/>
    <n v="8198"/>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81"/>
    <s v="-"/>
    <s v="HRACTUAL"/>
    <s v="-"/>
    <n v="2337"/>
    <n v="0"/>
    <s v="-"/>
    <s v="-"/>
    <s v="-"/>
    <s v="-"/>
    <d v="1988-08-08T00:00:00"/>
    <n v="0"/>
    <n v="0"/>
    <n v="0"/>
    <s v="-"/>
  </r>
  <r>
    <n v="66"/>
    <s v="SMCMP - Cal State San Marcos"/>
    <n v="2018"/>
    <x v="0"/>
    <d v="2018-07-31T00:00:00"/>
    <d v="2018-08-01T00:00:00"/>
    <s v="HCM - HR Accounting Lines"/>
    <s v="001236024-0 SA Serial"/>
    <n v="7423"/>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74"/>
    <s v="-"/>
    <s v="HRACTUAL"/>
    <s v="-"/>
    <n v="91"/>
    <n v="0"/>
    <s v="-"/>
    <s v="-"/>
    <s v="-"/>
    <s v="-"/>
    <d v="1988-08-08T00:00:00"/>
    <n v="0"/>
    <n v="0"/>
    <n v="0"/>
    <s v="-"/>
  </r>
  <r>
    <n v="66"/>
    <s v="SMCMP - Cal State San Marcos"/>
    <n v="2018"/>
    <x v="0"/>
    <d v="2018-07-31T00:00:00"/>
    <d v="2018-08-01T00:00:00"/>
    <s v="HCM - HR Accounting Lines"/>
    <s v="003540327-0 SA Serial"/>
    <n v="6635"/>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80"/>
    <s v="-"/>
    <s v="HRACTUAL"/>
    <s v="-"/>
    <n v="1448"/>
    <n v="0"/>
    <s v="-"/>
    <s v="-"/>
    <s v="-"/>
    <s v="-"/>
    <d v="1988-08-08T00:00:00"/>
    <n v="0"/>
    <n v="0"/>
    <n v="0"/>
    <s v="-"/>
  </r>
  <r>
    <n v="66"/>
    <s v="SMCMP - Cal State San Marcos"/>
    <n v="2018"/>
    <x v="0"/>
    <d v="2018-07-31T00:00:00"/>
    <d v="2018-08-01T00:00:00"/>
    <s v="HCM - HR Accounting Lines"/>
    <s v="003813743-0 SA Serial"/>
    <n v="6635"/>
    <s v="601100 - Salaries Acad - Serialized"/>
    <s v="48500 - TF Campus Operating Fund"/>
    <x v="3"/>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4T00:00:00"/>
    <s v="-"/>
    <s v="-"/>
    <n v="5932477"/>
    <s v="-"/>
    <s v="HRACTUAL"/>
    <s v="-"/>
    <n v="1062"/>
    <n v="0"/>
    <s v="-"/>
    <s v="-"/>
    <s v="-"/>
    <s v="-"/>
    <d v="1988-08-08T00:00:00"/>
    <n v="0"/>
    <n v="0"/>
    <n v="0"/>
    <s v="-"/>
  </r>
  <r>
    <n v="66"/>
    <s v="SMCMP - Cal State San Marcos"/>
    <n v="2018"/>
    <x v="1"/>
    <d v="2018-08-31T00:00:00"/>
    <d v="2018-08-31T00:00:00"/>
    <s v="HCM - HR Accounting Lines"/>
    <s v="000000465-0 SA Serial"/>
    <n v="7528"/>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09"/>
    <s v="-"/>
    <s v="HRACTUAL"/>
    <s v="-"/>
    <n v="106"/>
    <n v="0"/>
    <s v="-"/>
    <s v="-"/>
    <s v="-"/>
    <s v="-"/>
    <d v="1988-08-08T00:00:00"/>
    <n v="0"/>
    <n v="0"/>
    <n v="0"/>
    <s v="-"/>
  </r>
  <r>
    <n v="66"/>
    <s v="SMCMP - Cal State San Marcos"/>
    <n v="2018"/>
    <x v="1"/>
    <d v="2018-08-31T00:00:00"/>
    <d v="2018-08-31T00:00:00"/>
    <s v="HCM - HR Accounting Lines"/>
    <s v="000001661-0 SA Serial"/>
    <n v="9371"/>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0"/>
    <s v="-"/>
    <s v="HRACTUAL"/>
    <s v="-"/>
    <n v="948"/>
    <n v="0"/>
    <s v="-"/>
    <s v="-"/>
    <s v="-"/>
    <s v="-"/>
    <d v="1988-08-08T00:00:00"/>
    <n v="0"/>
    <n v="0"/>
    <n v="0"/>
    <s v="-"/>
  </r>
  <r>
    <n v="66"/>
    <s v="SMCMP - Cal State San Marcos"/>
    <n v="2018"/>
    <x v="1"/>
    <d v="2018-08-31T00:00:00"/>
    <d v="2018-08-31T00:00:00"/>
    <s v="HCM - HR Accounting Lines"/>
    <s v="000001999-0 SA Serial"/>
    <n v="8198"/>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2"/>
    <s v="-"/>
    <s v="HRACTUAL"/>
    <s v="-"/>
    <n v="1145"/>
    <n v="0"/>
    <s v="-"/>
    <s v="-"/>
    <s v="-"/>
    <s v="-"/>
    <d v="1988-08-08T00:00:00"/>
    <n v="0"/>
    <n v="0"/>
    <n v="0"/>
    <s v="-"/>
  </r>
  <r>
    <n v="66"/>
    <s v="SMCMP - Cal State San Marcos"/>
    <n v="2018"/>
    <x v="1"/>
    <d v="2018-08-31T00:00:00"/>
    <d v="2018-08-31T00:00:00"/>
    <s v="HCM - HR Accounting Lines"/>
    <s v="000002168-0 SA Serial"/>
    <n v="8973"/>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3"/>
    <s v="-"/>
    <s v="HRACTUAL"/>
    <s v="-"/>
    <n v="1190"/>
    <n v="0"/>
    <s v="-"/>
    <s v="-"/>
    <s v="-"/>
    <s v="-"/>
    <d v="1988-08-08T00:00:00"/>
    <n v="0"/>
    <n v="0"/>
    <n v="0"/>
    <s v="-"/>
  </r>
  <r>
    <n v="66"/>
    <s v="SMCMP - Cal State San Marcos"/>
    <n v="2018"/>
    <x v="1"/>
    <d v="2018-08-31T00:00:00"/>
    <d v="2018-08-31T00:00:00"/>
    <s v="HCM - HR Accounting Lines"/>
    <s v="000004300-0 SA Serial"/>
    <n v="8713"/>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6"/>
    <s v="-"/>
    <s v="HRACTUAL"/>
    <s v="-"/>
    <n v="2250"/>
    <n v="0"/>
    <s v="-"/>
    <s v="-"/>
    <s v="-"/>
    <s v="-"/>
    <d v="1988-08-08T00:00:00"/>
    <n v="0"/>
    <n v="0"/>
    <n v="0"/>
    <s v="-"/>
  </r>
  <r>
    <n v="66"/>
    <s v="SMCMP - Cal State San Marcos"/>
    <n v="2018"/>
    <x v="1"/>
    <d v="2018-08-31T00:00:00"/>
    <d v="2018-08-31T00:00:00"/>
    <s v="HCM - HR Accounting Lines"/>
    <s v="000006198-0 SA Serial"/>
    <n v="5373.6"/>
    <s v="601100 - Salaries Acad - Serialized"/>
    <s v="48500 - TF Campus Operating Fund"/>
    <x v="3"/>
    <s v="- - -"/>
    <s v="- - -"/>
    <s v="- - -"/>
    <s v="FTE"/>
    <n v="0.6"/>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7"/>
    <s v="-"/>
    <s v="HRACTUAL"/>
    <s v="-"/>
    <n v="2941"/>
    <n v="0"/>
    <s v="-"/>
    <s v="-"/>
    <s v="-"/>
    <s v="-"/>
    <d v="1988-08-08T00:00:00"/>
    <n v="0"/>
    <n v="0"/>
    <n v="0"/>
    <s v="-"/>
  </r>
  <r>
    <n v="66"/>
    <s v="SMCMP - Cal State San Marcos"/>
    <n v="2018"/>
    <x v="1"/>
    <d v="2018-08-31T00:00:00"/>
    <d v="2018-08-31T00:00:00"/>
    <s v="HCM - HR Accounting Lines"/>
    <s v="000007524-0 SA Serial"/>
    <n v="8198"/>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8"/>
    <s v="-"/>
    <s v="HRACTUAL"/>
    <s v="-"/>
    <n v="3413"/>
    <n v="0"/>
    <s v="-"/>
    <s v="-"/>
    <s v="-"/>
    <s v="-"/>
    <d v="1988-08-08T00:00:00"/>
    <n v="0"/>
    <n v="0"/>
    <n v="0"/>
    <s v="-"/>
  </r>
  <r>
    <n v="66"/>
    <s v="SMCMP - Cal State San Marcos"/>
    <n v="2018"/>
    <x v="1"/>
    <d v="2018-08-31T00:00:00"/>
    <d v="2018-08-31T00:00:00"/>
    <s v="HCM - HR Accounting Lines"/>
    <s v="000020875-0 SA Serial"/>
    <n v="8198"/>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5"/>
    <s v="-"/>
    <s v="HRACTUAL"/>
    <s v="-"/>
    <n v="2241"/>
    <n v="0"/>
    <s v="-"/>
    <s v="-"/>
    <s v="-"/>
    <s v="-"/>
    <d v="1988-08-08T00:00:00"/>
    <n v="0"/>
    <n v="0"/>
    <n v="0"/>
    <s v="-"/>
  </r>
  <r>
    <n v="66"/>
    <s v="SMCMP - Cal State San Marcos"/>
    <n v="2018"/>
    <x v="1"/>
    <d v="2018-08-31T00:00:00"/>
    <d v="2018-08-31T00:00:00"/>
    <s v="HCM - HR Accounting Lines"/>
    <s v="001236024-0 SA Serial"/>
    <n v="7423"/>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08"/>
    <s v="-"/>
    <s v="HRACTUAL"/>
    <s v="-"/>
    <n v="88"/>
    <n v="0"/>
    <s v="-"/>
    <s v="-"/>
    <s v="-"/>
    <s v="-"/>
    <d v="1988-08-08T00:00:00"/>
    <n v="0"/>
    <n v="0"/>
    <n v="0"/>
    <s v="-"/>
  </r>
  <r>
    <n v="66"/>
    <s v="SMCMP - Cal State San Marcos"/>
    <n v="2018"/>
    <x v="1"/>
    <d v="2018-08-31T00:00:00"/>
    <d v="2018-08-31T00:00:00"/>
    <s v="HCM - HR Accounting Lines"/>
    <s v="003540327-0 SA Serial"/>
    <n v="6635"/>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4"/>
    <s v="-"/>
    <s v="HRACTUAL"/>
    <s v="-"/>
    <n v="1362"/>
    <n v="0"/>
    <s v="-"/>
    <s v="-"/>
    <s v="-"/>
    <s v="-"/>
    <d v="1988-08-08T00:00:00"/>
    <n v="0"/>
    <n v="0"/>
    <n v="0"/>
    <s v="-"/>
  </r>
  <r>
    <n v="66"/>
    <s v="SMCMP - Cal State San Marcos"/>
    <n v="2018"/>
    <x v="1"/>
    <d v="2018-08-31T00:00:00"/>
    <d v="2018-08-31T00:00:00"/>
    <s v="HCM - HR Accounting Lines"/>
    <s v="003813743-0 SA Serial"/>
    <n v="6635"/>
    <s v="601100 - Salaries Acad - Serialized"/>
    <s v="48500 - TF Campus Operating Fund"/>
    <x v="3"/>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1T00:00:00"/>
    <s v="-"/>
    <s v="-"/>
    <n v="6307511"/>
    <s v="-"/>
    <s v="HRACTUAL"/>
    <s v="-"/>
    <n v="1000"/>
    <n v="0"/>
    <s v="-"/>
    <s v="-"/>
    <s v="-"/>
    <s v="-"/>
    <d v="1988-08-08T00:00:00"/>
    <n v="0"/>
    <n v="0"/>
    <n v="0"/>
    <s v="-"/>
  </r>
  <r>
    <n v="66"/>
    <s v="SMCMP - Cal State San Marcos"/>
    <n v="2018"/>
    <x v="2"/>
    <d v="2018-09-30T00:00:00"/>
    <d v="2018-09-28T00:00:00"/>
    <s v="HCM - HR Accounting Lines"/>
    <s v="000000465-0 SA Serial"/>
    <n v="7528"/>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83"/>
    <s v="-"/>
    <s v="HRACTUAL"/>
    <s v="-"/>
    <n v="107"/>
    <n v="0"/>
    <s v="-"/>
    <s v="-"/>
    <s v="-"/>
    <s v="-"/>
    <d v="1988-08-08T00:00:00"/>
    <n v="0"/>
    <n v="0"/>
    <n v="0"/>
    <s v="-"/>
  </r>
  <r>
    <n v="66"/>
    <s v="SMCMP - Cal State San Marcos"/>
    <n v="2018"/>
    <x v="2"/>
    <d v="2018-09-30T00:00:00"/>
    <d v="2018-09-28T00:00:00"/>
    <s v="HCM - HR Accounting Lines"/>
    <s v="000001661-0 SA Serial"/>
    <n v="9371"/>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84"/>
    <s v="-"/>
    <s v="HRACTUAL"/>
    <s v="-"/>
    <n v="960"/>
    <n v="0"/>
    <s v="-"/>
    <s v="-"/>
    <s v="-"/>
    <s v="-"/>
    <d v="1988-08-08T00:00:00"/>
    <n v="0"/>
    <n v="0"/>
    <n v="0"/>
    <s v="-"/>
  </r>
  <r>
    <n v="66"/>
    <s v="SMCMP - Cal State San Marcos"/>
    <n v="2018"/>
    <x v="2"/>
    <d v="2018-09-30T00:00:00"/>
    <d v="2018-09-28T00:00:00"/>
    <s v="HCM - HR Accounting Lines"/>
    <s v="000001999-0 SA Serial"/>
    <n v="8198"/>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86"/>
    <s v="-"/>
    <s v="HRACTUAL"/>
    <s v="-"/>
    <n v="1202"/>
    <n v="0"/>
    <s v="-"/>
    <s v="-"/>
    <s v="-"/>
    <s v="-"/>
    <d v="1988-08-08T00:00:00"/>
    <n v="0"/>
    <n v="0"/>
    <n v="0"/>
    <s v="-"/>
  </r>
  <r>
    <n v="66"/>
    <s v="SMCMP - Cal State San Marcos"/>
    <n v="2018"/>
    <x v="2"/>
    <d v="2018-09-30T00:00:00"/>
    <d v="2018-09-28T00:00:00"/>
    <s v="HCM - HR Accounting Lines"/>
    <s v="000002168-0 SA Serial"/>
    <n v="8973"/>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87"/>
    <s v="-"/>
    <s v="HRACTUAL"/>
    <s v="-"/>
    <n v="1247"/>
    <n v="0"/>
    <s v="-"/>
    <s v="-"/>
    <s v="-"/>
    <s v="-"/>
    <d v="1988-08-08T00:00:00"/>
    <n v="0"/>
    <n v="0"/>
    <n v="0"/>
    <s v="-"/>
  </r>
  <r>
    <n v="66"/>
    <s v="SMCMP - Cal State San Marcos"/>
    <n v="2018"/>
    <x v="2"/>
    <d v="2018-09-30T00:00:00"/>
    <d v="2018-09-28T00:00:00"/>
    <s v="HCM - HR Accounting Lines"/>
    <s v="000004300-0 SA Serial"/>
    <n v="8713"/>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90"/>
    <s v="-"/>
    <s v="HRACTUAL"/>
    <s v="-"/>
    <n v="2344"/>
    <n v="0"/>
    <s v="-"/>
    <s v="-"/>
    <s v="-"/>
    <s v="-"/>
    <d v="1988-08-08T00:00:00"/>
    <n v="0"/>
    <n v="0"/>
    <n v="0"/>
    <s v="-"/>
  </r>
  <r>
    <n v="66"/>
    <s v="SMCMP - Cal State San Marcos"/>
    <n v="2018"/>
    <x v="2"/>
    <d v="2018-09-30T00:00:00"/>
    <d v="2018-09-28T00:00:00"/>
    <s v="HCM - HR Accounting Lines"/>
    <s v="000006198-0 SA Serial"/>
    <n v="8956"/>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91"/>
    <s v="-"/>
    <s v="HRACTUAL"/>
    <s v="-"/>
    <n v="3185"/>
    <n v="0"/>
    <s v="-"/>
    <s v="-"/>
    <s v="-"/>
    <s v="-"/>
    <d v="1988-08-08T00:00:00"/>
    <n v="0"/>
    <n v="0"/>
    <n v="0"/>
    <s v="-"/>
  </r>
  <r>
    <n v="66"/>
    <s v="SMCMP - Cal State San Marcos"/>
    <n v="2018"/>
    <x v="2"/>
    <d v="2018-09-30T00:00:00"/>
    <d v="2018-09-28T00:00:00"/>
    <s v="HCM - HR Accounting Lines"/>
    <s v="000007524-0 SA Serial"/>
    <n v="8198"/>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92"/>
    <s v="-"/>
    <s v="HRACTUAL"/>
    <s v="-"/>
    <n v="3659"/>
    <n v="0"/>
    <s v="-"/>
    <s v="-"/>
    <s v="-"/>
    <s v="-"/>
    <d v="1988-08-08T00:00:00"/>
    <n v="0"/>
    <n v="0"/>
    <n v="0"/>
    <s v="-"/>
  </r>
  <r>
    <n v="66"/>
    <s v="SMCMP - Cal State San Marcos"/>
    <n v="2018"/>
    <x v="2"/>
    <d v="2018-09-30T00:00:00"/>
    <d v="2018-09-28T00:00:00"/>
    <s v="HCM - HR Accounting Lines"/>
    <s v="000020875-0 SA Serial"/>
    <n v="4918.8"/>
    <s v="601100 - Salaries Acad - Serialized"/>
    <s v="48500 - TF Campus Operating Fund"/>
    <x v="3"/>
    <s v="- - -"/>
    <s v="- - -"/>
    <s v="- - -"/>
    <s v="FTE"/>
    <n v="0.6"/>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89"/>
    <s v="-"/>
    <s v="HRACTUAL"/>
    <s v="-"/>
    <n v="2331"/>
    <n v="0"/>
    <s v="-"/>
    <s v="-"/>
    <s v="-"/>
    <s v="-"/>
    <d v="1988-08-08T00:00:00"/>
    <n v="0"/>
    <n v="0"/>
    <n v="0"/>
    <s v="-"/>
  </r>
  <r>
    <n v="66"/>
    <s v="SMCMP - Cal State San Marcos"/>
    <n v="2018"/>
    <x v="2"/>
    <d v="2018-09-30T00:00:00"/>
    <d v="2018-09-28T00:00:00"/>
    <s v="HCM - HR Accounting Lines"/>
    <s v="001236024-0 SA Serial"/>
    <n v="7423"/>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82"/>
    <s v="-"/>
    <s v="HRACTUAL"/>
    <s v="-"/>
    <n v="87"/>
    <n v="0"/>
    <s v="-"/>
    <s v="-"/>
    <s v="-"/>
    <s v="-"/>
    <d v="1988-08-08T00:00:00"/>
    <n v="0"/>
    <n v="0"/>
    <n v="0"/>
    <s v="-"/>
  </r>
  <r>
    <n v="66"/>
    <s v="SMCMP - Cal State San Marcos"/>
    <n v="2018"/>
    <x v="2"/>
    <d v="2018-09-30T00:00:00"/>
    <d v="2018-09-28T00:00:00"/>
    <s v="HCM - HR Accounting Lines"/>
    <s v="003540327-0 SA Serial"/>
    <n v="3616"/>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88"/>
    <s v="-"/>
    <s v="HRACTUAL"/>
    <s v="-"/>
    <n v="1421"/>
    <n v="0"/>
    <s v="-"/>
    <s v="-"/>
    <s v="-"/>
    <s v="-"/>
    <d v="1988-08-08T00:00:00"/>
    <n v="0"/>
    <n v="0"/>
    <n v="0"/>
    <s v="-"/>
  </r>
  <r>
    <n v="66"/>
    <s v="SMCMP - Cal State San Marcos"/>
    <n v="2018"/>
    <x v="2"/>
    <d v="2018-09-30T00:00:00"/>
    <d v="2018-09-28T00:00:00"/>
    <s v="HCM - HR Accounting Lines"/>
    <s v="003813743-0 SA Serial"/>
    <n v="6635"/>
    <s v="601100 - Salaries Acad - Serialized"/>
    <s v="48500 - TF Campus Operating Fund"/>
    <x v="3"/>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2T00:00:00"/>
    <s v="-"/>
    <s v="-"/>
    <n v="6645485"/>
    <s v="-"/>
    <s v="HRACTUAL"/>
    <s v="-"/>
    <n v="1025"/>
    <n v="0"/>
    <s v="-"/>
    <s v="-"/>
    <s v="-"/>
    <s v="-"/>
    <d v="1988-08-08T00:00:00"/>
    <n v="0"/>
    <n v="0"/>
    <n v="0"/>
    <s v="-"/>
  </r>
  <r>
    <n v="66"/>
    <s v="SMCMP - Cal State San Marcos"/>
    <n v="2018"/>
    <x v="3"/>
    <d v="2018-10-31T00:00:00"/>
    <d v="2018-10-31T00:00:00"/>
    <s v="HCM - HR Accounting Lines"/>
    <s v="000000465-0 SA Serial"/>
    <n v="7528"/>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1"/>
    <s v="-"/>
    <s v="HRACTUAL"/>
    <s v="-"/>
    <n v="109"/>
    <n v="0"/>
    <s v="-"/>
    <s v="-"/>
    <s v="-"/>
    <s v="-"/>
    <d v="1988-08-08T00:00:00"/>
    <n v="0"/>
    <n v="0"/>
    <n v="0"/>
    <s v="-"/>
  </r>
  <r>
    <n v="66"/>
    <s v="SMCMP - Cal State San Marcos"/>
    <n v="2018"/>
    <x v="3"/>
    <d v="2018-10-31T00:00:00"/>
    <d v="2018-10-31T00:00:00"/>
    <s v="HCM - HR Accounting Lines"/>
    <s v="000001661-0 SA Serial"/>
    <n v="9371"/>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2"/>
    <s v="-"/>
    <s v="HRACTUAL"/>
    <s v="-"/>
    <n v="956"/>
    <n v="0"/>
    <s v="-"/>
    <s v="-"/>
    <s v="-"/>
    <s v="-"/>
    <d v="1988-08-08T00:00:00"/>
    <n v="0"/>
    <n v="0"/>
    <n v="0"/>
    <s v="-"/>
  </r>
  <r>
    <n v="66"/>
    <s v="SMCMP - Cal State San Marcos"/>
    <n v="2018"/>
    <x v="3"/>
    <d v="2018-10-31T00:00:00"/>
    <d v="2018-10-31T00:00:00"/>
    <s v="HCM - HR Accounting Lines"/>
    <s v="000001999-0 SA Serial"/>
    <n v="8198"/>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4"/>
    <s v="-"/>
    <s v="HRACTUAL"/>
    <s v="-"/>
    <n v="1198"/>
    <n v="0"/>
    <s v="-"/>
    <s v="-"/>
    <s v="-"/>
    <s v="-"/>
    <d v="1988-08-08T00:00:00"/>
    <n v="0"/>
    <n v="0"/>
    <n v="0"/>
    <s v="-"/>
  </r>
  <r>
    <n v="66"/>
    <s v="SMCMP - Cal State San Marcos"/>
    <n v="2018"/>
    <x v="3"/>
    <d v="2018-10-31T00:00:00"/>
    <d v="2018-10-31T00:00:00"/>
    <s v="HCM - HR Accounting Lines"/>
    <s v="000002168-0 SA Serial"/>
    <n v="8973"/>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5"/>
    <s v="-"/>
    <s v="HRACTUAL"/>
    <s v="-"/>
    <n v="1243"/>
    <n v="0"/>
    <s v="-"/>
    <s v="-"/>
    <s v="-"/>
    <s v="-"/>
    <d v="1988-08-08T00:00:00"/>
    <n v="0"/>
    <n v="0"/>
    <n v="0"/>
    <s v="-"/>
  </r>
  <r>
    <n v="66"/>
    <s v="SMCMP - Cal State San Marcos"/>
    <n v="2018"/>
    <x v="3"/>
    <d v="2018-10-31T00:00:00"/>
    <d v="2018-10-31T00:00:00"/>
    <s v="HCM - HR Accounting Lines"/>
    <s v="000004300-0 SA Serial"/>
    <n v="8713"/>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8"/>
    <s v="-"/>
    <s v="HRACTUAL"/>
    <s v="-"/>
    <n v="2330"/>
    <n v="0"/>
    <s v="-"/>
    <s v="-"/>
    <s v="-"/>
    <s v="-"/>
    <d v="1988-08-08T00:00:00"/>
    <n v="0"/>
    <n v="0"/>
    <n v="0"/>
    <s v="-"/>
  </r>
  <r>
    <n v="66"/>
    <s v="SMCMP - Cal State San Marcos"/>
    <n v="2018"/>
    <x v="3"/>
    <d v="2018-10-31T00:00:00"/>
    <d v="2018-10-31T00:00:00"/>
    <s v="HCM - HR Accounting Lines"/>
    <s v="000006198-0 SA Serial"/>
    <n v="8956"/>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9"/>
    <s v="-"/>
    <s v="HRACTUAL"/>
    <s v="-"/>
    <n v="3199"/>
    <n v="0"/>
    <s v="-"/>
    <s v="-"/>
    <s v="-"/>
    <s v="-"/>
    <d v="1988-08-08T00:00:00"/>
    <n v="0"/>
    <n v="0"/>
    <n v="0"/>
    <s v="-"/>
  </r>
  <r>
    <n v="66"/>
    <s v="SMCMP - Cal State San Marcos"/>
    <n v="2018"/>
    <x v="3"/>
    <d v="2018-10-31T00:00:00"/>
    <d v="2018-10-31T00:00:00"/>
    <s v="HCM - HR Accounting Lines"/>
    <s v="000007524-0 SA Serial"/>
    <n v="8198"/>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30"/>
    <s v="-"/>
    <s v="HRACTUAL"/>
    <s v="-"/>
    <n v="3694"/>
    <n v="0"/>
    <s v="-"/>
    <s v="-"/>
    <s v="-"/>
    <s v="-"/>
    <d v="1988-08-08T00:00:00"/>
    <n v="0"/>
    <n v="0"/>
    <n v="0"/>
    <s v="-"/>
  </r>
  <r>
    <n v="66"/>
    <s v="SMCMP - Cal State San Marcos"/>
    <n v="2018"/>
    <x v="3"/>
    <d v="2018-10-31T00:00:00"/>
    <d v="2018-10-31T00:00:00"/>
    <s v="HCM - HR Accounting Lines"/>
    <s v="000020875-0 SA Serial"/>
    <n v="4918.8"/>
    <s v="601100 - Salaries Acad - Serialized"/>
    <s v="48500 - TF Campus Operating Fund"/>
    <x v="3"/>
    <s v="- - -"/>
    <s v="- - -"/>
    <s v="- - -"/>
    <s v="FTE"/>
    <n v="0.6"/>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7"/>
    <s v="-"/>
    <s v="HRACTUAL"/>
    <s v="-"/>
    <n v="2317"/>
    <n v="0"/>
    <s v="-"/>
    <s v="-"/>
    <s v="-"/>
    <s v="-"/>
    <d v="1988-08-08T00:00:00"/>
    <n v="0"/>
    <n v="0"/>
    <n v="0"/>
    <s v="-"/>
  </r>
  <r>
    <n v="66"/>
    <s v="SMCMP - Cal State San Marcos"/>
    <n v="2018"/>
    <x v="3"/>
    <d v="2018-10-31T00:00:00"/>
    <d v="2018-10-31T00:00:00"/>
    <s v="HCM - HR Accounting Lines"/>
    <s v="001236024-0 SA Serial"/>
    <n v="7423"/>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0"/>
    <s v="-"/>
    <s v="HRACTUAL"/>
    <s v="-"/>
    <n v="87"/>
    <n v="0"/>
    <s v="-"/>
    <s v="-"/>
    <s v="-"/>
    <s v="-"/>
    <d v="1988-08-08T00:00:00"/>
    <n v="0"/>
    <n v="0"/>
    <n v="0"/>
    <s v="-"/>
  </r>
  <r>
    <n v="66"/>
    <s v="SMCMP - Cal State San Marcos"/>
    <n v="2018"/>
    <x v="3"/>
    <d v="2018-10-31T00:00:00"/>
    <d v="2018-10-31T00:00:00"/>
    <s v="HCM - HR Accounting Lines"/>
    <s v="003540327-0 SA Serial"/>
    <n v="3616"/>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6"/>
    <s v="-"/>
    <s v="HRACTUAL"/>
    <s v="-"/>
    <n v="1422"/>
    <n v="0"/>
    <s v="-"/>
    <s v="-"/>
    <s v="-"/>
    <s v="-"/>
    <d v="1988-08-08T00:00:00"/>
    <n v="0"/>
    <n v="0"/>
    <n v="0"/>
    <s v="-"/>
  </r>
  <r>
    <n v="66"/>
    <s v="SMCMP - Cal State San Marcos"/>
    <n v="2018"/>
    <x v="3"/>
    <d v="2018-10-31T00:00:00"/>
    <d v="2018-10-31T00:00:00"/>
    <s v="HCM - HR Accounting Lines"/>
    <s v="003813743-0 SA Serial"/>
    <n v="6635"/>
    <s v="601100 - Salaries Acad - Serialized"/>
    <s v="48500 - TF Campus Operating Fund"/>
    <x v="3"/>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3T00:00:00"/>
    <s v="-"/>
    <s v="-"/>
    <n v="6992523"/>
    <s v="-"/>
    <s v="HRACTUAL"/>
    <s v="-"/>
    <n v="1023"/>
    <n v="0"/>
    <s v="-"/>
    <s v="-"/>
    <s v="-"/>
    <s v="-"/>
    <d v="1988-08-08T00:00:00"/>
    <n v="0"/>
    <n v="0"/>
    <n v="0"/>
    <s v="-"/>
  </r>
  <r>
    <n v="66"/>
    <s v="SMCMP - Cal State San Marcos"/>
    <n v="2018"/>
    <x v="4"/>
    <d v="2018-11-30T00:00:00"/>
    <d v="2018-12-03T00:00:00"/>
    <s v="HCM - HR Accounting Lines"/>
    <s v="000000465-0 SA Serial"/>
    <n v="7791"/>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43"/>
    <s v="-"/>
    <s v="HRACTUAL"/>
    <s v="-"/>
    <n v="108"/>
    <n v="0"/>
    <s v="-"/>
    <s v="-"/>
    <s v="-"/>
    <s v="-"/>
    <d v="1988-08-08T00:00:00"/>
    <n v="0"/>
    <n v="0"/>
    <n v="0"/>
    <s v="-"/>
  </r>
  <r>
    <n v="66"/>
    <s v="SMCMP - Cal State San Marcos"/>
    <n v="2018"/>
    <x v="4"/>
    <d v="2018-11-30T00:00:00"/>
    <d v="2018-12-03T00:00:00"/>
    <s v="HCM - HR Accounting Lines"/>
    <s v="000001661-0 SA Serial"/>
    <n v="9699"/>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44"/>
    <s v="-"/>
    <s v="HRACTUAL"/>
    <s v="-"/>
    <n v="1012"/>
    <n v="0"/>
    <s v="-"/>
    <s v="-"/>
    <s v="-"/>
    <s v="-"/>
    <d v="1988-08-08T00:00:00"/>
    <n v="0"/>
    <n v="0"/>
    <n v="0"/>
    <s v="-"/>
  </r>
  <r>
    <n v="66"/>
    <s v="SMCMP - Cal State San Marcos"/>
    <n v="2018"/>
    <x v="4"/>
    <d v="2018-11-30T00:00:00"/>
    <d v="2018-12-03T00:00:00"/>
    <s v="HCM - HR Accounting Lines"/>
    <s v="000001999-0 SA Serial"/>
    <n v="8485"/>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46"/>
    <s v="-"/>
    <s v="HRACTUAL"/>
    <s v="-"/>
    <n v="1246"/>
    <n v="0"/>
    <s v="-"/>
    <s v="-"/>
    <s v="-"/>
    <s v="-"/>
    <d v="1988-08-08T00:00:00"/>
    <n v="0"/>
    <n v="0"/>
    <n v="0"/>
    <s v="-"/>
  </r>
  <r>
    <n v="66"/>
    <s v="SMCMP - Cal State San Marcos"/>
    <n v="2018"/>
    <x v="4"/>
    <d v="2018-11-30T00:00:00"/>
    <d v="2018-12-03T00:00:00"/>
    <s v="HCM - HR Accounting Lines"/>
    <s v="000002168-0 SA Serial"/>
    <n v="9287"/>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47"/>
    <s v="-"/>
    <s v="HRACTUAL"/>
    <s v="-"/>
    <n v="1304"/>
    <n v="0"/>
    <s v="-"/>
    <s v="-"/>
    <s v="-"/>
    <s v="-"/>
    <d v="1988-08-08T00:00:00"/>
    <n v="0"/>
    <n v="0"/>
    <n v="0"/>
    <s v="-"/>
  </r>
  <r>
    <n v="66"/>
    <s v="SMCMP - Cal State San Marcos"/>
    <n v="2018"/>
    <x v="4"/>
    <d v="2018-11-30T00:00:00"/>
    <d v="2018-12-03T00:00:00"/>
    <s v="HCM - HR Accounting Lines"/>
    <s v="000004300-0 SA Serial"/>
    <n v="9018"/>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50"/>
    <s v="-"/>
    <s v="HRACTUAL"/>
    <s v="-"/>
    <n v="2450"/>
    <n v="0"/>
    <s v="-"/>
    <s v="-"/>
    <s v="-"/>
    <s v="-"/>
    <d v="1988-08-08T00:00:00"/>
    <n v="0"/>
    <n v="0"/>
    <n v="0"/>
    <s v="-"/>
  </r>
  <r>
    <n v="66"/>
    <s v="SMCMP - Cal State San Marcos"/>
    <n v="2018"/>
    <x v="4"/>
    <d v="2018-11-30T00:00:00"/>
    <d v="2018-12-03T00:00:00"/>
    <s v="HCM - HR Accounting Lines"/>
    <s v="000006198-0 SA Serial"/>
    <n v="9269"/>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51"/>
    <s v="-"/>
    <s v="HRACTUAL"/>
    <s v="-"/>
    <n v="3340"/>
    <n v="0"/>
    <s v="-"/>
    <s v="-"/>
    <s v="-"/>
    <s v="-"/>
    <d v="1988-08-08T00:00:00"/>
    <n v="0"/>
    <n v="0"/>
    <n v="0"/>
    <s v="-"/>
  </r>
  <r>
    <n v="66"/>
    <s v="SMCMP - Cal State San Marcos"/>
    <n v="2018"/>
    <x v="4"/>
    <d v="2018-11-30T00:00:00"/>
    <d v="2018-12-03T00:00:00"/>
    <s v="HCM - HR Accounting Lines"/>
    <s v="000007524-0 SA Serial"/>
    <n v="8485"/>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52"/>
    <s v="-"/>
    <s v="HRACTUAL"/>
    <s v="-"/>
    <n v="3833"/>
    <n v="0"/>
    <s v="-"/>
    <s v="-"/>
    <s v="-"/>
    <s v="-"/>
    <d v="1988-08-08T00:00:00"/>
    <n v="0"/>
    <n v="0"/>
    <n v="0"/>
    <s v="-"/>
  </r>
  <r>
    <n v="66"/>
    <s v="SMCMP - Cal State San Marcos"/>
    <n v="2018"/>
    <x v="4"/>
    <d v="2018-11-30T00:00:00"/>
    <d v="2018-12-03T00:00:00"/>
    <s v="HCM - HR Accounting Lines"/>
    <s v="000020875-0 SA Serial"/>
    <n v="5091"/>
    <s v="601100 - Salaries Acad - Serialized"/>
    <s v="48500 - TF Campus Operating Fund"/>
    <x v="3"/>
    <s v="- - -"/>
    <s v="- - -"/>
    <s v="- - -"/>
    <s v="FTE"/>
    <n v="0.6"/>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49"/>
    <s v="-"/>
    <s v="HRACTUAL"/>
    <s v="-"/>
    <n v="2437"/>
    <n v="0"/>
    <s v="-"/>
    <s v="-"/>
    <s v="-"/>
    <s v="-"/>
    <d v="1988-08-08T00:00:00"/>
    <n v="0"/>
    <n v="0"/>
    <n v="0"/>
    <s v="-"/>
  </r>
  <r>
    <n v="66"/>
    <s v="SMCMP - Cal State San Marcos"/>
    <n v="2018"/>
    <x v="4"/>
    <d v="2018-11-30T00:00:00"/>
    <d v="2018-12-03T00:00:00"/>
    <s v="HCM - HR Accounting Lines"/>
    <s v="001236024-0 SA Serial"/>
    <n v="7683"/>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42"/>
    <s v="-"/>
    <s v="HRACTUAL"/>
    <s v="-"/>
    <n v="86"/>
    <n v="0"/>
    <s v="-"/>
    <s v="-"/>
    <s v="-"/>
    <s v="-"/>
    <d v="1988-08-08T00:00:00"/>
    <n v="0"/>
    <n v="0"/>
    <n v="0"/>
    <s v="-"/>
  </r>
  <r>
    <n v="66"/>
    <s v="SMCMP - Cal State San Marcos"/>
    <n v="2018"/>
    <x v="4"/>
    <d v="2018-11-30T00:00:00"/>
    <d v="2018-12-03T00:00:00"/>
    <s v="HCM - HR Accounting Lines"/>
    <s v="003540327-0 SA Serial"/>
    <n v="3742.5"/>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48"/>
    <s v="-"/>
    <s v="HRACTUAL"/>
    <s v="-"/>
    <n v="1495"/>
    <n v="0"/>
    <s v="-"/>
    <s v="-"/>
    <s v="-"/>
    <s v="-"/>
    <d v="1988-08-08T00:00:00"/>
    <n v="0"/>
    <n v="0"/>
    <n v="0"/>
    <s v="-"/>
  </r>
  <r>
    <n v="66"/>
    <s v="SMCMP - Cal State San Marcos"/>
    <n v="2018"/>
    <x v="4"/>
    <d v="2018-11-30T00:00:00"/>
    <d v="2018-12-03T00:00:00"/>
    <s v="HCM - HR Accounting Lines"/>
    <s v="003813743-0 SA Serial"/>
    <n v="6867"/>
    <s v="601100 - Salaries Acad - Serialized"/>
    <s v="48500 - TF Campus Operating Fund"/>
    <x v="3"/>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3T00:00:00"/>
    <s v="-"/>
    <s v="-"/>
    <n v="7340145"/>
    <s v="-"/>
    <s v="HRACTUAL"/>
    <s v="-"/>
    <n v="1079"/>
    <n v="0"/>
    <s v="-"/>
    <s v="-"/>
    <s v="-"/>
    <s v="-"/>
    <d v="1988-08-08T00:00:00"/>
    <n v="0"/>
    <n v="0"/>
    <n v="0"/>
    <s v="-"/>
  </r>
  <r>
    <n v="66"/>
    <s v="SMCMP - Cal State San Marcos"/>
    <n v="2018"/>
    <x v="5"/>
    <d v="2018-12-31T00:00:00"/>
    <d v="2019-01-03T00:00:00"/>
    <s v="HCM - HR Accounting Lines"/>
    <s v="000000465-0 SA Serial"/>
    <n v="7791"/>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08"/>
    <s v="-"/>
    <s v="HRACTUAL"/>
    <s v="-"/>
    <n v="103"/>
    <n v="0"/>
    <s v="-"/>
    <s v="-"/>
    <s v="-"/>
    <s v="-"/>
    <d v="1988-08-08T00:00:00"/>
    <n v="0"/>
    <n v="0"/>
    <n v="0"/>
    <s v="-"/>
  </r>
  <r>
    <n v="66"/>
    <s v="SMCMP - Cal State San Marcos"/>
    <n v="2018"/>
    <x v="5"/>
    <d v="2018-12-31T00:00:00"/>
    <d v="2019-01-03T00:00:00"/>
    <s v="HCM - HR Accounting Lines"/>
    <s v="000001661-0 SA Serial"/>
    <n v="9699"/>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09"/>
    <s v="-"/>
    <s v="HRACTUAL"/>
    <s v="-"/>
    <n v="941"/>
    <n v="0"/>
    <s v="-"/>
    <s v="-"/>
    <s v="-"/>
    <s v="-"/>
    <d v="1988-08-08T00:00:00"/>
    <n v="0"/>
    <n v="0"/>
    <n v="0"/>
    <s v="-"/>
  </r>
  <r>
    <n v="66"/>
    <s v="SMCMP - Cal State San Marcos"/>
    <n v="2018"/>
    <x v="5"/>
    <d v="2018-12-31T00:00:00"/>
    <d v="2019-01-03T00:00:00"/>
    <s v="HCM - HR Accounting Lines"/>
    <s v="000001999-0 SA Serial"/>
    <n v="8485"/>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11"/>
    <s v="-"/>
    <s v="HRACTUAL"/>
    <s v="-"/>
    <n v="1149"/>
    <n v="0"/>
    <s v="-"/>
    <s v="-"/>
    <s v="-"/>
    <s v="-"/>
    <d v="1988-08-08T00:00:00"/>
    <n v="0"/>
    <n v="0"/>
    <n v="0"/>
    <s v="-"/>
  </r>
  <r>
    <n v="66"/>
    <s v="SMCMP - Cal State San Marcos"/>
    <n v="2018"/>
    <x v="5"/>
    <d v="2018-12-31T00:00:00"/>
    <d v="2019-01-03T00:00:00"/>
    <s v="HCM - HR Accounting Lines"/>
    <s v="000002168-0 SA Serial"/>
    <n v="9287"/>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12"/>
    <s v="-"/>
    <s v="HRACTUAL"/>
    <s v="-"/>
    <n v="1199"/>
    <n v="0"/>
    <s v="-"/>
    <s v="-"/>
    <s v="-"/>
    <s v="-"/>
    <d v="1988-08-08T00:00:00"/>
    <n v="0"/>
    <n v="0"/>
    <n v="0"/>
    <s v="-"/>
  </r>
  <r>
    <n v="66"/>
    <s v="SMCMP - Cal State San Marcos"/>
    <n v="2018"/>
    <x v="5"/>
    <d v="2018-12-31T00:00:00"/>
    <d v="2019-01-03T00:00:00"/>
    <s v="HCM - HR Accounting Lines"/>
    <s v="000004300-0 SA Serial"/>
    <n v="9018"/>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15"/>
    <s v="-"/>
    <s v="HRACTUAL"/>
    <s v="-"/>
    <n v="2270"/>
    <n v="0"/>
    <s v="-"/>
    <s v="-"/>
    <s v="-"/>
    <s v="-"/>
    <d v="1988-08-08T00:00:00"/>
    <n v="0"/>
    <n v="0"/>
    <n v="0"/>
    <s v="-"/>
  </r>
  <r>
    <n v="66"/>
    <s v="SMCMP - Cal State San Marcos"/>
    <n v="2018"/>
    <x v="5"/>
    <d v="2018-12-31T00:00:00"/>
    <d v="2019-01-03T00:00:00"/>
    <s v="HCM - HR Accounting Lines"/>
    <s v="000006198-0 SA Serial"/>
    <n v="9269"/>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16"/>
    <s v="-"/>
    <s v="HRACTUAL"/>
    <s v="-"/>
    <n v="3107"/>
    <n v="0"/>
    <s v="-"/>
    <s v="-"/>
    <s v="-"/>
    <s v="-"/>
    <d v="1988-08-08T00:00:00"/>
    <n v="0"/>
    <n v="0"/>
    <n v="0"/>
    <s v="-"/>
  </r>
  <r>
    <n v="66"/>
    <s v="SMCMP - Cal State San Marcos"/>
    <n v="2018"/>
    <x v="5"/>
    <d v="2018-12-31T00:00:00"/>
    <d v="2019-01-03T00:00:00"/>
    <s v="HCM - HR Accounting Lines"/>
    <s v="000007524-0 SA Serial"/>
    <n v="8485"/>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17"/>
    <s v="-"/>
    <s v="HRACTUAL"/>
    <s v="-"/>
    <n v="3569"/>
    <n v="0"/>
    <s v="-"/>
    <s v="-"/>
    <s v="-"/>
    <s v="-"/>
    <d v="1988-08-08T00:00:00"/>
    <n v="0"/>
    <n v="0"/>
    <n v="0"/>
    <s v="-"/>
  </r>
  <r>
    <n v="66"/>
    <s v="SMCMP - Cal State San Marcos"/>
    <n v="2018"/>
    <x v="5"/>
    <d v="2018-12-31T00:00:00"/>
    <d v="2019-01-03T00:00:00"/>
    <s v="HCM - HR Accounting Lines"/>
    <s v="000020875-0 SA Serial"/>
    <n v="5091"/>
    <s v="601100 - Salaries Acad - Serialized"/>
    <s v="48500 - TF Campus Operating Fund"/>
    <x v="3"/>
    <s v="- - -"/>
    <s v="- - -"/>
    <s v="- - -"/>
    <s v="FTE"/>
    <n v="0.6"/>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14"/>
    <s v="-"/>
    <s v="HRACTUAL"/>
    <s v="-"/>
    <n v="2257"/>
    <n v="0"/>
    <s v="-"/>
    <s v="-"/>
    <s v="-"/>
    <s v="-"/>
    <d v="1988-08-08T00:00:00"/>
    <n v="0"/>
    <n v="0"/>
    <n v="0"/>
    <s v="-"/>
  </r>
  <r>
    <n v="66"/>
    <s v="SMCMP - Cal State San Marcos"/>
    <n v="2018"/>
    <x v="5"/>
    <d v="2018-12-31T00:00:00"/>
    <d v="2019-01-03T00:00:00"/>
    <s v="HCM - HR Accounting Lines"/>
    <s v="001236024-0 SA Serial"/>
    <n v="7683"/>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07"/>
    <s v="-"/>
    <s v="HRACTUAL"/>
    <s v="-"/>
    <n v="81"/>
    <n v="0"/>
    <s v="-"/>
    <s v="-"/>
    <s v="-"/>
    <s v="-"/>
    <d v="1988-08-08T00:00:00"/>
    <n v="0"/>
    <n v="0"/>
    <n v="0"/>
    <s v="-"/>
  </r>
  <r>
    <n v="66"/>
    <s v="SMCMP - Cal State San Marcos"/>
    <n v="2018"/>
    <x v="5"/>
    <d v="2018-12-31T00:00:00"/>
    <d v="2019-01-03T00:00:00"/>
    <s v="HCM - HR Accounting Lines"/>
    <s v="003540327-0 SA Serial"/>
    <n v="3742.5"/>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13"/>
    <s v="-"/>
    <s v="HRACTUAL"/>
    <s v="-"/>
    <n v="1379"/>
    <n v="0"/>
    <s v="-"/>
    <s v="-"/>
    <s v="-"/>
    <s v="-"/>
    <d v="1988-08-08T00:00:00"/>
    <n v="0"/>
    <n v="0"/>
    <n v="0"/>
    <s v="-"/>
  </r>
  <r>
    <n v="66"/>
    <s v="SMCMP - Cal State San Marcos"/>
    <n v="2018"/>
    <x v="5"/>
    <d v="2018-12-31T00:00:00"/>
    <d v="2019-01-03T00:00:00"/>
    <s v="HCM - HR Accounting Lines"/>
    <s v="003813743-0 SA Serial"/>
    <n v="6867"/>
    <s v="601100 - Salaries Acad - Serialized"/>
    <s v="48500 - TF Campus Operating Fund"/>
    <x v="3"/>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3T00:00:00"/>
    <s v="-"/>
    <s v="-"/>
    <n v="7722110"/>
    <s v="-"/>
    <s v="HRACTUAL"/>
    <s v="-"/>
    <n v="1005"/>
    <n v="0"/>
    <s v="-"/>
    <s v="-"/>
    <s v="-"/>
    <s v="-"/>
    <d v="1988-08-08T00:00:00"/>
    <n v="0"/>
    <n v="0"/>
    <n v="0"/>
    <s v="-"/>
  </r>
  <r>
    <n v="41"/>
    <s v="SMCMP - Cal State San Marcos"/>
    <n v="2018"/>
    <x v="0"/>
    <d v="2018-07-31T00:00:00"/>
    <d v="2018-08-01T00:00:00"/>
    <s v="HCM - HR Accounting Lines"/>
    <s v="000010488-0 SA Serial1026-GF"/>
    <n v="13362"/>
    <s v="601100 - Salaries Acad - Serialized"/>
    <s v="48500 - TF Campus Operating Fund"/>
    <x v="4"/>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6T00:00:00"/>
    <s v="-"/>
    <s v="-"/>
    <n v="5932516"/>
    <s v="-"/>
    <s v="HRACTUAL"/>
    <s v="-"/>
    <n v="14068"/>
    <n v="0"/>
    <s v="-"/>
    <s v="-"/>
    <s v="-"/>
    <s v="-"/>
    <d v="1988-08-08T00:00:00"/>
    <n v="0"/>
    <n v="0"/>
    <n v="0"/>
    <s v="-"/>
  </r>
  <r>
    <n v="41"/>
    <s v="SMCMP - Cal State San Marcos"/>
    <n v="2018"/>
    <x v="0"/>
    <d v="2018-07-31T00:00:00"/>
    <d v="2018-08-01T00:00:00"/>
    <s v="HCM - HR Accounting Lines"/>
    <s v="000033030-0 SA Serial1026-GF"/>
    <n v="8410"/>
    <s v="601100 - Salaries Acad - Serialized"/>
    <s v="48500 - TF Campus Operating Fund"/>
    <x v="4"/>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6T00:00:00"/>
    <s v="-"/>
    <s v="-"/>
    <n v="5932512"/>
    <s v="-"/>
    <s v="HRACTUAL"/>
    <s v="-"/>
    <n v="2005"/>
    <n v="0"/>
    <s v="-"/>
    <s v="-"/>
    <s v="-"/>
    <s v="-"/>
    <d v="1988-08-08T00:00:00"/>
    <n v="0"/>
    <n v="0"/>
    <n v="0"/>
    <s v="-"/>
  </r>
  <r>
    <n v="41"/>
    <s v="SMCMP - Cal State San Marcos"/>
    <n v="2018"/>
    <x v="0"/>
    <d v="2018-07-31T00:00:00"/>
    <d v="2018-08-01T00:00:00"/>
    <s v="HCM - HR Accounting Lines"/>
    <s v="000046550-0 SA Serial1026-GF"/>
    <n v="5261.2"/>
    <s v="601100 - Salaries Acad - Serialized"/>
    <s v="48500 - TF Campus Operating Fund"/>
    <x v="4"/>
    <s v="- - -"/>
    <s v="- - -"/>
    <s v="- - -"/>
    <s v="FTE"/>
    <n v="0.7"/>
    <s v="-"/>
    <s v="-"/>
    <s v="-"/>
    <s v="-"/>
    <x v="0"/>
    <s v="-"/>
    <s v="-"/>
    <s v="-"/>
    <x v="0"/>
    <s v="- - -"/>
    <d v="2018-07-31T00:00:00"/>
    <s v="-"/>
    <d v="2018-08-01T00:00:00"/>
    <d v="2018-07-31T00:00:00"/>
    <s v="0948 - Calif State University Trust Fund"/>
    <s v="485 - TF-CSU Operating Fund"/>
    <s v="601100 - Academic Salaries"/>
    <s v="00000 - No Project Name Assigned"/>
    <s v="000 - x"/>
    <d v="1900-02-06T00:00:00"/>
    <s v="-"/>
    <s v="-"/>
    <n v="5932514"/>
    <s v="-"/>
    <s v="HRACTUAL"/>
    <s v="-"/>
    <n v="2755"/>
    <n v="0"/>
    <s v="-"/>
    <s v="-"/>
    <s v="-"/>
    <s v="-"/>
    <d v="1988-08-08T00:00:00"/>
    <n v="0"/>
    <n v="0"/>
    <n v="0"/>
    <s v="-"/>
  </r>
  <r>
    <n v="41"/>
    <s v="SMCMP - Cal State San Marcos"/>
    <n v="2018"/>
    <x v="0"/>
    <d v="2018-07-31T00:00:00"/>
    <d v="2018-08-01T00:00:00"/>
    <s v="HCM - HR Accounting Lines"/>
    <s v="000564405-0 SA Serial1026-GF"/>
    <n v="7189"/>
    <s v="601100 - Salaries Acad - Serialized"/>
    <s v="48500 - TF Campus Operating Fund"/>
    <x v="4"/>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6T00:00:00"/>
    <s v="-"/>
    <s v="-"/>
    <n v="5932513"/>
    <s v="-"/>
    <s v="HRACTUAL"/>
    <s v="-"/>
    <n v="2181"/>
    <n v="0"/>
    <s v="-"/>
    <s v="-"/>
    <s v="-"/>
    <s v="-"/>
    <d v="1988-08-08T00:00:00"/>
    <n v="0"/>
    <n v="0"/>
    <n v="0"/>
    <s v="-"/>
  </r>
  <r>
    <n v="41"/>
    <s v="SMCMP - Cal State San Marcos"/>
    <n v="2018"/>
    <x v="0"/>
    <d v="2018-07-31T00:00:00"/>
    <d v="2018-08-01T00:00:00"/>
    <s v="HCM - HR Accounting Lines"/>
    <s v="001235530-0 SA Serial1026-GF"/>
    <n v="3700.5"/>
    <s v="601100 - Salaries Acad - Serialized"/>
    <s v="48500 - TF Campus Operating Fund"/>
    <x v="4"/>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6T00:00:00"/>
    <s v="-"/>
    <s v="-"/>
    <n v="5932515"/>
    <s v="-"/>
    <s v="HRACTUAL"/>
    <s v="-"/>
    <n v="3344"/>
    <n v="0"/>
    <s v="-"/>
    <s v="-"/>
    <s v="-"/>
    <s v="-"/>
    <d v="1988-08-08T00:00:00"/>
    <n v="0"/>
    <n v="0"/>
    <n v="0"/>
    <s v="-"/>
  </r>
  <r>
    <n v="41"/>
    <s v="SMCMP - Cal State San Marcos"/>
    <n v="2018"/>
    <x v="0"/>
    <d v="2018-07-31T00:00:00"/>
    <d v="2018-08-01T00:00:00"/>
    <s v="HCM - HR Accounting Lines"/>
    <s v="004138821-0 SA Serial1026-GF"/>
    <n v="6790"/>
    <s v="601100 - Salaries Acad - Serialized"/>
    <s v="48500 - TF Campus Operating Fund"/>
    <x v="4"/>
    <s v="- - -"/>
    <s v="- - -"/>
    <s v="- - -"/>
    <s v="FTE"/>
    <n v="1"/>
    <s v="-"/>
    <s v="-"/>
    <s v="-"/>
    <s v="-"/>
    <x v="0"/>
    <s v="-"/>
    <s v="-"/>
    <s v="-"/>
    <x v="0"/>
    <s v="- - -"/>
    <d v="2018-07-31T00:00:00"/>
    <s v="-"/>
    <d v="2018-08-01T00:00:00"/>
    <d v="2018-07-31T00:00:00"/>
    <s v="0948 - Calif State University Trust Fund"/>
    <s v="485 - TF-CSU Operating Fund"/>
    <s v="601100 - Academic Salaries"/>
    <s v="00000 - No Project Name Assigned"/>
    <s v="000 - x"/>
    <d v="1900-02-06T00:00:00"/>
    <s v="-"/>
    <s v="-"/>
    <n v="5932511"/>
    <s v="-"/>
    <s v="HRACTUAL"/>
    <s v="-"/>
    <n v="466"/>
    <n v="0"/>
    <s v="-"/>
    <s v="-"/>
    <s v="-"/>
    <s v="-"/>
    <d v="1988-08-08T00:00:00"/>
    <n v="0"/>
    <n v="0"/>
    <n v="0"/>
    <s v="-"/>
  </r>
  <r>
    <n v="41"/>
    <s v="SMCMP - Cal State San Marcos"/>
    <n v="2018"/>
    <x v="1"/>
    <d v="2018-08-31T00:00:00"/>
    <d v="2018-08-31T00:00:00"/>
    <s v="HCM - HR Accounting Lines"/>
    <s v="000010488-0 SA Serial1026-GF"/>
    <n v="13362"/>
    <s v="601100 - Salaries Acad - Serialized"/>
    <s v="48500 - TF Campus Operating Fund"/>
    <x v="4"/>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3T00:00:00"/>
    <s v="-"/>
    <s v="-"/>
    <n v="6307549"/>
    <s v="-"/>
    <s v="HRACTUAL"/>
    <s v="-"/>
    <n v="11433"/>
    <n v="0"/>
    <s v="-"/>
    <s v="-"/>
    <s v="-"/>
    <s v="-"/>
    <d v="1988-08-08T00:00:00"/>
    <n v="0"/>
    <n v="0"/>
    <n v="0"/>
    <s v="-"/>
  </r>
  <r>
    <n v="41"/>
    <s v="SMCMP - Cal State San Marcos"/>
    <n v="2018"/>
    <x v="1"/>
    <d v="2018-08-31T00:00:00"/>
    <d v="2018-08-31T00:00:00"/>
    <s v="HCM - HR Accounting Lines"/>
    <s v="000033030-0 SA Serial1026-GF"/>
    <n v="8410"/>
    <s v="601100 - Salaries Acad - Serialized"/>
    <s v="48500 - TF Campus Operating Fund"/>
    <x v="4"/>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3T00:00:00"/>
    <s v="-"/>
    <s v="-"/>
    <n v="6307545"/>
    <s v="-"/>
    <s v="HRACTUAL"/>
    <s v="-"/>
    <n v="1938"/>
    <n v="0"/>
    <s v="-"/>
    <s v="-"/>
    <s v="-"/>
    <s v="-"/>
    <d v="1988-08-08T00:00:00"/>
    <n v="0"/>
    <n v="0"/>
    <n v="0"/>
    <s v="-"/>
  </r>
  <r>
    <n v="41"/>
    <s v="SMCMP - Cal State San Marcos"/>
    <n v="2018"/>
    <x v="1"/>
    <d v="2018-08-31T00:00:00"/>
    <d v="2018-08-31T00:00:00"/>
    <s v="HCM - HR Accounting Lines"/>
    <s v="000046550-0 SA Serial1026-GF"/>
    <n v="5261.2"/>
    <s v="601100 - Salaries Acad - Serialized"/>
    <s v="48500 - TF Campus Operating Fund"/>
    <x v="4"/>
    <s v="- - -"/>
    <s v="- - -"/>
    <s v="- - -"/>
    <s v="FTE"/>
    <n v="0.7"/>
    <s v="-"/>
    <s v="-"/>
    <s v="-"/>
    <s v="-"/>
    <x v="1"/>
    <s v="-"/>
    <s v="-"/>
    <s v="-"/>
    <x v="0"/>
    <s v="- - -"/>
    <d v="2018-08-31T00:00:00"/>
    <s v="-"/>
    <d v="2018-08-31T00:00:00"/>
    <d v="2018-08-31T00:00:00"/>
    <s v="0948 - Calif State University Trust Fund"/>
    <s v="485 - TF-CSU Operating Fund"/>
    <s v="601100 - Academic Salaries"/>
    <s v="00000 - No Project Name Assigned"/>
    <s v="000 - x"/>
    <d v="1900-02-03T00:00:00"/>
    <s v="-"/>
    <s v="-"/>
    <n v="6307547"/>
    <s v="-"/>
    <s v="HRACTUAL"/>
    <s v="-"/>
    <n v="2617"/>
    <n v="0"/>
    <s v="-"/>
    <s v="-"/>
    <s v="-"/>
    <s v="-"/>
    <d v="1988-08-08T00:00:00"/>
    <n v="0"/>
    <n v="0"/>
    <n v="0"/>
    <s v="-"/>
  </r>
  <r>
    <n v="41"/>
    <s v="SMCMP - Cal State San Marcos"/>
    <n v="2018"/>
    <x v="1"/>
    <d v="2018-08-31T00:00:00"/>
    <d v="2018-08-31T00:00:00"/>
    <s v="HCM - HR Accounting Lines"/>
    <s v="000564405-0 SA Serial1026-GF"/>
    <n v="7189"/>
    <s v="601100 - Salaries Acad - Serialized"/>
    <s v="48500 - TF Campus Operating Fund"/>
    <x v="4"/>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3T00:00:00"/>
    <s v="-"/>
    <s v="-"/>
    <n v="6307546"/>
    <s v="-"/>
    <s v="HRACTUAL"/>
    <s v="-"/>
    <n v="2072"/>
    <n v="0"/>
    <s v="-"/>
    <s v="-"/>
    <s v="-"/>
    <s v="-"/>
    <d v="1988-08-08T00:00:00"/>
    <n v="0"/>
    <n v="0"/>
    <n v="0"/>
    <s v="-"/>
  </r>
  <r>
    <n v="41"/>
    <s v="SMCMP - Cal State San Marcos"/>
    <n v="2018"/>
    <x v="1"/>
    <d v="2018-08-31T00:00:00"/>
    <d v="2018-08-31T00:00:00"/>
    <s v="HCM - HR Accounting Lines"/>
    <s v="001235530-0 SA Serial1026-GF"/>
    <n v="3700.5"/>
    <s v="601100 - Salaries Acad - Serialized"/>
    <s v="48500 - TF Campus Operating Fund"/>
    <x v="4"/>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3T00:00:00"/>
    <s v="-"/>
    <s v="-"/>
    <n v="6307548"/>
    <s v="-"/>
    <s v="HRACTUAL"/>
    <s v="-"/>
    <n v="3158"/>
    <n v="0"/>
    <s v="-"/>
    <s v="-"/>
    <s v="-"/>
    <s v="-"/>
    <d v="1988-08-08T00:00:00"/>
    <n v="0"/>
    <n v="0"/>
    <n v="0"/>
    <s v="-"/>
  </r>
  <r>
    <n v="41"/>
    <s v="SMCMP - Cal State San Marcos"/>
    <n v="2018"/>
    <x v="1"/>
    <d v="2018-08-31T00:00:00"/>
    <d v="2018-08-31T00:00:00"/>
    <s v="HCM - HR Accounting Lines"/>
    <s v="004138821-0 SA Serial1026-GF"/>
    <n v="6790"/>
    <s v="601100 - Salaries Acad - Serialized"/>
    <s v="48500 - TF Campus Operating Fund"/>
    <x v="4"/>
    <s v="- - -"/>
    <s v="- - -"/>
    <s v="- - -"/>
    <s v="FTE"/>
    <n v="1"/>
    <s v="-"/>
    <s v="-"/>
    <s v="-"/>
    <s v="-"/>
    <x v="1"/>
    <s v="-"/>
    <s v="-"/>
    <s v="-"/>
    <x v="0"/>
    <s v="- - -"/>
    <d v="2018-08-31T00:00:00"/>
    <s v="-"/>
    <d v="2018-08-31T00:00:00"/>
    <d v="2018-08-31T00:00:00"/>
    <s v="0948 - Calif State University Trust Fund"/>
    <s v="485 - TF-CSU Operating Fund"/>
    <s v="601100 - Academic Salaries"/>
    <s v="00000 - No Project Name Assigned"/>
    <s v="000 - x"/>
    <d v="1900-02-03T00:00:00"/>
    <s v="-"/>
    <s v="-"/>
    <n v="6307544"/>
    <s v="-"/>
    <s v="HRACTUAL"/>
    <s v="-"/>
    <n v="447"/>
    <n v="0"/>
    <s v="-"/>
    <s v="-"/>
    <s v="-"/>
    <s v="-"/>
    <d v="1988-08-08T00:00:00"/>
    <n v="0"/>
    <n v="0"/>
    <n v="0"/>
    <s v="-"/>
  </r>
  <r>
    <n v="41"/>
    <s v="SMCMP - Cal State San Marcos"/>
    <n v="2018"/>
    <x v="2"/>
    <d v="2018-09-30T00:00:00"/>
    <d v="2018-09-28T00:00:00"/>
    <s v="HCM - HR Accounting Lines"/>
    <s v="000010488-0 SA Serial1026-GF"/>
    <n v="13362"/>
    <s v="601100 - Salaries Acad - Serialized"/>
    <s v="48500 - TF Campus Operating Fund"/>
    <x v="4"/>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4T00:00:00"/>
    <s v="-"/>
    <s v="-"/>
    <n v="6645527"/>
    <s v="-"/>
    <s v="HRACTUAL"/>
    <s v="-"/>
    <n v="12787"/>
    <n v="0"/>
    <s v="-"/>
    <s v="-"/>
    <s v="-"/>
    <s v="-"/>
    <d v="1988-08-08T00:00:00"/>
    <n v="0"/>
    <n v="0"/>
    <n v="0"/>
    <s v="-"/>
  </r>
  <r>
    <n v="41"/>
    <s v="SMCMP - Cal State San Marcos"/>
    <n v="2018"/>
    <x v="2"/>
    <d v="2018-09-30T00:00:00"/>
    <d v="2018-09-28T00:00:00"/>
    <s v="HCM - HR Accounting Lines"/>
    <s v="000033030-0 SA Serial1026-GF"/>
    <n v="8410"/>
    <s v="601100 - Salaries Acad - Serialized"/>
    <s v="48500 - TF Campus Operating Fund"/>
    <x v="4"/>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4T00:00:00"/>
    <s v="-"/>
    <s v="-"/>
    <n v="6645523"/>
    <s v="-"/>
    <s v="HRACTUAL"/>
    <s v="-"/>
    <n v="2012"/>
    <n v="0"/>
    <s v="-"/>
    <s v="-"/>
    <s v="-"/>
    <s v="-"/>
    <d v="1988-08-08T00:00:00"/>
    <n v="0"/>
    <n v="0"/>
    <n v="0"/>
    <s v="-"/>
  </r>
  <r>
    <n v="41"/>
    <s v="SMCMP - Cal State San Marcos"/>
    <n v="2018"/>
    <x v="2"/>
    <d v="2018-09-30T00:00:00"/>
    <d v="2018-09-28T00:00:00"/>
    <s v="HCM - HR Accounting Lines"/>
    <s v="000046550-0 SA Serial1026-GF"/>
    <n v="5261.2"/>
    <s v="601100 - Salaries Acad - Serialized"/>
    <s v="48500 - TF Campus Operating Fund"/>
    <x v="4"/>
    <s v="- - -"/>
    <s v="- - -"/>
    <s v="- - -"/>
    <s v="FTE"/>
    <n v="0.7"/>
    <s v="-"/>
    <s v="-"/>
    <s v="-"/>
    <s v="-"/>
    <x v="2"/>
    <s v="-"/>
    <s v="-"/>
    <s v="-"/>
    <x v="0"/>
    <s v="- - -"/>
    <d v="2018-09-30T00:00:00"/>
    <s v="-"/>
    <d v="2018-09-28T00:00:00"/>
    <d v="2018-09-30T00:00:00"/>
    <s v="0948 - Calif State University Trust Fund"/>
    <s v="485 - TF-CSU Operating Fund"/>
    <s v="601100 - Academic Salaries"/>
    <s v="00000 - No Project Name Assigned"/>
    <s v="000 - x"/>
    <d v="1900-02-04T00:00:00"/>
    <s v="-"/>
    <s v="-"/>
    <n v="6645525"/>
    <s v="-"/>
    <s v="HRACTUAL"/>
    <s v="-"/>
    <n v="2806"/>
    <n v="0"/>
    <s v="-"/>
    <s v="-"/>
    <s v="-"/>
    <s v="-"/>
    <d v="1988-08-08T00:00:00"/>
    <n v="0"/>
    <n v="0"/>
    <n v="0"/>
    <s v="-"/>
  </r>
  <r>
    <n v="41"/>
    <s v="SMCMP - Cal State San Marcos"/>
    <n v="2018"/>
    <x v="2"/>
    <d v="2018-09-30T00:00:00"/>
    <d v="2018-09-28T00:00:00"/>
    <s v="HCM - HR Accounting Lines"/>
    <s v="000564405-0 SA Serial1026-GF"/>
    <n v="7189"/>
    <s v="601100 - Salaries Acad - Serialized"/>
    <s v="48500 - TF Campus Operating Fund"/>
    <x v="4"/>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4T00:00:00"/>
    <s v="-"/>
    <s v="-"/>
    <n v="6645524"/>
    <s v="-"/>
    <s v="HRACTUAL"/>
    <s v="-"/>
    <n v="2182"/>
    <n v="0"/>
    <s v="-"/>
    <s v="-"/>
    <s v="-"/>
    <s v="-"/>
    <d v="1988-08-08T00:00:00"/>
    <n v="0"/>
    <n v="0"/>
    <n v="0"/>
    <s v="-"/>
  </r>
  <r>
    <n v="41"/>
    <s v="SMCMP - Cal State San Marcos"/>
    <n v="2018"/>
    <x v="2"/>
    <d v="2018-09-30T00:00:00"/>
    <d v="2018-09-28T00:00:00"/>
    <s v="HCM - HR Accounting Lines"/>
    <s v="001235530-0 SA Serial1026-GF"/>
    <n v="7401"/>
    <s v="601100 - Salaries Acad - Serialized"/>
    <s v="48500 - TF Campus Operating Fund"/>
    <x v="4"/>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4T00:00:00"/>
    <s v="-"/>
    <s v="-"/>
    <n v="6645526"/>
    <s v="-"/>
    <s v="HRACTUAL"/>
    <s v="-"/>
    <n v="3396"/>
    <n v="0"/>
    <s v="-"/>
    <s v="-"/>
    <s v="-"/>
    <s v="-"/>
    <d v="1988-08-08T00:00:00"/>
    <n v="0"/>
    <n v="0"/>
    <n v="0"/>
    <s v="-"/>
  </r>
  <r>
    <n v="41"/>
    <s v="SMCMP - Cal State San Marcos"/>
    <n v="2018"/>
    <x v="2"/>
    <d v="2018-09-30T00:00:00"/>
    <d v="2018-09-28T00:00:00"/>
    <s v="HCM - HR Accounting Lines"/>
    <s v="004138821-0 SA Serial1026-GF"/>
    <n v="6790"/>
    <s v="601100 - Salaries Acad - Serialized"/>
    <s v="48500 - TF Campus Operating Fund"/>
    <x v="4"/>
    <s v="- - -"/>
    <s v="- - -"/>
    <s v="- - -"/>
    <s v="FTE"/>
    <n v="1"/>
    <s v="-"/>
    <s v="-"/>
    <s v="-"/>
    <s v="-"/>
    <x v="2"/>
    <s v="-"/>
    <s v="-"/>
    <s v="-"/>
    <x v="0"/>
    <s v="- - -"/>
    <d v="2018-09-30T00:00:00"/>
    <s v="-"/>
    <d v="2018-09-28T00:00:00"/>
    <d v="2018-09-30T00:00:00"/>
    <s v="0948 - Calif State University Trust Fund"/>
    <s v="485 - TF-CSU Operating Fund"/>
    <s v="601100 - Academic Salaries"/>
    <s v="00000 - No Project Name Assigned"/>
    <s v="000 - x"/>
    <d v="1900-02-04T00:00:00"/>
    <s v="-"/>
    <s v="-"/>
    <n v="6645522"/>
    <s v="-"/>
    <s v="HRACTUAL"/>
    <s v="-"/>
    <n v="465"/>
    <n v="0"/>
    <s v="-"/>
    <s v="-"/>
    <s v="-"/>
    <s v="-"/>
    <d v="1988-08-08T00:00:00"/>
    <n v="0"/>
    <n v="0"/>
    <n v="0"/>
    <s v="-"/>
  </r>
  <r>
    <n v="41"/>
    <s v="SMCMP - Cal State San Marcos"/>
    <n v="2018"/>
    <x v="3"/>
    <d v="2018-10-31T00:00:00"/>
    <d v="2018-10-31T00:00:00"/>
    <s v="HCM - HR Accounting Lines"/>
    <s v="000010488-0 SA Serial1026-GF"/>
    <n v="13362"/>
    <s v="601100 - Salaries Acad - Serialized"/>
    <s v="48500 - TF Campus Operating Fund"/>
    <x v="4"/>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5T00:00:00"/>
    <s v="-"/>
    <s v="-"/>
    <n v="6992568"/>
    <s v="-"/>
    <s v="HRACTUAL"/>
    <s v="-"/>
    <n v="12495"/>
    <n v="0"/>
    <s v="-"/>
    <s v="-"/>
    <s v="-"/>
    <s v="-"/>
    <d v="1988-08-08T00:00:00"/>
    <n v="0"/>
    <n v="0"/>
    <n v="0"/>
    <s v="-"/>
  </r>
  <r>
    <n v="41"/>
    <s v="SMCMP - Cal State San Marcos"/>
    <n v="2018"/>
    <x v="3"/>
    <d v="2018-10-31T00:00:00"/>
    <d v="2018-10-31T00:00:00"/>
    <s v="HCM - HR Accounting Lines"/>
    <s v="000033030-0 SA Serial1026-GF"/>
    <n v="8410"/>
    <s v="601100 - Salaries Acad - Serialized"/>
    <s v="48500 - TF Campus Operating Fund"/>
    <x v="4"/>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5T00:00:00"/>
    <s v="-"/>
    <s v="-"/>
    <n v="6992564"/>
    <s v="-"/>
    <s v="HRACTUAL"/>
    <s v="-"/>
    <n v="2027"/>
    <n v="0"/>
    <s v="-"/>
    <s v="-"/>
    <s v="-"/>
    <s v="-"/>
    <d v="1988-08-08T00:00:00"/>
    <n v="0"/>
    <n v="0"/>
    <n v="0"/>
    <s v="-"/>
  </r>
  <r>
    <n v="41"/>
    <s v="SMCMP - Cal State San Marcos"/>
    <n v="2018"/>
    <x v="3"/>
    <d v="2018-10-31T00:00:00"/>
    <d v="2018-10-31T00:00:00"/>
    <s v="HCM - HR Accounting Lines"/>
    <s v="000046550-0 SA Serial1026-GF"/>
    <n v="5261.2"/>
    <s v="601100 - Salaries Acad - Serialized"/>
    <s v="48500 - TF Campus Operating Fund"/>
    <x v="4"/>
    <s v="- - -"/>
    <s v="- - -"/>
    <s v="- - -"/>
    <s v="FTE"/>
    <n v="0.7"/>
    <s v="-"/>
    <s v="-"/>
    <s v="-"/>
    <s v="-"/>
    <x v="3"/>
    <s v="-"/>
    <s v="-"/>
    <s v="-"/>
    <x v="0"/>
    <s v="- - -"/>
    <d v="2018-10-31T00:00:00"/>
    <s v="-"/>
    <d v="2018-10-31T00:00:00"/>
    <d v="2018-10-31T00:00:00"/>
    <s v="0948 - Calif State University Trust Fund"/>
    <s v="485 - TF-CSU Operating Fund"/>
    <s v="601100 - Academic Salaries"/>
    <s v="00000 - No Project Name Assigned"/>
    <s v="000 - x"/>
    <d v="1900-02-05T00:00:00"/>
    <s v="-"/>
    <s v="-"/>
    <n v="6992566"/>
    <s v="-"/>
    <s v="HRACTUAL"/>
    <s v="-"/>
    <n v="2822"/>
    <n v="0"/>
    <s v="-"/>
    <s v="-"/>
    <s v="-"/>
    <s v="-"/>
    <d v="1988-08-08T00:00:00"/>
    <n v="0"/>
    <n v="0"/>
    <n v="0"/>
    <s v="-"/>
  </r>
  <r>
    <n v="41"/>
    <s v="SMCMP - Cal State San Marcos"/>
    <n v="2018"/>
    <x v="3"/>
    <d v="2018-10-31T00:00:00"/>
    <d v="2018-10-31T00:00:00"/>
    <s v="HCM - HR Accounting Lines"/>
    <s v="000564405-0 SA Serial1026-GF"/>
    <n v="7189"/>
    <s v="601100 - Salaries Acad - Serialized"/>
    <s v="48500 - TF Campus Operating Fund"/>
    <x v="4"/>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5T00:00:00"/>
    <s v="-"/>
    <s v="-"/>
    <n v="6992565"/>
    <s v="-"/>
    <s v="HRACTUAL"/>
    <s v="-"/>
    <n v="2176"/>
    <n v="0"/>
    <s v="-"/>
    <s v="-"/>
    <s v="-"/>
    <s v="-"/>
    <d v="1988-08-08T00:00:00"/>
    <n v="0"/>
    <n v="0"/>
    <n v="0"/>
    <s v="-"/>
  </r>
  <r>
    <n v="41"/>
    <s v="SMCMP - Cal State San Marcos"/>
    <n v="2018"/>
    <x v="3"/>
    <d v="2018-10-31T00:00:00"/>
    <d v="2018-10-31T00:00:00"/>
    <s v="HCM - HR Accounting Lines"/>
    <s v="001235530-0 SA Serial1026-GF"/>
    <n v="7401"/>
    <s v="601100 - Salaries Acad - Serialized"/>
    <s v="48500 - TF Campus Operating Fund"/>
    <x v="4"/>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5T00:00:00"/>
    <s v="-"/>
    <s v="-"/>
    <n v="6992567"/>
    <s v="-"/>
    <s v="HRACTUAL"/>
    <s v="-"/>
    <n v="3420"/>
    <n v="0"/>
    <s v="-"/>
    <s v="-"/>
    <s v="-"/>
    <s v="-"/>
    <d v="1988-08-08T00:00:00"/>
    <n v="0"/>
    <n v="0"/>
    <n v="0"/>
    <s v="-"/>
  </r>
  <r>
    <n v="41"/>
    <s v="SMCMP - Cal State San Marcos"/>
    <n v="2018"/>
    <x v="3"/>
    <d v="2018-10-31T00:00:00"/>
    <d v="2018-10-31T00:00:00"/>
    <s v="HCM - HR Accounting Lines"/>
    <s v="004138821-0 SA Serial1026-GF"/>
    <n v="6790"/>
    <s v="601100 - Salaries Acad - Serialized"/>
    <s v="48500 - TF Campus Operating Fund"/>
    <x v="4"/>
    <s v="- - -"/>
    <s v="- - -"/>
    <s v="- - -"/>
    <s v="FTE"/>
    <n v="1"/>
    <s v="-"/>
    <s v="-"/>
    <s v="-"/>
    <s v="-"/>
    <x v="3"/>
    <s v="-"/>
    <s v="-"/>
    <s v="-"/>
    <x v="0"/>
    <s v="- - -"/>
    <d v="2018-10-31T00:00:00"/>
    <s v="-"/>
    <d v="2018-10-31T00:00:00"/>
    <d v="2018-10-31T00:00:00"/>
    <s v="0948 - Calif State University Trust Fund"/>
    <s v="485 - TF-CSU Operating Fund"/>
    <s v="601100 - Academic Salaries"/>
    <s v="00000 - No Project Name Assigned"/>
    <s v="000 - x"/>
    <d v="1900-02-05T00:00:00"/>
    <s v="-"/>
    <s v="-"/>
    <n v="6992563"/>
    <s v="-"/>
    <s v="HRACTUAL"/>
    <s v="-"/>
    <n v="461"/>
    <n v="0"/>
    <s v="-"/>
    <s v="-"/>
    <s v="-"/>
    <s v="-"/>
    <d v="1988-08-08T00:00:00"/>
    <n v="0"/>
    <n v="0"/>
    <n v="0"/>
    <s v="-"/>
  </r>
  <r>
    <n v="41"/>
    <s v="SMCMP - Cal State San Marcos"/>
    <n v="2018"/>
    <x v="4"/>
    <d v="2018-11-30T00:00:00"/>
    <d v="2018-12-03T00:00:00"/>
    <s v="HCM - HR Accounting Lines"/>
    <s v="000010488-0 SA Serial1026-GF"/>
    <n v="13830"/>
    <s v="601100 - Salaries Acad - Serialized"/>
    <s v="48500 - TF Campus Operating Fund"/>
    <x v="4"/>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5T00:00:00"/>
    <s v="-"/>
    <s v="-"/>
    <n v="7340189"/>
    <s v="-"/>
    <s v="HRACTUAL"/>
    <s v="-"/>
    <n v="12065"/>
    <n v="0"/>
    <s v="-"/>
    <s v="-"/>
    <s v="-"/>
    <s v="-"/>
    <d v="1988-08-08T00:00:00"/>
    <n v="0"/>
    <n v="0"/>
    <n v="0"/>
    <s v="-"/>
  </r>
  <r>
    <n v="41"/>
    <s v="SMCMP - Cal State San Marcos"/>
    <n v="2018"/>
    <x v="4"/>
    <d v="2018-11-30T00:00:00"/>
    <d v="2018-12-03T00:00:00"/>
    <s v="HCM - HR Accounting Lines"/>
    <s v="000033030-0 SA Serial1026-GF"/>
    <n v="8704"/>
    <s v="601100 - Salaries Acad - Serialized"/>
    <s v="48500 - TF Campus Operating Fund"/>
    <x v="4"/>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5T00:00:00"/>
    <s v="-"/>
    <s v="-"/>
    <n v="7340185"/>
    <s v="-"/>
    <s v="HRACTUAL"/>
    <s v="-"/>
    <n v="2104"/>
    <n v="0"/>
    <s v="-"/>
    <s v="-"/>
    <s v="-"/>
    <s v="-"/>
    <d v="1988-08-08T00:00:00"/>
    <n v="0"/>
    <n v="0"/>
    <n v="0"/>
    <s v="-"/>
  </r>
  <r>
    <n v="41"/>
    <s v="SMCMP - Cal State San Marcos"/>
    <n v="2018"/>
    <x v="4"/>
    <d v="2018-11-30T00:00:00"/>
    <d v="2018-12-03T00:00:00"/>
    <s v="HCM - HR Accounting Lines"/>
    <s v="000046550-0 SA Serial1026-GF"/>
    <n v="5445.3"/>
    <s v="601100 - Salaries Acad - Serialized"/>
    <s v="48500 - TF Campus Operating Fund"/>
    <x v="4"/>
    <s v="- - -"/>
    <s v="- - -"/>
    <s v="- - -"/>
    <s v="FTE"/>
    <n v="0.7"/>
    <s v="-"/>
    <s v="-"/>
    <s v="-"/>
    <s v="-"/>
    <x v="4"/>
    <s v="-"/>
    <s v="-"/>
    <s v="-"/>
    <x v="0"/>
    <s v="- - -"/>
    <d v="2018-11-30T00:00:00"/>
    <s v="-"/>
    <d v="2018-12-03T00:00:00"/>
    <d v="2018-11-30T00:00:00"/>
    <s v="0948 - Calif State University Trust Fund"/>
    <s v="485 - TF-CSU Operating Fund"/>
    <s v="601100 - Academic Salaries"/>
    <s v="00000 - No Project Name Assigned"/>
    <s v="000 - x"/>
    <d v="1900-02-05T00:00:00"/>
    <s v="-"/>
    <s v="-"/>
    <n v="7340187"/>
    <s v="-"/>
    <s v="HRACTUAL"/>
    <s v="-"/>
    <n v="2951"/>
    <n v="0"/>
    <s v="-"/>
    <s v="-"/>
    <s v="-"/>
    <s v="-"/>
    <d v="1988-08-08T00:00:00"/>
    <n v="0"/>
    <n v="0"/>
    <n v="0"/>
    <s v="-"/>
  </r>
  <r>
    <n v="41"/>
    <s v="SMCMP - Cal State San Marcos"/>
    <n v="2018"/>
    <x v="4"/>
    <d v="2018-11-30T00:00:00"/>
    <d v="2018-12-03T00:00:00"/>
    <s v="HCM - HR Accounting Lines"/>
    <s v="000564405-0 SA Serial1026-GF"/>
    <n v="7441"/>
    <s v="601100 - Salaries Acad - Serialized"/>
    <s v="48500 - TF Campus Operating Fund"/>
    <x v="4"/>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5T00:00:00"/>
    <s v="-"/>
    <s v="-"/>
    <n v="7340186"/>
    <s v="-"/>
    <s v="HRACTUAL"/>
    <s v="-"/>
    <n v="2290"/>
    <n v="0"/>
    <s v="-"/>
    <s v="-"/>
    <s v="-"/>
    <s v="-"/>
    <d v="1988-08-08T00:00:00"/>
    <n v="0"/>
    <n v="0"/>
    <n v="0"/>
    <s v="-"/>
  </r>
  <r>
    <n v="41"/>
    <s v="SMCMP - Cal State San Marcos"/>
    <n v="2018"/>
    <x v="4"/>
    <d v="2018-11-30T00:00:00"/>
    <d v="2018-12-03T00:00:00"/>
    <s v="HCM - HR Accounting Lines"/>
    <s v="001235530-0 SA Serial1026-GF"/>
    <n v="7660"/>
    <s v="601100 - Salaries Acad - Serialized"/>
    <s v="48500 - TF Campus Operating Fund"/>
    <x v="4"/>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5T00:00:00"/>
    <s v="-"/>
    <s v="-"/>
    <n v="7340188"/>
    <s v="-"/>
    <s v="HRACTUAL"/>
    <s v="-"/>
    <n v="3559"/>
    <n v="0"/>
    <s v="-"/>
    <s v="-"/>
    <s v="-"/>
    <s v="-"/>
    <d v="1988-08-08T00:00:00"/>
    <n v="0"/>
    <n v="0"/>
    <n v="0"/>
    <s v="-"/>
  </r>
  <r>
    <n v="41"/>
    <s v="SMCMP - Cal State San Marcos"/>
    <n v="2018"/>
    <x v="4"/>
    <d v="2018-11-30T00:00:00"/>
    <d v="2018-12-03T00:00:00"/>
    <s v="HCM - HR Accounting Lines"/>
    <s v="004138821-0 SA Serial1026-GF"/>
    <n v="7028"/>
    <s v="601100 - Salaries Acad - Serialized"/>
    <s v="48500 - TF Campus Operating Fund"/>
    <x v="4"/>
    <s v="- - -"/>
    <s v="- - -"/>
    <s v="- - -"/>
    <s v="FTE"/>
    <n v="1"/>
    <s v="-"/>
    <s v="-"/>
    <s v="-"/>
    <s v="-"/>
    <x v="4"/>
    <s v="-"/>
    <s v="-"/>
    <s v="-"/>
    <x v="0"/>
    <s v="- - -"/>
    <d v="2018-11-30T00:00:00"/>
    <s v="-"/>
    <d v="2018-12-03T00:00:00"/>
    <d v="2018-11-30T00:00:00"/>
    <s v="0948 - Calif State University Trust Fund"/>
    <s v="485 - TF-CSU Operating Fund"/>
    <s v="601100 - Academic Salaries"/>
    <s v="00000 - No Project Name Assigned"/>
    <s v="000 - x"/>
    <d v="1900-02-05T00:00:00"/>
    <s v="-"/>
    <s v="-"/>
    <n v="7340184"/>
    <s v="-"/>
    <s v="HRACTUAL"/>
    <s v="-"/>
    <n v="479"/>
    <n v="0"/>
    <s v="-"/>
    <s v="-"/>
    <s v="-"/>
    <s v="-"/>
    <d v="1988-08-08T00:00:00"/>
    <n v="0"/>
    <n v="0"/>
    <n v="0"/>
    <s v="-"/>
  </r>
  <r>
    <n v="41"/>
    <s v="SMCMP - Cal State San Marcos"/>
    <n v="2018"/>
    <x v="5"/>
    <d v="2018-12-31T00:00:00"/>
    <d v="5658-03-10T00:00:00"/>
    <s v="MJE - Manual Journal Entry"/>
    <s v="DeLeone 85033 PO 2331"/>
    <n v="-13742"/>
    <s v="601100 - Salaries Acad - Serialized"/>
    <s v="48500 - TF Campus Operating Fund"/>
    <x v="4"/>
    <s v="- - -"/>
    <s v="- - -"/>
    <s v="- - -"/>
    <s v="FTE"/>
    <n v="-1"/>
    <s v="-"/>
    <s v="-"/>
    <s v="-"/>
    <s v="-"/>
    <x v="5"/>
    <s v="JE: Per Amy Armstrong, to bill for Fall 2018 release time"/>
    <s v="-"/>
    <s v="-"/>
    <x v="0"/>
    <s v="ACTUALS - Actuals Ledger"/>
    <d v="2018-12-31T00:00:00"/>
    <s v="ASD"/>
    <d v="2019-01-15T00:00:00"/>
    <d v="2018-12-31T00:00:00"/>
    <s v="0948 - Calif State University Trust Fund"/>
    <s v="485 - TF-CSU Operating Fund"/>
    <s v="601100 - Academic Salaries"/>
    <s v="00000 - No Project Name Assigned"/>
    <s v="000 - x"/>
    <d v="1900-01-21T00:00:00"/>
    <s v="-"/>
    <s v="-"/>
    <s v="-"/>
    <s v="N"/>
    <s v="-"/>
    <n v="68003547646"/>
    <n v="22"/>
    <n v="0"/>
    <s v="-"/>
    <s v="-"/>
    <s v="-"/>
    <s v="-"/>
    <d v="1988-08-08T00:00:00"/>
    <n v="0"/>
    <n v="0"/>
    <n v="0"/>
    <s v="-"/>
  </r>
  <r>
    <n v="41"/>
    <s v="SMCMP - Cal State San Marcos"/>
    <n v="2018"/>
    <x v="5"/>
    <d v="2018-12-31T00:00:00"/>
    <d v="5658-03-10T00:00:00"/>
    <s v="MJE - Manual Journal Entry"/>
    <s v="DeLeone 85107 PO 2344"/>
    <n v="-10022"/>
    <s v="601100 - Salaries Acad - Serialized"/>
    <s v="48500 - TF Campus Operating Fund"/>
    <x v="4"/>
    <s v="- - -"/>
    <s v="- - -"/>
    <s v="- - -"/>
    <s v="FTE"/>
    <n v="-1"/>
    <s v="-"/>
    <s v="-"/>
    <s v="-"/>
    <s v="-"/>
    <x v="5"/>
    <s v="JE: Per Amy Armstrong, to bill for Fall 2018 release time"/>
    <s v="-"/>
    <s v="-"/>
    <x v="0"/>
    <s v="ACTUALS - Actuals Ledger"/>
    <d v="2018-12-31T00:00:00"/>
    <s v="ASD"/>
    <d v="2019-01-15T00:00:00"/>
    <d v="2018-12-31T00:00:00"/>
    <s v="0948 - Calif State University Trust Fund"/>
    <s v="485 - TF-CSU Operating Fund"/>
    <s v="601100 - Academic Salaries"/>
    <s v="00000 - No Project Name Assigned"/>
    <s v="000 - x"/>
    <d v="1900-01-25T00:00:00"/>
    <s v="-"/>
    <s v="-"/>
    <s v="-"/>
    <s v="N"/>
    <s v="-"/>
    <n v="68003547646"/>
    <n v="26"/>
    <n v="0"/>
    <s v="-"/>
    <s v="-"/>
    <s v="-"/>
    <s v="-"/>
    <d v="1988-08-08T00:00:00"/>
    <n v="0"/>
    <n v="0"/>
    <n v="0"/>
    <s v="-"/>
  </r>
  <r>
    <n v="41"/>
    <s v="SMCMP - Cal State San Marcos"/>
    <n v="2018"/>
    <x v="5"/>
    <d v="2018-12-31T00:00:00"/>
    <d v="5658-03-10T00:00:00"/>
    <s v="MJE - Manual Journal Entry"/>
    <s v="Price 85026 PO 2330"/>
    <n v="-12312"/>
    <s v="601100 - Salaries Acad - Serialized"/>
    <s v="48500 - TF Campus Operating Fund"/>
    <x v="4"/>
    <s v="- - -"/>
    <s v="- - -"/>
    <s v="- - -"/>
    <s v="FTE"/>
    <n v="-1.5"/>
    <s v="-"/>
    <s v="-"/>
    <s v="-"/>
    <s v="-"/>
    <x v="5"/>
    <s v="JE: Per Amy Armstrong, to bill for Fall 2018 release time"/>
    <s v="-"/>
    <s v="-"/>
    <x v="0"/>
    <s v="ACTUALS - Actuals Ledger"/>
    <d v="2018-12-31T00:00:00"/>
    <s v="ASD"/>
    <d v="2019-01-15T00:00:00"/>
    <d v="2018-12-31T00:00:00"/>
    <s v="0948 - Calif State University Trust Fund"/>
    <s v="485 - TF-CSU Operating Fund"/>
    <s v="601100 - Academic Salaries"/>
    <s v="00000 - No Project Name Assigned"/>
    <s v="000 - x"/>
    <d v="1900-01-17T00:00:00"/>
    <s v="-"/>
    <s v="-"/>
    <s v="-"/>
    <s v="N"/>
    <s v="-"/>
    <n v="68003547646"/>
    <n v="18"/>
    <n v="0"/>
    <s v="-"/>
    <s v="-"/>
    <s v="-"/>
    <s v="-"/>
    <d v="1988-08-08T00:00:00"/>
    <n v="0"/>
    <n v="0"/>
    <n v="0"/>
    <s v="-"/>
  </r>
  <r>
    <n v="41"/>
    <s v="SMCMP - Cal State San Marcos"/>
    <n v="2018"/>
    <x v="5"/>
    <d v="2018-12-31T00:00:00"/>
    <d v="5658-03-10T00:00:00"/>
    <s v="MJE - Manual Journal Entry"/>
    <s v="Price 85033 PO 2329"/>
    <n v="-12898"/>
    <s v="601100 - Salaries Acad - Serialized"/>
    <s v="48500 - TF Campus Operating Fund"/>
    <x v="4"/>
    <s v="- - -"/>
    <s v="- - -"/>
    <s v="- - -"/>
    <s v="FTE"/>
    <n v="-1.5"/>
    <s v="-"/>
    <s v="-"/>
    <s v="-"/>
    <s v="-"/>
    <x v="5"/>
    <s v="JE: Per Amy Armstrong, to bill for Fall 2018 release time"/>
    <s v="-"/>
    <s v="-"/>
    <x v="0"/>
    <s v="ACTUALS - Actuals Ledger"/>
    <d v="2018-12-31T00:00:00"/>
    <s v="ASD"/>
    <d v="2019-01-15T00:00:00"/>
    <d v="2018-12-31T00:00:00"/>
    <s v="0948 - Calif State University Trust Fund"/>
    <s v="485 - TF-CSU Operating Fund"/>
    <s v="601100 - Academic Salaries"/>
    <s v="00000 - No Project Name Assigned"/>
    <s v="000 - x"/>
    <d v="1900-01-13T00:00:00"/>
    <s v="-"/>
    <s v="-"/>
    <s v="-"/>
    <s v="N"/>
    <s v="-"/>
    <n v="68003547646"/>
    <n v="14"/>
    <n v="0"/>
    <s v="-"/>
    <s v="-"/>
    <s v="-"/>
    <s v="-"/>
    <d v="1988-08-08T00:00:00"/>
    <n v="0"/>
    <n v="0"/>
    <n v="0"/>
    <s v="-"/>
  </r>
  <r>
    <n v="41"/>
    <s v="SMCMP - Cal State San Marcos"/>
    <n v="2018"/>
    <x v="5"/>
    <d v="2018-12-31T00:00:00"/>
    <d v="5658-03-10T00:00:00"/>
    <s v="MJE - Manual Journal Entry"/>
    <s v="Stsui 85042 PO 2321"/>
    <n v="-18000"/>
    <s v="601100 - Salaries Acad - Serialized"/>
    <s v="48500 - TF Campus Operating Fund"/>
    <x v="4"/>
    <s v="- - -"/>
    <s v="- - -"/>
    <s v="- - -"/>
    <s v="FTE"/>
    <n v="-2.5"/>
    <s v="-"/>
    <s v="-"/>
    <s v="-"/>
    <s v="-"/>
    <x v="5"/>
    <s v="JE: Per Amy Armstrong, to bill for Fall 2018 release time"/>
    <s v="-"/>
    <s v="-"/>
    <x v="0"/>
    <s v="ACTUALS - Actuals Ledger"/>
    <d v="2018-12-31T00:00:00"/>
    <s v="ASD"/>
    <d v="2019-01-15T00:00:00"/>
    <d v="2018-12-31T00:00:00"/>
    <s v="0948 - Calif State University Trust Fund"/>
    <s v="485 - TF-CSU Operating Fund"/>
    <s v="601100 - Academic Salaries"/>
    <s v="00000 - No Project Name Assigned"/>
    <s v="000 - x"/>
    <d v="1900-01-05T00:00:00"/>
    <s v="-"/>
    <s v="-"/>
    <s v="-"/>
    <s v="N"/>
    <s v="-"/>
    <n v="68003547646"/>
    <n v="6"/>
    <n v="0"/>
    <s v="-"/>
    <s v="-"/>
    <s v="-"/>
    <s v="-"/>
    <d v="1988-08-08T00:00:00"/>
    <n v="0"/>
    <n v="0"/>
    <n v="0"/>
    <s v="-"/>
  </r>
  <r>
    <n v="41"/>
    <s v="SMCMP - Cal State San Marcos"/>
    <n v="2018"/>
    <x v="5"/>
    <d v="2018-12-31T00:00:00"/>
    <d v="2019-01-03T00:00:00"/>
    <s v="HCM - HR Accounting Lines"/>
    <s v="000010488-0 SA Serial1026-GF"/>
    <n v="13830"/>
    <s v="601100 - Salaries Acad - Serialized"/>
    <s v="48500 - TF Campus Operating Fund"/>
    <x v="4"/>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5T00:00:00"/>
    <s v="-"/>
    <s v="-"/>
    <n v="7722155"/>
    <s v="-"/>
    <s v="HRACTUAL"/>
    <s v="-"/>
    <n v="11745"/>
    <n v="0"/>
    <s v="-"/>
    <s v="-"/>
    <s v="-"/>
    <s v="-"/>
    <d v="1988-08-08T00:00:00"/>
    <n v="0"/>
    <n v="0"/>
    <n v="0"/>
    <s v="-"/>
  </r>
  <r>
    <n v="41"/>
    <s v="SMCMP - Cal State San Marcos"/>
    <n v="2018"/>
    <x v="5"/>
    <d v="2018-12-31T00:00:00"/>
    <d v="2019-01-03T00:00:00"/>
    <s v="HCM - HR Accounting Lines"/>
    <s v="000033030-0 SA Serial1026-GF"/>
    <n v="8704"/>
    <s v="601100 - Salaries Acad - Serialized"/>
    <s v="48500 - TF Campus Operating Fund"/>
    <x v="4"/>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5T00:00:00"/>
    <s v="-"/>
    <s v="-"/>
    <n v="7722151"/>
    <s v="-"/>
    <s v="HRACTUAL"/>
    <s v="-"/>
    <n v="1961"/>
    <n v="0"/>
    <s v="-"/>
    <s v="-"/>
    <s v="-"/>
    <s v="-"/>
    <d v="1988-08-08T00:00:00"/>
    <n v="0"/>
    <n v="0"/>
    <n v="0"/>
    <s v="-"/>
  </r>
  <r>
    <n v="41"/>
    <s v="SMCMP - Cal State San Marcos"/>
    <n v="2018"/>
    <x v="5"/>
    <d v="2018-12-31T00:00:00"/>
    <d v="2019-01-03T00:00:00"/>
    <s v="HCM - HR Accounting Lines"/>
    <s v="000046550-0 SA Serial1026-GF"/>
    <n v="5445.3"/>
    <s v="601100 - Salaries Acad - Serialized"/>
    <s v="48500 - TF Campus Operating Fund"/>
    <x v="4"/>
    <s v="- - -"/>
    <s v="- - -"/>
    <s v="- - -"/>
    <s v="FTE"/>
    <n v="0.7"/>
    <s v="-"/>
    <s v="-"/>
    <s v="-"/>
    <s v="-"/>
    <x v="6"/>
    <s v="-"/>
    <s v="-"/>
    <s v="-"/>
    <x v="0"/>
    <s v="- - -"/>
    <d v="2018-12-31T00:00:00"/>
    <s v="-"/>
    <d v="2019-01-03T00:00:00"/>
    <d v="2018-12-31T00:00:00"/>
    <s v="0948 - Calif State University Trust Fund"/>
    <s v="485 - TF-CSU Operating Fund"/>
    <s v="601100 - Academic Salaries"/>
    <s v="00000 - No Project Name Assigned"/>
    <s v="000 - x"/>
    <d v="1900-02-05T00:00:00"/>
    <s v="-"/>
    <s v="-"/>
    <n v="7722153"/>
    <s v="-"/>
    <s v="HRACTUAL"/>
    <s v="-"/>
    <n v="2748"/>
    <n v="0"/>
    <s v="-"/>
    <s v="-"/>
    <s v="-"/>
    <s v="-"/>
    <d v="1988-08-08T00:00:00"/>
    <n v="0"/>
    <n v="0"/>
    <n v="0"/>
    <s v="-"/>
  </r>
  <r>
    <n v="41"/>
    <s v="SMCMP - Cal State San Marcos"/>
    <n v="2018"/>
    <x v="5"/>
    <d v="2018-12-31T00:00:00"/>
    <d v="2019-01-03T00:00:00"/>
    <s v="HCM - HR Accounting Lines"/>
    <s v="000564405-0 SA Serial1026-GF"/>
    <n v="7441"/>
    <s v="601100 - Salaries Acad - Serialized"/>
    <s v="48500 - TF Campus Operating Fund"/>
    <x v="4"/>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5T00:00:00"/>
    <s v="-"/>
    <s v="-"/>
    <n v="7722152"/>
    <s v="-"/>
    <s v="HRACTUAL"/>
    <s v="-"/>
    <n v="2120"/>
    <n v="0"/>
    <s v="-"/>
    <s v="-"/>
    <s v="-"/>
    <s v="-"/>
    <d v="1988-08-08T00:00:00"/>
    <n v="0"/>
    <n v="0"/>
    <n v="0"/>
    <s v="-"/>
  </r>
  <r>
    <n v="41"/>
    <s v="SMCMP - Cal State San Marcos"/>
    <n v="2018"/>
    <x v="5"/>
    <d v="2018-12-31T00:00:00"/>
    <d v="2019-01-03T00:00:00"/>
    <s v="HCM - HR Accounting Lines"/>
    <s v="001235530-0 SA Serial1026-GF"/>
    <n v="7660"/>
    <s v="601100 - Salaries Acad - Serialized"/>
    <s v="48500 - TF Campus Operating Fund"/>
    <x v="4"/>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5T00:00:00"/>
    <s v="-"/>
    <s v="-"/>
    <n v="7722154"/>
    <s v="-"/>
    <s v="HRACTUAL"/>
    <s v="-"/>
    <n v="3311"/>
    <n v="0"/>
    <s v="-"/>
    <s v="-"/>
    <s v="-"/>
    <s v="-"/>
    <d v="1988-08-08T00:00:00"/>
    <n v="0"/>
    <n v="0"/>
    <n v="0"/>
    <s v="-"/>
  </r>
  <r>
    <n v="41"/>
    <s v="SMCMP - Cal State San Marcos"/>
    <n v="2018"/>
    <x v="5"/>
    <d v="2018-12-31T00:00:00"/>
    <d v="2019-01-03T00:00:00"/>
    <s v="HCM - HR Accounting Lines"/>
    <s v="004138821-0 SA Serial1026-GF"/>
    <n v="7028"/>
    <s v="601100 - Salaries Acad - Serialized"/>
    <s v="48500 - TF Campus Operating Fund"/>
    <x v="4"/>
    <s v="- - -"/>
    <s v="- - -"/>
    <s v="- - -"/>
    <s v="FTE"/>
    <n v="1"/>
    <s v="-"/>
    <s v="-"/>
    <s v="-"/>
    <s v="-"/>
    <x v="6"/>
    <s v="-"/>
    <s v="-"/>
    <s v="-"/>
    <x v="0"/>
    <s v="- - -"/>
    <d v="2018-12-31T00:00:00"/>
    <s v="-"/>
    <d v="2019-01-03T00:00:00"/>
    <d v="2018-12-31T00:00:00"/>
    <s v="0948 - Calif State University Trust Fund"/>
    <s v="485 - TF-CSU Operating Fund"/>
    <s v="601100 - Academic Salaries"/>
    <s v="00000 - No Project Name Assigned"/>
    <s v="000 - x"/>
    <d v="1900-02-05T00:00:00"/>
    <s v="-"/>
    <s v="-"/>
    <n v="7722150"/>
    <s v="-"/>
    <s v="HRACTUAL"/>
    <s v="-"/>
    <n v="451"/>
    <n v="0"/>
    <s v="-"/>
    <s v="-"/>
    <s v="-"/>
    <s v="-"/>
    <d v="1988-08-08T00:00:00"/>
    <n v="0"/>
    <n v="0"/>
    <n v="0"/>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6">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r>
    <m/>
    <x v="0"/>
    <m/>
    <m/>
    <x v="0"/>
    <x v="0"/>
    <x v="0"/>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6">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r>
    <m/>
    <x v="0"/>
    <m/>
    <m/>
    <x v="0"/>
    <x v="0"/>
    <x v="0"/>
    <m/>
    <m/>
    <m/>
    <m/>
    <m/>
    <m/>
    <m/>
    <m/>
    <m/>
    <m/>
    <m/>
    <m/>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n v="1"/>
    <x v="0"/>
    <x v="0"/>
    <x v="0"/>
    <x v="0"/>
    <m/>
    <s v="OT - Recruit"/>
    <s v="Recruit"/>
    <s v="Staff"/>
    <s v="AC BIOL"/>
    <s v="Accurate Background"/>
    <x v="0"/>
    <s v="Invoice"/>
    <m/>
    <n v="116.25"/>
    <m/>
    <n v="-116.25"/>
    <m/>
    <m/>
    <n v="-116.25"/>
    <m/>
  </r>
  <r>
    <n v="1"/>
    <x v="0"/>
    <x v="0"/>
    <x v="1"/>
    <x v="1"/>
    <m/>
    <s v="Base - Accred"/>
    <s v="Curriculum"/>
    <s v="Curriculum"/>
    <s v="accreditation"/>
    <m/>
    <x v="1"/>
    <s v="BBR"/>
    <n v="2000"/>
    <m/>
    <m/>
    <n v="2000"/>
    <m/>
    <m/>
    <n v="2000"/>
    <m/>
  </r>
  <r>
    <n v="2"/>
    <x v="1"/>
    <x v="1"/>
    <x v="2"/>
    <x v="2"/>
    <m/>
    <m/>
    <m/>
    <m/>
    <m/>
    <m/>
    <x v="2"/>
    <m/>
    <m/>
    <m/>
    <m/>
    <n v="0"/>
    <m/>
    <m/>
    <n v="0"/>
    <m/>
  </r>
  <r>
    <n v="2"/>
    <x v="1"/>
    <x v="1"/>
    <x v="2"/>
    <x v="2"/>
    <m/>
    <m/>
    <m/>
    <m/>
    <m/>
    <m/>
    <x v="2"/>
    <m/>
    <m/>
    <m/>
    <m/>
    <n v="0"/>
    <m/>
    <m/>
    <n v="0"/>
    <m/>
  </r>
  <r>
    <n v="3"/>
    <x v="1"/>
    <x v="1"/>
    <x v="2"/>
    <x v="2"/>
    <m/>
    <m/>
    <m/>
    <m/>
    <m/>
    <m/>
    <x v="2"/>
    <m/>
    <m/>
    <m/>
    <m/>
    <n v="0"/>
    <m/>
    <m/>
    <n v="0"/>
    <m/>
  </r>
  <r>
    <n v="3"/>
    <x v="1"/>
    <x v="1"/>
    <x v="2"/>
    <x v="2"/>
    <m/>
    <m/>
    <m/>
    <m/>
    <m/>
    <m/>
    <x v="2"/>
    <m/>
    <m/>
    <m/>
    <m/>
    <n v="0"/>
    <m/>
    <m/>
    <n v="0"/>
    <m/>
  </r>
  <r>
    <n v="4"/>
    <x v="1"/>
    <x v="1"/>
    <x v="2"/>
    <x v="2"/>
    <m/>
    <m/>
    <m/>
    <m/>
    <m/>
    <m/>
    <x v="2"/>
    <m/>
    <m/>
    <m/>
    <m/>
    <n v="0"/>
    <m/>
    <m/>
    <n v="0"/>
    <m/>
  </r>
  <r>
    <n v="4"/>
    <x v="1"/>
    <x v="1"/>
    <x v="2"/>
    <x v="2"/>
    <m/>
    <m/>
    <m/>
    <m/>
    <m/>
    <m/>
    <x v="2"/>
    <m/>
    <m/>
    <m/>
    <m/>
    <n v="0"/>
    <m/>
    <m/>
    <n v="0"/>
    <m/>
  </r>
  <r>
    <n v="5"/>
    <x v="1"/>
    <x v="1"/>
    <x v="2"/>
    <x v="2"/>
    <m/>
    <m/>
    <m/>
    <m/>
    <m/>
    <m/>
    <x v="2"/>
    <m/>
    <m/>
    <m/>
    <m/>
    <n v="0"/>
    <m/>
    <m/>
    <n v="0"/>
    <m/>
  </r>
  <r>
    <n v="5"/>
    <x v="1"/>
    <x v="1"/>
    <x v="2"/>
    <x v="2"/>
    <m/>
    <m/>
    <m/>
    <m/>
    <m/>
    <m/>
    <x v="2"/>
    <m/>
    <m/>
    <m/>
    <m/>
    <n v="0"/>
    <m/>
    <m/>
    <n v="0"/>
    <m/>
  </r>
  <r>
    <n v="6"/>
    <x v="1"/>
    <x v="1"/>
    <x v="2"/>
    <x v="2"/>
    <m/>
    <m/>
    <m/>
    <m/>
    <m/>
    <m/>
    <x v="2"/>
    <m/>
    <m/>
    <m/>
    <m/>
    <n v="0"/>
    <m/>
    <m/>
    <n v="0"/>
    <m/>
  </r>
  <r>
    <n v="6"/>
    <x v="1"/>
    <x v="1"/>
    <x v="2"/>
    <x v="2"/>
    <m/>
    <m/>
    <m/>
    <m/>
    <m/>
    <m/>
    <x v="2"/>
    <m/>
    <m/>
    <m/>
    <m/>
    <n v="0"/>
    <m/>
    <m/>
    <n v="0"/>
    <m/>
  </r>
  <r>
    <n v="7"/>
    <x v="1"/>
    <x v="1"/>
    <x v="2"/>
    <x v="2"/>
    <m/>
    <m/>
    <m/>
    <m/>
    <m/>
    <m/>
    <x v="2"/>
    <m/>
    <m/>
    <m/>
    <m/>
    <n v="0"/>
    <m/>
    <m/>
    <n v="0"/>
    <m/>
  </r>
  <r>
    <n v="7"/>
    <x v="1"/>
    <x v="1"/>
    <x v="2"/>
    <x v="2"/>
    <m/>
    <m/>
    <m/>
    <m/>
    <m/>
    <m/>
    <x v="2"/>
    <m/>
    <m/>
    <m/>
    <m/>
    <n v="0"/>
    <m/>
    <m/>
    <n v="0"/>
    <m/>
  </r>
  <r>
    <n v="8"/>
    <x v="1"/>
    <x v="1"/>
    <x v="2"/>
    <x v="2"/>
    <m/>
    <m/>
    <m/>
    <m/>
    <m/>
    <m/>
    <x v="2"/>
    <m/>
    <m/>
    <m/>
    <m/>
    <n v="0"/>
    <m/>
    <m/>
    <n v="0"/>
    <m/>
  </r>
  <r>
    <n v="8"/>
    <x v="1"/>
    <x v="1"/>
    <x v="2"/>
    <x v="2"/>
    <m/>
    <m/>
    <m/>
    <m/>
    <m/>
    <m/>
    <x v="2"/>
    <m/>
    <m/>
    <m/>
    <m/>
    <n v="0"/>
    <m/>
    <m/>
    <n v="0"/>
    <m/>
  </r>
  <r>
    <n v="9"/>
    <x v="1"/>
    <x v="1"/>
    <x v="2"/>
    <x v="2"/>
    <m/>
    <m/>
    <m/>
    <m/>
    <m/>
    <m/>
    <x v="2"/>
    <m/>
    <m/>
    <m/>
    <m/>
    <n v="0"/>
    <m/>
    <m/>
    <n v="0"/>
    <m/>
  </r>
  <r>
    <n v="9"/>
    <x v="1"/>
    <x v="1"/>
    <x v="2"/>
    <x v="2"/>
    <m/>
    <m/>
    <m/>
    <m/>
    <m/>
    <m/>
    <x v="2"/>
    <m/>
    <m/>
    <m/>
    <m/>
    <n v="0"/>
    <m/>
    <m/>
    <n v="0"/>
    <m/>
  </r>
  <r>
    <n v="10"/>
    <x v="1"/>
    <x v="1"/>
    <x v="2"/>
    <x v="2"/>
    <m/>
    <m/>
    <m/>
    <m/>
    <m/>
    <m/>
    <x v="2"/>
    <m/>
    <m/>
    <m/>
    <m/>
    <n v="0"/>
    <m/>
    <m/>
    <n v="0"/>
    <m/>
  </r>
  <r>
    <n v="10"/>
    <x v="1"/>
    <x v="1"/>
    <x v="2"/>
    <x v="2"/>
    <m/>
    <m/>
    <m/>
    <m/>
    <m/>
    <m/>
    <x v="2"/>
    <m/>
    <m/>
    <m/>
    <m/>
    <n v="0"/>
    <m/>
    <m/>
    <n v="0"/>
    <m/>
  </r>
  <r>
    <s v="PEND"/>
    <x v="1"/>
    <x v="1"/>
    <x v="2"/>
    <x v="2"/>
    <m/>
    <m/>
    <m/>
    <m/>
    <m/>
    <m/>
    <x v="2"/>
    <m/>
    <m/>
    <m/>
    <m/>
    <n v="0"/>
    <m/>
    <m/>
    <n v="0"/>
    <m/>
  </r>
  <r>
    <s v="PEND"/>
    <x v="1"/>
    <x v="1"/>
    <x v="2"/>
    <x v="2"/>
    <m/>
    <m/>
    <m/>
    <m/>
    <m/>
    <m/>
    <x v="2"/>
    <m/>
    <m/>
    <m/>
    <m/>
    <n v="0"/>
    <m/>
    <m/>
    <n v="0"/>
    <m/>
  </r>
  <r>
    <s v="PROJ"/>
    <x v="1"/>
    <x v="1"/>
    <x v="2"/>
    <x v="2"/>
    <m/>
    <m/>
    <m/>
    <m/>
    <m/>
    <m/>
    <x v="2"/>
    <m/>
    <m/>
    <m/>
    <m/>
    <n v="0"/>
    <m/>
    <m/>
    <n v="0"/>
    <m/>
  </r>
  <r>
    <s v="PROJ"/>
    <x v="1"/>
    <x v="1"/>
    <x v="2"/>
    <x v="2"/>
    <m/>
    <m/>
    <m/>
    <m/>
    <m/>
    <m/>
    <x v="2"/>
    <m/>
    <m/>
    <m/>
    <m/>
    <n v="0"/>
    <m/>
    <m/>
    <n v="0"/>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6">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r>
    <m/>
    <x v="0"/>
    <m/>
    <m/>
    <x v="0"/>
    <x v="0"/>
    <x v="0"/>
    <m/>
    <m/>
    <m/>
    <m/>
    <m/>
    <m/>
    <m/>
    <m/>
    <m/>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
  <r>
    <n v="48500"/>
    <x v="0"/>
    <x v="0"/>
    <s v="ADJUNCT  "/>
    <s v="Sciuto, Abby"/>
    <n v="0"/>
    <n v="0"/>
    <n v="0"/>
    <n v="0"/>
    <n v="0"/>
    <n v="0"/>
    <n v="0"/>
    <n v="1717"/>
    <n v="2403.8000000000002"/>
    <n v="2403.8000000000002"/>
    <n v="2403.8000000000002"/>
    <n v="2403.8000000000002"/>
    <n v="2403.8000000000002"/>
    <n v="2403.8000000000002"/>
    <n v="0"/>
    <n v="0"/>
    <n v="0"/>
    <n v="0"/>
    <n v="0"/>
    <n v="4120.8"/>
    <n v="12019"/>
    <n v="0"/>
    <n v="4120.8"/>
    <n v="-4120.8"/>
    <n v="13736"/>
    <n v="2403.8000000000002"/>
    <n v="0"/>
    <n v="12019"/>
    <n v="0"/>
    <n v="2403.8000000000002"/>
    <n v="0"/>
    <m/>
  </r>
  <r>
    <n v="48500"/>
    <x v="0"/>
    <x v="0"/>
    <s v="ADJUNCT  "/>
    <s v="Gibbs, Leroy Jethro"/>
    <n v="0"/>
    <n v="0"/>
    <n v="0"/>
    <n v="0"/>
    <n v="0"/>
    <n v="0"/>
    <n v="0"/>
    <n v="0"/>
    <n v="1360"/>
    <n v="1360"/>
    <n v="1360"/>
    <n v="1360"/>
    <n v="1360"/>
    <n v="1360"/>
    <n v="0"/>
    <n v="0"/>
    <n v="0"/>
    <n v="0"/>
    <n v="0"/>
    <n v="1360"/>
    <n v="6800"/>
    <n v="0"/>
    <n v="1360"/>
    <n v="-1360"/>
    <n v="6800"/>
    <n v="1360"/>
    <n v="0"/>
    <n v="6800"/>
    <n v="0"/>
    <n v="1360"/>
    <n v="0"/>
    <m/>
  </r>
  <r>
    <n v="48500"/>
    <x v="0"/>
    <x v="0"/>
    <s v="ADJUNCT  "/>
    <s v="McGee, Tim"/>
    <n v="0"/>
    <n v="0"/>
    <n v="0"/>
    <n v="0"/>
    <n v="0"/>
    <n v="0"/>
    <n v="0"/>
    <n v="0"/>
    <n v="0"/>
    <n v="0"/>
    <n v="0"/>
    <n v="0"/>
    <n v="0"/>
    <n v="0"/>
    <n v="0"/>
    <n v="0"/>
    <n v="0"/>
    <n v="0"/>
    <n v="0"/>
    <n v="0"/>
    <n v="0"/>
    <n v="0"/>
    <n v="0"/>
    <n v="0"/>
    <n v="0"/>
    <n v="0"/>
    <n v="0"/>
    <n v="0"/>
    <n v="0"/>
    <n v="0"/>
    <n v="0"/>
    <m/>
  </r>
  <r>
    <n v="48500"/>
    <x v="0"/>
    <x v="0"/>
    <s v="ADJUNCT  "/>
    <s v="Mallard, Donald"/>
    <n v="0"/>
    <n v="0"/>
    <n v="0"/>
    <n v="0"/>
    <n v="0"/>
    <n v="0"/>
    <n v="0"/>
    <n v="2308.27"/>
    <n v="2019.73"/>
    <n v="2019.73"/>
    <n v="2019.73"/>
    <n v="2019.73"/>
    <n v="2019.73"/>
    <n v="2019.73"/>
    <n v="0"/>
    <n v="0"/>
    <n v="0"/>
    <n v="0"/>
    <n v="0"/>
    <n v="4328"/>
    <n v="10098.65"/>
    <n v="0"/>
    <n v="4328"/>
    <n v="-4328"/>
    <n v="12406.919999999998"/>
    <n v="2019.73"/>
    <n v="0"/>
    <n v="10098.65"/>
    <n v="0"/>
    <n v="2019.73"/>
    <n v="0"/>
    <m/>
  </r>
  <r>
    <n v="48500"/>
    <x v="0"/>
    <x v="0"/>
    <s v="ADJUNCT  "/>
    <s v="DiNozzo, Anthony"/>
    <n v="0"/>
    <n v="0"/>
    <n v="0"/>
    <n v="0"/>
    <n v="0"/>
    <n v="0"/>
    <n v="0"/>
    <n v="5380"/>
    <n v="5380"/>
    <n v="5380"/>
    <n v="5380"/>
    <n v="5380"/>
    <n v="5380"/>
    <n v="5380"/>
    <n v="0"/>
    <n v="0"/>
    <n v="0"/>
    <n v="0"/>
    <n v="0"/>
    <n v="10760"/>
    <n v="26900"/>
    <n v="0"/>
    <n v="10760"/>
    <n v="-10760"/>
    <n v="32280"/>
    <n v="5380"/>
    <n v="0"/>
    <n v="26900"/>
    <n v="0"/>
    <n v="5380"/>
    <n v="0"/>
    <m/>
  </r>
  <r>
    <n v="48500"/>
    <x v="0"/>
    <x v="0"/>
    <s v="ADJUNCT  "/>
    <s v="Vance, Leon"/>
    <n v="0"/>
    <n v="0"/>
    <n v="0"/>
    <n v="0"/>
    <n v="0"/>
    <n v="0"/>
    <n v="0"/>
    <n v="550.13"/>
    <n v="1650.4"/>
    <n v="1650.4"/>
    <n v="1650.4"/>
    <n v="1650.4"/>
    <n v="1650.4"/>
    <n v="1650.4"/>
    <n v="0"/>
    <n v="0"/>
    <n v="0"/>
    <n v="0"/>
    <n v="0"/>
    <n v="2200.5300000000002"/>
    <n v="8252"/>
    <n v="0"/>
    <n v="2200.5300000000002"/>
    <n v="-2200.5300000000002"/>
    <n v="8802.1299999999992"/>
    <n v="1650.4"/>
    <n v="0"/>
    <n v="8252"/>
    <n v="0"/>
    <n v="1650.4"/>
    <n v="0"/>
    <m/>
  </r>
  <r>
    <n v="48500"/>
    <x v="0"/>
    <x v="0"/>
    <s v="ADJUNCT  "/>
    <s v="Palmer, Jimmy"/>
    <n v="0"/>
    <n v="0"/>
    <n v="0"/>
    <n v="0"/>
    <n v="0"/>
    <n v="0"/>
    <n v="0"/>
    <n v="2695.47"/>
    <n v="2863.93"/>
    <n v="2863.93"/>
    <n v="2863.93"/>
    <n v="2863.93"/>
    <n v="2863.93"/>
    <n v="2863.93"/>
    <n v="0"/>
    <n v="0"/>
    <n v="0"/>
    <n v="0"/>
    <n v="0"/>
    <n v="5559.4"/>
    <n v="14319.65"/>
    <n v="0"/>
    <n v="5559.4"/>
    <n v="-5559.4"/>
    <n v="17015.12"/>
    <n v="2863.93"/>
    <n v="0"/>
    <n v="14319.65"/>
    <n v="0"/>
    <n v="2863.93"/>
    <n v="0"/>
    <m/>
  </r>
  <r>
    <n v="48500"/>
    <x v="0"/>
    <x v="0"/>
    <s v="ADJUNCT  "/>
    <s v="David, Ziva"/>
    <n v="0"/>
    <n v="0"/>
    <n v="0"/>
    <n v="0"/>
    <n v="0"/>
    <n v="0"/>
    <n v="0"/>
    <n v="0"/>
    <n v="0"/>
    <n v="0"/>
    <n v="0"/>
    <n v="0"/>
    <n v="0"/>
    <n v="0"/>
    <n v="0"/>
    <n v="0"/>
    <n v="0"/>
    <n v="0"/>
    <n v="0"/>
    <n v="0"/>
    <n v="0"/>
    <n v="0"/>
    <n v="0"/>
    <n v="0"/>
    <n v="0"/>
    <n v="0"/>
    <n v="0"/>
    <n v="0"/>
    <n v="0"/>
    <n v="0"/>
    <n v="0"/>
    <m/>
  </r>
  <r>
    <n v="48500"/>
    <x v="0"/>
    <x v="0"/>
    <s v="ADJUNCT  "/>
    <s v="BIOL ADJ TRANSFERS"/>
    <n v="0"/>
    <n v="0"/>
    <n v="0"/>
    <n v="0"/>
    <n v="0"/>
    <n v="0"/>
    <n v="0"/>
    <n v="0"/>
    <n v="0"/>
    <n v="0"/>
    <n v="0"/>
    <n v="0"/>
    <n v="0"/>
    <n v="0"/>
    <n v="0"/>
    <n v="0"/>
    <n v="0"/>
    <n v="0"/>
    <n v="0"/>
    <n v="0"/>
    <n v="0"/>
    <n v="0"/>
    <n v="0"/>
    <n v="0"/>
    <n v="0"/>
    <n v="0"/>
    <n v="0"/>
    <n v="0"/>
    <n v="0"/>
    <n v="0"/>
    <n v="0"/>
    <m/>
  </r>
  <r>
    <n v="48500"/>
    <x v="0"/>
    <x v="1"/>
    <s v="ADJUNCT  "/>
    <s v="BIOL TA TRANSFERS"/>
    <n v="0"/>
    <n v="0"/>
    <n v="0"/>
    <n v="0"/>
    <n v="0"/>
    <n v="0"/>
    <n v="0"/>
    <n v="0"/>
    <n v="0"/>
    <n v="0"/>
    <n v="0"/>
    <n v="0"/>
    <n v="0"/>
    <n v="0"/>
    <n v="0"/>
    <n v="0"/>
    <n v="0"/>
    <n v="0"/>
    <n v="0"/>
    <n v="0"/>
    <n v="0"/>
    <n v="0"/>
    <n v="0"/>
    <n v="0"/>
    <n v="0"/>
    <n v="0"/>
    <n v="0"/>
    <n v="0"/>
    <n v="0"/>
    <n v="0"/>
    <n v="0"/>
    <m/>
  </r>
  <r>
    <n v="48500"/>
    <x v="0"/>
    <x v="1"/>
    <s v="ADJUNCT  "/>
    <s v="Hotchner, Aaron"/>
    <n v="0"/>
    <n v="0"/>
    <n v="0"/>
    <n v="0"/>
    <n v="0"/>
    <n v="0"/>
    <n v="0"/>
    <n v="0"/>
    <n v="0"/>
    <n v="0"/>
    <n v="0"/>
    <n v="0"/>
    <n v="0"/>
    <n v="0"/>
    <n v="0"/>
    <n v="0"/>
    <n v="0"/>
    <n v="0"/>
    <n v="0"/>
    <n v="0"/>
    <n v="0"/>
    <n v="0"/>
    <n v="0"/>
    <n v="0"/>
    <n v="0"/>
    <n v="0"/>
    <n v="0"/>
    <n v="0"/>
    <n v="0"/>
    <n v="0"/>
    <n v="0"/>
    <m/>
  </r>
  <r>
    <n v="48500"/>
    <x v="0"/>
    <x v="1"/>
    <s v="ADJUNCT  "/>
    <s v="Moore, Derek"/>
    <n v="0"/>
    <n v="0"/>
    <n v="0"/>
    <n v="0"/>
    <n v="0"/>
    <n v="0"/>
    <n v="0"/>
    <n v="0"/>
    <n v="0"/>
    <n v="0"/>
    <n v="0"/>
    <n v="0"/>
    <n v="0"/>
    <n v="0"/>
    <n v="0"/>
    <n v="0"/>
    <n v="0"/>
    <n v="0"/>
    <n v="0"/>
    <n v="0"/>
    <n v="0"/>
    <n v="0"/>
    <n v="0"/>
    <n v="0"/>
    <n v="0"/>
    <n v="0"/>
    <n v="0"/>
    <n v="0"/>
    <n v="0"/>
    <n v="0"/>
    <n v="0"/>
    <m/>
  </r>
  <r>
    <n v="48500"/>
    <x v="0"/>
    <x v="1"/>
    <s v="ADJUNCT  "/>
    <s v="Reid, Spencer"/>
    <n v="0"/>
    <n v="0"/>
    <n v="0"/>
    <n v="0"/>
    <n v="0"/>
    <n v="0"/>
    <n v="0"/>
    <n v="0"/>
    <n v="0"/>
    <n v="0"/>
    <n v="0"/>
    <n v="0"/>
    <n v="0"/>
    <n v="0"/>
    <n v="0"/>
    <n v="0"/>
    <n v="0"/>
    <n v="0"/>
    <n v="0"/>
    <n v="0"/>
    <n v="0"/>
    <n v="0"/>
    <n v="0"/>
    <n v="0"/>
    <n v="0"/>
    <n v="0"/>
    <n v="0"/>
    <n v="0"/>
    <n v="0"/>
    <n v="0"/>
    <n v="0"/>
    <m/>
  </r>
  <r>
    <n v="48500"/>
    <x v="0"/>
    <x v="1"/>
    <s v="ADJUNCT  "/>
    <s v="Prentiss, Emily"/>
    <n v="0"/>
    <n v="0"/>
    <n v="0"/>
    <n v="0"/>
    <n v="0"/>
    <n v="0"/>
    <n v="0"/>
    <n v="0"/>
    <n v="0"/>
    <n v="0"/>
    <n v="0"/>
    <n v="0"/>
    <n v="0"/>
    <n v="0"/>
    <n v="0"/>
    <n v="0"/>
    <n v="0"/>
    <n v="0"/>
    <n v="0"/>
    <n v="0"/>
    <n v="0"/>
    <n v="0"/>
    <n v="0"/>
    <n v="0"/>
    <n v="0"/>
    <n v="0"/>
    <n v="0"/>
    <n v="0"/>
    <n v="0"/>
    <n v="0"/>
    <n v="0"/>
    <m/>
  </r>
  <r>
    <n v="48500"/>
    <x v="0"/>
    <x v="1"/>
    <s v="ADJUNCT  "/>
    <s v="Cook, A.J."/>
    <n v="0"/>
    <n v="0"/>
    <n v="0"/>
    <n v="0"/>
    <n v="0"/>
    <n v="0"/>
    <n v="0"/>
    <n v="0"/>
    <n v="0"/>
    <n v="0"/>
    <n v="0"/>
    <n v="0"/>
    <n v="0"/>
    <n v="0"/>
    <n v="0"/>
    <n v="0"/>
    <n v="0"/>
    <n v="0"/>
    <n v="0"/>
    <n v="0"/>
    <n v="0"/>
    <n v="0"/>
    <n v="0"/>
    <n v="0"/>
    <n v="0"/>
    <n v="0"/>
    <n v="0"/>
    <n v="0"/>
    <n v="0"/>
    <n v="0"/>
    <n v="0"/>
    <m/>
  </r>
  <r>
    <n v="48500"/>
    <x v="1"/>
    <x v="0"/>
    <s v="ADJUNCT  "/>
    <s v="Bishop, Eleanor"/>
    <n v="0"/>
    <n v="0"/>
    <n v="0"/>
    <n v="0"/>
    <n v="0"/>
    <n v="0"/>
    <n v="0"/>
    <n v="1373.6"/>
    <n v="1373.6"/>
    <n v="1373.6"/>
    <n v="1373.6"/>
    <n v="1373.6"/>
    <n v="1373.6"/>
    <n v="1373.6"/>
    <n v="0"/>
    <n v="0"/>
    <n v="0"/>
    <n v="0"/>
    <n v="0"/>
    <n v="2747.2"/>
    <n v="6868"/>
    <n v="0"/>
    <n v="2747.2"/>
    <n v="-2747.2"/>
    <n v="8241.6"/>
    <n v="1373.6"/>
    <n v="0"/>
    <n v="6868"/>
    <n v="0"/>
    <n v="1373.6"/>
    <n v="0"/>
    <m/>
  </r>
  <r>
    <n v="48500"/>
    <x v="1"/>
    <x v="0"/>
    <s v="ADJUNCT  "/>
    <s v="Torres, Nick"/>
    <n v="0"/>
    <n v="0"/>
    <n v="0"/>
    <n v="0"/>
    <n v="0"/>
    <n v="0"/>
    <n v="0"/>
    <n v="5054"/>
    <n v="5054"/>
    <n v="5054"/>
    <n v="5054"/>
    <n v="5054"/>
    <n v="5054"/>
    <n v="5054"/>
    <n v="0"/>
    <n v="0"/>
    <n v="0"/>
    <n v="0"/>
    <n v="0"/>
    <n v="10108"/>
    <n v="25270"/>
    <n v="0"/>
    <n v="10108"/>
    <n v="-10108"/>
    <n v="30324"/>
    <n v="5054"/>
    <n v="0"/>
    <n v="25270"/>
    <n v="0"/>
    <n v="5054"/>
    <n v="0"/>
    <m/>
  </r>
  <r>
    <n v="48500"/>
    <x v="1"/>
    <x v="0"/>
    <s v="ADJUNCT  "/>
    <s v="Sloane, Jacqueline"/>
    <n v="0"/>
    <n v="0"/>
    <n v="0"/>
    <n v="0"/>
    <n v="0"/>
    <n v="0"/>
    <n v="0"/>
    <n v="3230.33"/>
    <n v="2643"/>
    <n v="2643"/>
    <n v="2643"/>
    <n v="2643"/>
    <n v="2643"/>
    <n v="2643"/>
    <n v="0"/>
    <n v="0"/>
    <n v="0"/>
    <n v="0"/>
    <n v="0"/>
    <n v="5873.33"/>
    <n v="13215"/>
    <n v="0"/>
    <n v="5873.33"/>
    <n v="-5873.33"/>
    <n v="16445.330000000002"/>
    <n v="2643"/>
    <n v="0"/>
    <n v="13215"/>
    <n v="0"/>
    <n v="2643"/>
    <n v="0"/>
    <m/>
  </r>
  <r>
    <n v="48500"/>
    <x v="1"/>
    <x v="0"/>
    <s v="ADJUNCT  "/>
    <s v="Todd, Caitlin"/>
    <n v="0"/>
    <n v="0"/>
    <n v="0"/>
    <n v="0"/>
    <n v="0"/>
    <n v="0"/>
    <n v="0"/>
    <n v="3148.67"/>
    <n v="4408.13"/>
    <n v="4408.13"/>
    <n v="4408.13"/>
    <n v="4408.13"/>
    <n v="4408.13"/>
    <n v="4408.13"/>
    <n v="0"/>
    <n v="0"/>
    <n v="0"/>
    <n v="0"/>
    <n v="0"/>
    <n v="7556.8"/>
    <n v="22040.65"/>
    <n v="0"/>
    <n v="7556.8"/>
    <n v="-7556.8"/>
    <n v="25189.320000000003"/>
    <n v="4408.13"/>
    <n v="0"/>
    <n v="22040.65"/>
    <n v="0"/>
    <n v="4408.13"/>
    <n v="0"/>
    <m/>
  </r>
  <r>
    <n v="48500"/>
    <x v="1"/>
    <x v="0"/>
    <s v="ADJUNCT  "/>
    <s v="Hines, Kasie"/>
    <n v="0"/>
    <n v="0"/>
    <n v="0"/>
    <n v="0"/>
    <n v="0"/>
    <n v="0"/>
    <n v="0"/>
    <n v="2720"/>
    <n v="2720"/>
    <n v="2720"/>
    <n v="2720"/>
    <n v="2720"/>
    <n v="2720"/>
    <n v="2720"/>
    <n v="0"/>
    <n v="0"/>
    <n v="0"/>
    <n v="0"/>
    <n v="0"/>
    <n v="5440"/>
    <n v="13600"/>
    <n v="0"/>
    <n v="5440"/>
    <n v="-5440"/>
    <n v="16320"/>
    <n v="2720"/>
    <n v="0"/>
    <n v="13600"/>
    <n v="0"/>
    <n v="2720"/>
    <n v="0"/>
    <m/>
  </r>
  <r>
    <n v="48500"/>
    <x v="1"/>
    <x v="0"/>
    <s v="ADJUNCT  "/>
    <s v="Reeves, Clayton"/>
    <n v="0"/>
    <n v="0"/>
    <n v="0"/>
    <n v="0"/>
    <n v="0"/>
    <n v="0"/>
    <n v="0"/>
    <n v="1360"/>
    <n v="1700"/>
    <n v="1700"/>
    <n v="1700"/>
    <n v="1700"/>
    <n v="1700"/>
    <n v="1700"/>
    <n v="0"/>
    <n v="0"/>
    <n v="0"/>
    <n v="0"/>
    <n v="0"/>
    <n v="3060"/>
    <n v="8500"/>
    <n v="0"/>
    <n v="3060"/>
    <n v="-3060"/>
    <n v="9860"/>
    <n v="1700"/>
    <n v="0"/>
    <n v="8500"/>
    <n v="0"/>
    <n v="1700"/>
    <n v="0"/>
    <m/>
  </r>
  <r>
    <n v="48500"/>
    <x v="1"/>
    <x v="0"/>
    <s v="ADJUNCT  "/>
    <s v="CHEM ADJ TRANSFERS"/>
    <n v="0"/>
    <n v="0"/>
    <n v="0"/>
    <n v="0"/>
    <n v="0"/>
    <n v="0"/>
    <n v="0"/>
    <n v="0"/>
    <n v="0"/>
    <n v="0"/>
    <n v="0"/>
    <n v="0"/>
    <n v="0"/>
    <n v="0"/>
    <n v="0"/>
    <n v="0"/>
    <n v="0"/>
    <n v="0"/>
    <n v="0"/>
    <n v="0"/>
    <n v="0"/>
    <n v="0"/>
    <n v="0"/>
    <n v="0"/>
    <n v="0"/>
    <n v="0"/>
    <n v="0"/>
    <n v="0"/>
    <n v="0"/>
    <n v="0"/>
    <n v="0"/>
    <m/>
  </r>
  <r>
    <n v="48500"/>
    <x v="2"/>
    <x v="0"/>
    <s v="ADJUNCT  "/>
    <s v="Shepard, Jenny"/>
    <n v="0"/>
    <n v="0"/>
    <n v="0"/>
    <n v="0"/>
    <n v="0"/>
    <n v="0"/>
    <n v="0"/>
    <n v="1984"/>
    <n v="2645.33"/>
    <n v="2645.33"/>
    <n v="2645.33"/>
    <n v="2645.33"/>
    <n v="2645.33"/>
    <n v="2645.33"/>
    <n v="0"/>
    <n v="0"/>
    <n v="0"/>
    <n v="0"/>
    <n v="0"/>
    <n v="4629.33"/>
    <n v="13226.65"/>
    <n v="0"/>
    <n v="4629.33"/>
    <n v="-4629.33"/>
    <n v="15210.65"/>
    <n v="2645.33"/>
    <n v="0"/>
    <n v="13226.65"/>
    <n v="0"/>
    <n v="2645.33"/>
    <n v="0"/>
    <m/>
  </r>
  <r>
    <n v="48500"/>
    <x v="2"/>
    <x v="0"/>
    <s v="ADJUNCT  "/>
    <s v="Perrette, Pauley"/>
    <n v="0"/>
    <n v="0"/>
    <n v="0"/>
    <n v="0"/>
    <n v="0"/>
    <n v="0"/>
    <n v="0"/>
    <n v="0"/>
    <n v="0"/>
    <n v="0"/>
    <n v="0"/>
    <n v="0"/>
    <n v="0"/>
    <n v="0"/>
    <n v="0"/>
    <n v="0"/>
    <n v="0"/>
    <n v="0"/>
    <n v="0"/>
    <n v="0"/>
    <n v="0"/>
    <n v="0"/>
    <n v="0"/>
    <n v="0"/>
    <n v="0"/>
    <n v="0"/>
    <n v="0"/>
    <n v="0"/>
    <n v="0"/>
    <n v="0"/>
    <n v="0"/>
    <m/>
  </r>
  <r>
    <n v="48500"/>
    <x v="2"/>
    <x v="0"/>
    <s v="ADJUNCT  "/>
    <s v="Harmon, Mark"/>
    <n v="0"/>
    <n v="0"/>
    <n v="0"/>
    <n v="0"/>
    <n v="0"/>
    <n v="0"/>
    <n v="0"/>
    <n v="4126"/>
    <n v="4126"/>
    <n v="4126"/>
    <n v="4126"/>
    <n v="4126"/>
    <n v="4126"/>
    <n v="4126"/>
    <n v="0"/>
    <n v="0"/>
    <n v="0"/>
    <n v="0"/>
    <n v="0"/>
    <n v="8252"/>
    <n v="20630"/>
    <n v="0"/>
    <n v="8252"/>
    <n v="-8252"/>
    <n v="24756"/>
    <n v="4126"/>
    <n v="0"/>
    <n v="20630"/>
    <n v="0"/>
    <n v="4126"/>
    <n v="0"/>
    <m/>
  </r>
  <r>
    <n v="48500"/>
    <x v="2"/>
    <x v="0"/>
    <s v="ADJUNCT  "/>
    <s v="CS ADJ TRANSFERS"/>
    <n v="0"/>
    <n v="0"/>
    <n v="0"/>
    <n v="0"/>
    <n v="0"/>
    <n v="0"/>
    <n v="0"/>
    <n v="0"/>
    <n v="0"/>
    <n v="0"/>
    <n v="0"/>
    <n v="0"/>
    <n v="0"/>
    <n v="0"/>
    <n v="0"/>
    <n v="0"/>
    <n v="0"/>
    <n v="0"/>
    <n v="0"/>
    <n v="0"/>
    <n v="0"/>
    <n v="0"/>
    <n v="0"/>
    <n v="0"/>
    <n v="0"/>
    <n v="0"/>
    <n v="0"/>
    <n v="0"/>
    <n v="0"/>
    <n v="0"/>
    <n v="0"/>
    <m/>
  </r>
  <r>
    <n v="48500"/>
    <x v="2"/>
    <x v="0"/>
    <s v="ADJUNCT  "/>
    <s v="Murray, Sean"/>
    <n v="0"/>
    <n v="0"/>
    <n v="0"/>
    <n v="0"/>
    <n v="0"/>
    <n v="0"/>
    <n v="0"/>
    <n v="846.4"/>
    <n v="846.4"/>
    <n v="846.4"/>
    <n v="846.4"/>
    <n v="846.4"/>
    <n v="846.4"/>
    <n v="846.4"/>
    <n v="0"/>
    <n v="0"/>
    <n v="0"/>
    <n v="0"/>
    <n v="0"/>
    <n v="1692.8"/>
    <n v="4232"/>
    <n v="0"/>
    <n v="1692.8"/>
    <n v="-1692.8"/>
    <n v="5078.3999999999996"/>
    <n v="846.4"/>
    <n v="0"/>
    <n v="4232"/>
    <n v="0"/>
    <n v="846.4"/>
    <n v="0"/>
    <m/>
  </r>
  <r>
    <n v="48500"/>
    <x v="2"/>
    <x v="0"/>
    <s v="ADJUNCT  "/>
    <s v="McCallum, David"/>
    <n v="0"/>
    <n v="0"/>
    <n v="0"/>
    <n v="0"/>
    <n v="0"/>
    <n v="0"/>
    <n v="0"/>
    <n v="0"/>
    <n v="0"/>
    <n v="0"/>
    <n v="0"/>
    <n v="0"/>
    <n v="0"/>
    <n v="0"/>
    <n v="0"/>
    <n v="0"/>
    <n v="0"/>
    <n v="0"/>
    <n v="0"/>
    <n v="0"/>
    <n v="0"/>
    <n v="0"/>
    <n v="0"/>
    <n v="0"/>
    <n v="0"/>
    <n v="0"/>
    <n v="0"/>
    <n v="0"/>
    <n v="0"/>
    <n v="0"/>
    <n v="0"/>
    <m/>
  </r>
  <r>
    <n v="48500"/>
    <x v="2"/>
    <x v="0"/>
    <s v="ADJUNCT  "/>
    <s v="Weatherly, Michael"/>
    <n v="0"/>
    <n v="0"/>
    <n v="0"/>
    <n v="0"/>
    <n v="0"/>
    <n v="0"/>
    <n v="0"/>
    <n v="4845.47"/>
    <n v="4698.67"/>
    <n v="4698.67"/>
    <n v="4698.67"/>
    <n v="4698.67"/>
    <n v="4698.67"/>
    <n v="4698.67"/>
    <n v="0"/>
    <n v="0"/>
    <n v="0"/>
    <n v="0"/>
    <n v="0"/>
    <n v="9544.14"/>
    <n v="23493.35"/>
    <n v="0"/>
    <n v="9544.14"/>
    <n v="-9544.14"/>
    <n v="28338.82"/>
    <n v="4698.67"/>
    <n v="0"/>
    <n v="23493.35"/>
    <n v="0"/>
    <n v="4698.67"/>
    <n v="0"/>
    <m/>
  </r>
  <r>
    <n v="48500"/>
    <x v="2"/>
    <x v="0"/>
    <s v="ADJUNCT  "/>
    <s v="Carroll, Rocky"/>
    <n v="0"/>
    <n v="0"/>
    <n v="0"/>
    <n v="0"/>
    <n v="0"/>
    <n v="0"/>
    <n v="0"/>
    <n v="0"/>
    <n v="0"/>
    <n v="0"/>
    <n v="0"/>
    <n v="0"/>
    <n v="0"/>
    <n v="0"/>
    <n v="0"/>
    <n v="0"/>
    <n v="0"/>
    <n v="0"/>
    <n v="0"/>
    <n v="0"/>
    <n v="0"/>
    <n v="0"/>
    <n v="0"/>
    <n v="0"/>
    <n v="0"/>
    <n v="0"/>
    <n v="0"/>
    <n v="0"/>
    <n v="0"/>
    <n v="0"/>
    <n v="0"/>
    <m/>
  </r>
  <r>
    <n v="48500"/>
    <x v="2"/>
    <x v="0"/>
    <s v="ADJUNCT  "/>
    <s v="Dietzen, Brian"/>
    <n v="0"/>
    <n v="0"/>
    <n v="0"/>
    <n v="0"/>
    <n v="0"/>
    <n v="0"/>
    <n v="0"/>
    <n v="0"/>
    <n v="951"/>
    <n v="951"/>
    <n v="951"/>
    <n v="951"/>
    <n v="951"/>
    <n v="951"/>
    <n v="0"/>
    <n v="0"/>
    <n v="0"/>
    <n v="0"/>
    <n v="0"/>
    <n v="951"/>
    <n v="4755"/>
    <n v="0"/>
    <n v="951"/>
    <n v="-951"/>
    <n v="4755"/>
    <n v="951"/>
    <n v="0"/>
    <n v="4755"/>
    <n v="0"/>
    <n v="951"/>
    <n v="0"/>
    <m/>
  </r>
  <r>
    <n v="48500"/>
    <x v="2"/>
    <x v="0"/>
    <s v="ADJUNCT  "/>
    <s v="de Pablo, Cote"/>
    <n v="0"/>
    <n v="0"/>
    <n v="0"/>
    <n v="0"/>
    <n v="0"/>
    <n v="0"/>
    <n v="0"/>
    <n v="0"/>
    <n v="0"/>
    <n v="0"/>
    <n v="0"/>
    <n v="0"/>
    <n v="0"/>
    <n v="0"/>
    <n v="0"/>
    <n v="0"/>
    <n v="0"/>
    <n v="0"/>
    <n v="0"/>
    <n v="0"/>
    <n v="0"/>
    <n v="0"/>
    <n v="0"/>
    <n v="0"/>
    <n v="0"/>
    <n v="0"/>
    <n v="0"/>
    <n v="0"/>
    <n v="0"/>
    <n v="0"/>
    <n v="0"/>
    <m/>
  </r>
  <r>
    <n v="48500"/>
    <x v="2"/>
    <x v="0"/>
    <s v="ADJUNCT  "/>
    <s v="Wickersham, Emily"/>
    <n v="0"/>
    <n v="0"/>
    <n v="0"/>
    <n v="0"/>
    <n v="0"/>
    <n v="0"/>
    <n v="0"/>
    <n v="0"/>
    <n v="0"/>
    <n v="0"/>
    <n v="0"/>
    <n v="0"/>
    <n v="0"/>
    <n v="0"/>
    <n v="0"/>
    <n v="0"/>
    <n v="0"/>
    <n v="0"/>
    <n v="0"/>
    <n v="0"/>
    <n v="0"/>
    <n v="0"/>
    <n v="0"/>
    <n v="0"/>
    <n v="0"/>
    <n v="0"/>
    <n v="0"/>
    <n v="0"/>
    <n v="0"/>
    <n v="0"/>
    <n v="0"/>
    <m/>
  </r>
  <r>
    <n v="48500"/>
    <x v="2"/>
    <x v="0"/>
    <s v="ADJUNCT  "/>
    <s v="Valderrama, Wilmer"/>
    <n v="0"/>
    <n v="0"/>
    <n v="0"/>
    <n v="0"/>
    <n v="0"/>
    <n v="0"/>
    <n v="0"/>
    <n v="4951.13"/>
    <n v="4501"/>
    <n v="4501"/>
    <n v="4501"/>
    <n v="4501"/>
    <n v="4501"/>
    <n v="4501"/>
    <n v="0"/>
    <n v="0"/>
    <n v="0"/>
    <n v="0"/>
    <n v="0"/>
    <n v="9452.130000000001"/>
    <n v="22505"/>
    <n v="0"/>
    <n v="9452.130000000001"/>
    <n v="-9452.130000000001"/>
    <n v="27456.13"/>
    <n v="4501"/>
    <n v="0"/>
    <n v="22505"/>
    <n v="0"/>
    <n v="4501"/>
    <n v="0"/>
    <m/>
  </r>
  <r>
    <n v="48500"/>
    <x v="2"/>
    <x v="0"/>
    <s v="ADJUNCT  "/>
    <s v="Bello, Maria"/>
    <n v="0"/>
    <n v="0"/>
    <n v="0"/>
    <n v="0"/>
    <n v="0"/>
    <n v="0"/>
    <n v="0"/>
    <n v="0"/>
    <n v="0"/>
    <n v="0"/>
    <n v="0"/>
    <n v="0"/>
    <n v="0"/>
    <n v="0"/>
    <n v="0"/>
    <n v="0"/>
    <n v="0"/>
    <n v="0"/>
    <n v="0"/>
    <n v="0"/>
    <n v="0"/>
    <n v="0"/>
    <n v="0"/>
    <n v="0"/>
    <n v="0"/>
    <n v="0"/>
    <n v="0"/>
    <n v="0"/>
    <n v="0"/>
    <n v="0"/>
    <n v="0"/>
    <m/>
  </r>
  <r>
    <n v="48500"/>
    <x v="2"/>
    <x v="0"/>
    <s v="ADJUNCT  "/>
    <s v="Alexander, Sasha"/>
    <n v="0"/>
    <n v="0"/>
    <n v="0"/>
    <n v="0"/>
    <n v="0"/>
    <n v="0"/>
    <n v="0"/>
    <n v="0"/>
    <n v="0"/>
    <n v="0"/>
    <n v="0"/>
    <n v="0"/>
    <n v="0"/>
    <n v="0"/>
    <n v="0"/>
    <n v="0"/>
    <n v="0"/>
    <n v="0"/>
    <n v="0"/>
    <n v="0"/>
    <n v="0"/>
    <n v="0"/>
    <n v="0"/>
    <n v="0"/>
    <n v="0"/>
    <n v="0"/>
    <n v="0"/>
    <n v="0"/>
    <n v="0"/>
    <n v="0"/>
    <n v="0"/>
    <m/>
  </r>
  <r>
    <n v="48500"/>
    <x v="2"/>
    <x v="0"/>
    <s v="ADJUNCT  "/>
    <s v="Reasonover, Diona"/>
    <n v="0"/>
    <n v="0"/>
    <n v="0"/>
    <n v="0"/>
    <n v="0"/>
    <n v="0"/>
    <n v="0"/>
    <n v="0"/>
    <n v="0"/>
    <n v="0"/>
    <n v="0"/>
    <n v="0"/>
    <n v="0"/>
    <n v="0"/>
    <n v="0"/>
    <n v="0"/>
    <n v="0"/>
    <n v="0"/>
    <n v="0"/>
    <n v="0"/>
    <n v="0"/>
    <n v="0"/>
    <n v="0"/>
    <n v="0"/>
    <n v="0"/>
    <n v="0"/>
    <n v="0"/>
    <n v="0"/>
    <n v="0"/>
    <n v="0"/>
    <n v="0"/>
    <m/>
  </r>
  <r>
    <n v="48500"/>
    <x v="2"/>
    <x v="0"/>
    <s v="ADJUNCT  "/>
    <s v="Henry, Duane"/>
    <n v="0"/>
    <n v="0"/>
    <n v="0"/>
    <n v="0"/>
    <n v="0"/>
    <n v="0"/>
    <n v="0"/>
    <n v="0"/>
    <n v="865"/>
    <n v="865"/>
    <n v="865"/>
    <n v="865"/>
    <n v="865"/>
    <n v="865"/>
    <n v="0"/>
    <n v="0"/>
    <n v="0"/>
    <n v="0"/>
    <n v="0"/>
    <n v="865"/>
    <n v="4325"/>
    <n v="0"/>
    <n v="865"/>
    <n v="-865"/>
    <n v="4325"/>
    <n v="865"/>
    <n v="0"/>
    <n v="4325"/>
    <n v="0"/>
    <n v="865"/>
    <n v="0"/>
    <m/>
  </r>
  <r>
    <n v="48500"/>
    <x v="3"/>
    <x v="0"/>
    <s v="ADJUNCT  "/>
    <s v="Holly, Lauren"/>
    <n v="0"/>
    <n v="0"/>
    <n v="0"/>
    <n v="0"/>
    <n v="0"/>
    <n v="0"/>
    <n v="0"/>
    <n v="2796"/>
    <n v="932"/>
    <n v="932"/>
    <n v="932"/>
    <n v="932"/>
    <n v="932"/>
    <n v="932"/>
    <n v="0"/>
    <n v="0"/>
    <n v="0"/>
    <n v="0"/>
    <n v="0"/>
    <n v="3728"/>
    <n v="4660"/>
    <n v="0"/>
    <n v="3728"/>
    <n v="-3728"/>
    <n v="7456"/>
    <n v="932"/>
    <n v="0"/>
    <n v="4660"/>
    <n v="0"/>
    <n v="932"/>
    <n v="0"/>
    <m/>
  </r>
  <r>
    <n v="48500"/>
    <x v="3"/>
    <x v="0"/>
    <s v="ADJUNCT  "/>
    <s v="Pride, Dwayne"/>
    <n v="0"/>
    <n v="0"/>
    <n v="0"/>
    <n v="0"/>
    <n v="0"/>
    <n v="0"/>
    <n v="0"/>
    <n v="3388"/>
    <n v="2541"/>
    <n v="2541"/>
    <n v="2541"/>
    <n v="2541"/>
    <n v="2541"/>
    <n v="2541"/>
    <n v="0"/>
    <n v="0"/>
    <n v="0"/>
    <n v="0"/>
    <n v="0"/>
    <n v="5929"/>
    <n v="12705"/>
    <n v="0"/>
    <n v="5929"/>
    <n v="-5929"/>
    <n v="16093"/>
    <n v="2541"/>
    <n v="0"/>
    <n v="12705"/>
    <n v="0"/>
    <n v="2541"/>
    <n v="0"/>
    <m/>
  </r>
  <r>
    <n v="48500"/>
    <x v="3"/>
    <x v="0"/>
    <s v="ADJUNCT  "/>
    <s v="LaSalle, Christopher"/>
    <n v="0"/>
    <n v="0"/>
    <n v="0"/>
    <n v="0"/>
    <n v="0"/>
    <n v="0"/>
    <n v="0"/>
    <n v="825.2"/>
    <n v="825.2"/>
    <n v="825.2"/>
    <n v="825.2"/>
    <n v="825.2"/>
    <n v="825.2"/>
    <n v="825.2"/>
    <n v="0"/>
    <n v="0"/>
    <n v="0"/>
    <n v="0"/>
    <n v="0"/>
    <n v="1650.4"/>
    <n v="4126"/>
    <n v="0"/>
    <n v="1650.4"/>
    <n v="-1650.4"/>
    <n v="4951.2"/>
    <n v="825.2"/>
    <n v="0"/>
    <n v="4126"/>
    <n v="0"/>
    <n v="825.2"/>
    <n v="0"/>
    <m/>
  </r>
  <r>
    <n v="48500"/>
    <x v="3"/>
    <x v="0"/>
    <s v="ADJUNCT  "/>
    <s v="Gregorio, Tammy"/>
    <n v="0"/>
    <n v="0"/>
    <n v="0"/>
    <n v="0"/>
    <n v="0"/>
    <n v="0"/>
    <n v="0"/>
    <n v="4126"/>
    <n v="2527"/>
    <n v="2527"/>
    <n v="2527"/>
    <n v="2527"/>
    <n v="2527"/>
    <n v="2527"/>
    <n v="0"/>
    <n v="0"/>
    <n v="0"/>
    <n v="0"/>
    <n v="0"/>
    <n v="6653"/>
    <n v="12635"/>
    <n v="0"/>
    <n v="6653"/>
    <n v="-6653"/>
    <n v="16761"/>
    <n v="2527"/>
    <n v="0"/>
    <n v="12635"/>
    <n v="0"/>
    <n v="2527"/>
    <n v="0"/>
    <m/>
  </r>
  <r>
    <n v="48500"/>
    <x v="3"/>
    <x v="0"/>
    <s v="ADJUNCT  "/>
    <s v="Wade, Loretta"/>
    <n v="0"/>
    <n v="0"/>
    <n v="0"/>
    <n v="0"/>
    <n v="0"/>
    <n v="0"/>
    <n v="0"/>
    <n v="0"/>
    <n v="0"/>
    <n v="0"/>
    <n v="0"/>
    <n v="0"/>
    <n v="0"/>
    <n v="0"/>
    <n v="0"/>
    <n v="0"/>
    <n v="0"/>
    <n v="0"/>
    <n v="0"/>
    <n v="0"/>
    <n v="0"/>
    <n v="0"/>
    <n v="0"/>
    <n v="0"/>
    <n v="0"/>
    <n v="0"/>
    <n v="0"/>
    <n v="0"/>
    <n v="0"/>
    <n v="0"/>
    <n v="0"/>
    <m/>
  </r>
  <r>
    <n v="48500"/>
    <x v="3"/>
    <x v="0"/>
    <s v="ADJUNCT  "/>
    <s v="Lund, Sebastian"/>
    <n v="0"/>
    <n v="0"/>
    <n v="0"/>
    <n v="0"/>
    <n v="0"/>
    <n v="0"/>
    <n v="0"/>
    <n v="1025.5999999999999"/>
    <n v="1025.5999999999999"/>
    <n v="1025.5999999999999"/>
    <n v="1025.5999999999999"/>
    <n v="1025.5999999999999"/>
    <n v="1025.5999999999999"/>
    <n v="1025.5999999999999"/>
    <n v="0"/>
    <n v="0"/>
    <n v="0"/>
    <n v="0"/>
    <n v="0"/>
    <n v="2051.1999999999998"/>
    <n v="5128"/>
    <n v="0"/>
    <n v="2051.1999999999998"/>
    <n v="-2051.1999999999998"/>
    <n v="6153.6"/>
    <n v="1025.5999999999999"/>
    <n v="0"/>
    <n v="5128"/>
    <n v="0"/>
    <n v="1025.5999999999999"/>
    <n v="0"/>
    <m/>
  </r>
  <r>
    <n v="48500"/>
    <x v="3"/>
    <x v="0"/>
    <s v="ADJUNCT  "/>
    <s v="MATH ADJ TRANSFERS"/>
    <n v="0"/>
    <n v="0"/>
    <n v="0"/>
    <n v="0"/>
    <n v="0"/>
    <n v="0"/>
    <n v="0"/>
    <n v="0"/>
    <n v="0"/>
    <n v="0"/>
    <n v="0"/>
    <n v="0"/>
    <n v="0"/>
    <n v="0"/>
    <n v="0"/>
    <n v="0"/>
    <n v="0"/>
    <n v="0"/>
    <n v="0"/>
    <n v="0"/>
    <n v="0"/>
    <n v="0"/>
    <n v="0"/>
    <n v="0"/>
    <n v="0"/>
    <n v="0"/>
    <n v="0"/>
    <n v="0"/>
    <n v="0"/>
    <n v="0"/>
    <n v="0"/>
    <m/>
  </r>
  <r>
    <n v="48500"/>
    <x v="3"/>
    <x v="1"/>
    <s v="ADJUNCT  "/>
    <s v="Garcia, Penelope"/>
    <n v="0"/>
    <n v="0"/>
    <n v="0"/>
    <n v="0"/>
    <n v="0"/>
    <n v="0"/>
    <n v="0"/>
    <n v="0"/>
    <n v="0"/>
    <n v="0"/>
    <n v="0"/>
    <n v="0"/>
    <n v="0"/>
    <n v="0"/>
    <n v="0"/>
    <n v="0"/>
    <n v="0"/>
    <n v="0"/>
    <n v="0"/>
    <n v="0"/>
    <n v="0"/>
    <n v="0"/>
    <n v="0"/>
    <n v="0"/>
    <n v="0"/>
    <n v="0"/>
    <n v="0"/>
    <n v="0"/>
    <n v="0"/>
    <n v="0"/>
    <n v="0"/>
    <m/>
  </r>
  <r>
    <n v="48500"/>
    <x v="3"/>
    <x v="1"/>
    <s v="ADJUNCT  "/>
    <s v="Gibson, Thomas"/>
    <n v="0"/>
    <n v="0"/>
    <n v="0"/>
    <n v="0"/>
    <n v="0"/>
    <n v="0"/>
    <n v="0"/>
    <n v="0"/>
    <n v="0"/>
    <n v="0"/>
    <n v="0"/>
    <n v="0"/>
    <n v="0"/>
    <n v="0"/>
    <n v="0"/>
    <n v="0"/>
    <n v="0"/>
    <n v="0"/>
    <n v="0"/>
    <n v="0"/>
    <n v="0"/>
    <n v="0"/>
    <n v="0"/>
    <n v="0"/>
    <n v="0"/>
    <n v="0"/>
    <n v="0"/>
    <n v="0"/>
    <n v="0"/>
    <n v="0"/>
    <n v="0"/>
    <m/>
  </r>
  <r>
    <n v="48500"/>
    <x v="3"/>
    <x v="1"/>
    <s v="ADJUNCT  "/>
    <s v="Moore, Shemar"/>
    <n v="0"/>
    <n v="0"/>
    <n v="0"/>
    <n v="0"/>
    <n v="0"/>
    <n v="0"/>
    <n v="0"/>
    <n v="0"/>
    <n v="0"/>
    <n v="0"/>
    <n v="0"/>
    <n v="0"/>
    <n v="0"/>
    <n v="0"/>
    <n v="0"/>
    <n v="0"/>
    <n v="0"/>
    <n v="0"/>
    <n v="0"/>
    <n v="0"/>
    <n v="0"/>
    <n v="0"/>
    <n v="0"/>
    <n v="0"/>
    <n v="0"/>
    <n v="0"/>
    <n v="0"/>
    <n v="0"/>
    <n v="0"/>
    <n v="0"/>
    <n v="0"/>
    <m/>
  </r>
  <r>
    <n v="48500"/>
    <x v="3"/>
    <x v="1"/>
    <s v="ADJUNCT  "/>
    <s v="Gubler, Matthew Gray"/>
    <n v="0"/>
    <n v="0"/>
    <n v="0"/>
    <n v="0"/>
    <n v="0"/>
    <n v="0"/>
    <n v="0"/>
    <n v="0"/>
    <n v="0"/>
    <n v="0"/>
    <n v="0"/>
    <n v="0"/>
    <n v="0"/>
    <n v="0"/>
    <n v="0"/>
    <n v="0"/>
    <n v="0"/>
    <n v="0"/>
    <n v="0"/>
    <n v="0"/>
    <n v="0"/>
    <n v="0"/>
    <n v="0"/>
    <n v="0"/>
    <n v="0"/>
    <n v="0"/>
    <n v="0"/>
    <n v="0"/>
    <n v="0"/>
    <n v="0"/>
    <n v="0"/>
    <m/>
  </r>
  <r>
    <n v="48500"/>
    <x v="3"/>
    <x v="1"/>
    <s v="ADJUNCT  "/>
    <s v="Brewster, Paget"/>
    <n v="0"/>
    <n v="0"/>
    <n v="0"/>
    <n v="0"/>
    <n v="0"/>
    <n v="0"/>
    <n v="0"/>
    <n v="0"/>
    <n v="0"/>
    <n v="0"/>
    <n v="0"/>
    <n v="0"/>
    <n v="0"/>
    <n v="0"/>
    <n v="0"/>
    <n v="0"/>
    <n v="0"/>
    <n v="0"/>
    <n v="0"/>
    <n v="0"/>
    <n v="0"/>
    <n v="0"/>
    <n v="0"/>
    <n v="0"/>
    <n v="0"/>
    <n v="0"/>
    <n v="0"/>
    <n v="0"/>
    <n v="0"/>
    <n v="0"/>
    <n v="0"/>
    <m/>
  </r>
  <r>
    <n v="48500"/>
    <x v="3"/>
    <x v="1"/>
    <s v="ADJUNCT  "/>
    <s v="MATH TA TRANSFERS"/>
    <n v="0"/>
    <n v="0"/>
    <n v="0"/>
    <n v="0"/>
    <n v="0"/>
    <n v="0"/>
    <n v="0"/>
    <n v="0"/>
    <n v="0"/>
    <n v="0"/>
    <n v="0"/>
    <n v="0"/>
    <n v="0"/>
    <n v="0"/>
    <n v="0"/>
    <n v="0"/>
    <n v="0"/>
    <n v="0"/>
    <n v="0"/>
    <n v="0"/>
    <n v="0"/>
    <n v="0"/>
    <n v="0"/>
    <n v="0"/>
    <n v="0"/>
    <n v="0"/>
    <n v="0"/>
    <n v="0"/>
    <n v="0"/>
    <n v="0"/>
    <n v="0"/>
    <m/>
  </r>
  <r>
    <n v="48500"/>
    <x v="4"/>
    <x v="0"/>
    <s v="ADJUNCT  "/>
    <s v="Bakula, Scott"/>
    <n v="0"/>
    <n v="0"/>
    <n v="0"/>
    <n v="0"/>
    <n v="0"/>
    <n v="0"/>
    <n v="0"/>
    <n v="673.87"/>
    <n v="2021.6"/>
    <n v="2021.6"/>
    <n v="2021.6"/>
    <n v="2021.6"/>
    <n v="2021.6"/>
    <n v="2021.6"/>
    <n v="0"/>
    <n v="0"/>
    <n v="0"/>
    <n v="0"/>
    <n v="0"/>
    <n v="2695.47"/>
    <n v="10108"/>
    <n v="0"/>
    <n v="2695.47"/>
    <n v="-2695.47"/>
    <n v="10781.87"/>
    <n v="2021.6"/>
    <n v="0"/>
    <n v="10108"/>
    <n v="0"/>
    <n v="2021.6"/>
    <n v="0"/>
    <m/>
  </r>
  <r>
    <n v="48500"/>
    <x v="4"/>
    <x v="0"/>
    <s v="ADJUNCT  "/>
    <s v="Black, Lucas"/>
    <n v="0"/>
    <n v="0"/>
    <n v="0"/>
    <n v="0"/>
    <n v="0"/>
    <n v="0"/>
    <n v="0"/>
    <n v="5257"/>
    <n v="5257"/>
    <n v="5257"/>
    <n v="5257"/>
    <n v="5257"/>
    <n v="5257"/>
    <n v="5257"/>
    <n v="0"/>
    <n v="0"/>
    <n v="0"/>
    <n v="0"/>
    <n v="0"/>
    <n v="10514"/>
    <n v="26285"/>
    <n v="0"/>
    <n v="10514"/>
    <n v="-10514"/>
    <n v="31542"/>
    <n v="5257"/>
    <n v="0"/>
    <n v="26285"/>
    <n v="0"/>
    <n v="5257"/>
    <n v="0"/>
    <m/>
  </r>
  <r>
    <n v="48500"/>
    <x v="4"/>
    <x v="0"/>
    <s v="ADJUNCT  "/>
    <s v="Ferlito, Vanessa"/>
    <n v="0"/>
    <n v="0"/>
    <n v="0"/>
    <n v="0"/>
    <n v="0"/>
    <n v="0"/>
    <n v="0"/>
    <n v="1976.33"/>
    <n v="4235"/>
    <n v="4235"/>
    <n v="4235"/>
    <n v="4235"/>
    <n v="4235"/>
    <n v="4235"/>
    <n v="0"/>
    <n v="0"/>
    <n v="0"/>
    <n v="0"/>
    <n v="0"/>
    <n v="6211.33"/>
    <n v="21175"/>
    <n v="0"/>
    <n v="6211.33"/>
    <n v="-6211.33"/>
    <n v="23151.33"/>
    <n v="4235"/>
    <n v="0"/>
    <n v="21175"/>
    <n v="0"/>
    <n v="4235"/>
    <n v="0"/>
    <m/>
  </r>
  <r>
    <n v="48500"/>
    <x v="4"/>
    <x v="0"/>
    <s v="ADJUNCT  "/>
    <s v="Kerkovich, Rob"/>
    <n v="0"/>
    <n v="0"/>
    <n v="0"/>
    <n v="0"/>
    <n v="0"/>
    <n v="0"/>
    <n v="0"/>
    <n v="858.2"/>
    <n v="1001.23"/>
    <n v="1001.23"/>
    <n v="1001.23"/>
    <n v="1001.23"/>
    <n v="1001.23"/>
    <n v="1001.23"/>
    <n v="0"/>
    <n v="0"/>
    <n v="0"/>
    <n v="0"/>
    <n v="0"/>
    <n v="1859.43"/>
    <n v="5006.1499999999996"/>
    <n v="0"/>
    <n v="1859.43"/>
    <n v="-1859.43"/>
    <n v="5864.35"/>
    <n v="1001.23"/>
    <n v="0"/>
    <n v="5006.1499999999996"/>
    <n v="0"/>
    <n v="1001.23"/>
    <n v="0"/>
    <m/>
  </r>
  <r>
    <n v="48500"/>
    <x v="4"/>
    <x v="0"/>
    <s v="ADJUNCT  "/>
    <s v="Pounder, CCH"/>
    <n v="0"/>
    <n v="0"/>
    <n v="0"/>
    <n v="0"/>
    <n v="0"/>
    <n v="0"/>
    <n v="0"/>
    <n v="0"/>
    <n v="0"/>
    <n v="0"/>
    <n v="0"/>
    <n v="0"/>
    <n v="0"/>
    <n v="0"/>
    <n v="0"/>
    <n v="0"/>
    <n v="0"/>
    <n v="0"/>
    <n v="0"/>
    <n v="0"/>
    <n v="0"/>
    <n v="0"/>
    <n v="0"/>
    <n v="0"/>
    <n v="0"/>
    <n v="0"/>
    <n v="0"/>
    <n v="0"/>
    <n v="0"/>
    <n v="0"/>
    <n v="0"/>
    <m/>
  </r>
  <r>
    <n v="48500"/>
    <x v="4"/>
    <x v="0"/>
    <s v="ADJUNCT  "/>
    <s v="PHYS ADJ TRANSFERS"/>
    <n v="0"/>
    <n v="0"/>
    <n v="0"/>
    <n v="0"/>
    <n v="0"/>
    <n v="0"/>
    <n v="0"/>
    <n v="0"/>
    <n v="0"/>
    <n v="0"/>
    <n v="0"/>
    <n v="0"/>
    <n v="0"/>
    <n v="0"/>
    <n v="0"/>
    <n v="0"/>
    <n v="0"/>
    <n v="0"/>
    <n v="0"/>
    <n v="0"/>
    <n v="0"/>
    <n v="0"/>
    <n v="0"/>
    <n v="0"/>
    <n v="0"/>
    <n v="0"/>
    <n v="0"/>
    <n v="0"/>
    <n v="0"/>
    <n v="0"/>
    <n v="0"/>
    <m/>
  </r>
  <r>
    <n v="48500"/>
    <x v="5"/>
    <x v="0"/>
    <s v="ADJUNCT  "/>
    <s v="EL SALARY ADJUSTMENTS"/>
    <n v="0"/>
    <n v="0"/>
    <n v="0"/>
    <n v="0"/>
    <n v="0"/>
    <n v="0"/>
    <n v="0"/>
    <n v="0"/>
    <n v="0"/>
    <n v="0"/>
    <n v="0"/>
    <n v="0"/>
    <n v="0"/>
    <n v="0"/>
    <n v="0"/>
    <n v="0"/>
    <n v="0"/>
    <n v="0"/>
    <n v="0"/>
    <n v="0"/>
    <n v="0"/>
    <n v="0"/>
    <n v="0"/>
    <n v="0"/>
    <n v="0"/>
    <n v="0"/>
    <n v="0"/>
    <n v="0"/>
    <n v="0"/>
    <n v="0"/>
    <n v="0"/>
    <m/>
  </r>
  <r>
    <n v="48500"/>
    <x v="5"/>
    <x v="0"/>
    <s v="ADJUNCT  "/>
    <s v="Jareau, Jennifer (J.J.)"/>
    <n v="0"/>
    <n v="0"/>
    <n v="0"/>
    <n v="0"/>
    <n v="0"/>
    <n v="0"/>
    <n v="0"/>
    <n v="3333.5"/>
    <n v="3333.5"/>
    <n v="3333.5"/>
    <n v="3333.5"/>
    <n v="3333.5"/>
    <n v="3333.5"/>
    <n v="3333.5"/>
    <n v="0"/>
    <n v="0"/>
    <n v="0"/>
    <n v="0"/>
    <n v="0"/>
    <n v="6667"/>
    <n v="16667.5"/>
    <n v="0"/>
    <n v="6667"/>
    <n v="-6667"/>
    <n v="20001"/>
    <n v="3333.5"/>
    <n v="0"/>
    <n v="16667.5"/>
    <n v="0"/>
    <n v="3333.5"/>
    <n v="0"/>
    <m/>
  </r>
  <r>
    <n v="48500"/>
    <x v="5"/>
    <x v="0"/>
    <s v="ADJUNCT  "/>
    <s v="BIOT ADJ TRANSFERS"/>
    <n v="0"/>
    <n v="0"/>
    <n v="0"/>
    <n v="0"/>
    <n v="0"/>
    <n v="0"/>
    <n v="0"/>
    <n v="0"/>
    <n v="0"/>
    <n v="0"/>
    <n v="0"/>
    <n v="0"/>
    <n v="0"/>
    <n v="0"/>
    <n v="0"/>
    <n v="0"/>
    <n v="0"/>
    <n v="0"/>
    <n v="0"/>
    <n v="0"/>
    <n v="0"/>
    <n v="0"/>
    <n v="0"/>
    <n v="0"/>
    <n v="0"/>
    <n v="0"/>
    <n v="0"/>
    <n v="0"/>
    <n v="0"/>
    <n v="0"/>
    <n v="0"/>
    <m/>
  </r>
  <r>
    <m/>
    <x v="6"/>
    <x v="2"/>
    <m/>
    <m/>
    <n v="0"/>
    <n v="0"/>
    <n v="0"/>
    <n v="0"/>
    <n v="0"/>
    <n v="0"/>
    <n v="0"/>
    <n v="0"/>
    <n v="0"/>
    <n v="0"/>
    <n v="0"/>
    <n v="0"/>
    <n v="0"/>
    <n v="0"/>
    <n v="0"/>
    <n v="0"/>
    <n v="0"/>
    <n v="0"/>
    <n v="0"/>
    <n v="0"/>
    <n v="0"/>
    <n v="0"/>
    <n v="0"/>
    <n v="0"/>
    <n v="0"/>
    <n v="0"/>
    <n v="0"/>
    <b v="0"/>
    <n v="0"/>
    <n v="0"/>
    <n v="0"/>
    <m/>
  </r>
  <r>
    <m/>
    <x v="6"/>
    <x v="2"/>
    <m/>
    <m/>
    <n v="0"/>
    <n v="0"/>
    <n v="0"/>
    <n v="0"/>
    <n v="0"/>
    <n v="0"/>
    <n v="0"/>
    <n v="0"/>
    <n v="0"/>
    <n v="0"/>
    <n v="0"/>
    <n v="0"/>
    <n v="0"/>
    <n v="0"/>
    <n v="0"/>
    <n v="0"/>
    <n v="0"/>
    <n v="0"/>
    <n v="0"/>
    <n v="0"/>
    <n v="0"/>
    <n v="0"/>
    <n v="0"/>
    <n v="0"/>
    <n v="0"/>
    <n v="0"/>
    <n v="0"/>
    <b v="0"/>
    <n v="0"/>
    <n v="0"/>
    <n v="0"/>
    <m/>
  </r>
  <r>
    <m/>
    <x v="6"/>
    <x v="2"/>
    <m/>
    <m/>
    <n v="0"/>
    <n v="0"/>
    <n v="0"/>
    <n v="0"/>
    <n v="0"/>
    <n v="0"/>
    <n v="0"/>
    <n v="0"/>
    <n v="0"/>
    <n v="0"/>
    <n v="0"/>
    <n v="0"/>
    <n v="0"/>
    <n v="0"/>
    <n v="0"/>
    <n v="0"/>
    <n v="0"/>
    <n v="0"/>
    <n v="0"/>
    <n v="0"/>
    <n v="0"/>
    <n v="0"/>
    <n v="0"/>
    <n v="0"/>
    <n v="0"/>
    <n v="0"/>
    <n v="0"/>
    <b v="0"/>
    <n v="0"/>
    <n v="0"/>
    <n v="0"/>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5">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r>
    <x v="0"/>
    <x v="0"/>
    <m/>
    <m/>
    <x v="0"/>
    <x v="0"/>
    <x v="0"/>
    <x v="0"/>
    <x v="0"/>
    <m/>
    <m/>
    <m/>
    <m/>
    <m/>
    <m/>
    <m/>
    <m/>
    <m/>
    <m/>
    <m/>
    <m/>
    <m/>
    <m/>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55">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r>
    <x v="0"/>
    <m/>
    <m/>
    <x v="0"/>
    <m/>
    <m/>
    <m/>
    <m/>
    <x v="0"/>
    <x v="0"/>
    <x v="0"/>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itemPrintTitles="1" createdVersion="6" indent="0" compact="0" compactData="0" gridDropZones="1" multipleFieldFilters="0">
  <location ref="C11:J18" firstHeaderRow="1" firstDataRow="2" firstDataCol="2"/>
  <pivotFields count="21">
    <pivotField compact="0" outline="0" showAll="0"/>
    <pivotField compact="0" outline="0" showAll="0"/>
    <pivotField axis="axisRow" compact="0" outline="0" showAll="0">
      <items count="6">
        <item m="1" x="4"/>
        <item m="1" x="3"/>
        <item x="0"/>
        <item m="1" x="2"/>
        <item x="1"/>
        <item t="default"/>
      </items>
    </pivotField>
    <pivotField compact="0" outline="0" showAll="0"/>
    <pivotField axis="axisRow" compact="0" outline="0" showAll="0" defaultSubtotal="0">
      <items count="3">
        <item x="0"/>
        <item x="1"/>
        <item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compact="0" outline="0" showAll="0"/>
    <pivotField dataField="1" compact="0" numFmtId="40" outline="0" showAll="0"/>
    <pivotField dataField="1" compact="0" outline="0" showAll="0"/>
    <pivotField dataField="1" compact="0" outline="0" showAll="0"/>
    <pivotField dataField="1" compact="0" numFmtId="40" outline="0" showAll="0"/>
    <pivotField compact="0" outline="0" showAll="0"/>
  </pivotFields>
  <rowFields count="2">
    <field x="2"/>
    <field x="4"/>
  </rowFields>
  <rowItems count="6">
    <i>
      <x v="2"/>
      <x/>
    </i>
    <i r="1">
      <x v="1"/>
    </i>
    <i t="default">
      <x v="2"/>
    </i>
    <i>
      <x v="4"/>
      <x v="2"/>
    </i>
    <i t="default">
      <x v="4"/>
    </i>
    <i t="grand">
      <x/>
    </i>
  </rowItems>
  <colFields count="1">
    <field x="-2"/>
  </colFields>
  <colItems count="6">
    <i>
      <x/>
    </i>
    <i i="1">
      <x v="1"/>
    </i>
    <i i="2">
      <x v="2"/>
    </i>
    <i i="3">
      <x v="3"/>
    </i>
    <i i="4">
      <x v="4"/>
    </i>
    <i i="5">
      <x v="5"/>
    </i>
  </colItems>
  <dataFields count="6">
    <dataField name="Sum of Budget" fld="13" baseField="2" baseItem="2"/>
    <dataField name="Sum of Actuals" fld="14" baseField="2" baseItem="2"/>
    <dataField name="Sum of Balance (BBA)" fld="16" baseField="0" baseItem="0"/>
    <dataField name="Sum of Pending Budget" fld="17" baseField="2" baseItem="2"/>
    <dataField name="Sum of Pending Actuals" fld="18" baseField="2" baseItem="2"/>
    <dataField name="Sum of Pending  Balance" fld="19" baseField="0" baseItem="0"/>
  </dataFields>
  <formats count="5">
    <format dxfId="1426">
      <pivotArea outline="0" collapsedLevelsAreSubtotals="1" fieldPosition="0"/>
    </format>
    <format dxfId="1425">
      <pivotArea field="-2" type="button" dataOnly="0" labelOnly="1" outline="0" axis="axisCol" fieldPosition="0"/>
    </format>
    <format dxfId="1424">
      <pivotArea type="topRight" dataOnly="0" labelOnly="1" outline="0" fieldPosition="0"/>
    </format>
    <format dxfId="1423">
      <pivotArea dataOnly="0" labelOnly="1" outline="0" fieldPosition="0">
        <references count="1">
          <reference field="4294967294" count="6">
            <x v="0"/>
            <x v="1"/>
            <x v="2"/>
            <x v="3"/>
            <x v="4"/>
            <x v="5"/>
          </reference>
        </references>
      </pivotArea>
    </format>
    <format dxfId="1422">
      <pivotArea dataOnly="0" labelOnly="1" outline="0" fieldPosition="0">
        <references count="1">
          <reference field="4294967294" count="6">
            <x v="0"/>
            <x v="1"/>
            <x v="2"/>
            <x v="3"/>
            <x v="4"/>
            <x v="5"/>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PivotTable4" cacheId="6" applyNumberFormats="0" applyBorderFormats="0" applyFontFormats="0" applyPatternFormats="0" applyAlignmentFormats="0" applyWidthHeightFormats="1" dataCaption="Values" updatedVersion="5" minRefreshableVersion="3" itemPrintTitles="1" createdVersion="6" indent="0" compact="0" compactData="0" gridDropZones="1" multipleFieldFilters="0">
  <location ref="C11:J29" firstHeaderRow="1" firstDataRow="2" firstDataCol="2"/>
  <pivotFields count="37">
    <pivotField compact="0" numFmtId="1" outline="0" showAll="0"/>
    <pivotField axis="axisRow" compact="0" outline="0" showAll="0">
      <items count="10">
        <item x="0"/>
        <item x="1"/>
        <item x="2"/>
        <item x="3"/>
        <item x="4"/>
        <item x="5"/>
        <item m="1" x="7"/>
        <item m="1" x="8"/>
        <item x="6"/>
        <item t="default"/>
      </items>
    </pivotField>
    <pivotField axis="axisRow" compact="0" numFmtId="49" outline="0" showAll="0">
      <items count="4">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numFmtId="40" outline="0" showAll="0" defaultSubtotal="0"/>
    <pivotField compact="0" numFmtId="40" outline="0" showAll="0" defaultSubtotal="0"/>
    <pivotField compact="0" numFmtId="4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pivotField compact="0" numFmtId="40" outline="0" showAll="0" defaultSubtotal="0"/>
    <pivotField compact="0" outline="0" showAll="0" defaultSubtotal="0"/>
  </pivotFields>
  <rowFields count="2">
    <field x="1"/>
    <field x="2"/>
  </rowFields>
  <rowItems count="17">
    <i>
      <x/>
      <x/>
    </i>
    <i r="1">
      <x v="1"/>
    </i>
    <i t="default">
      <x/>
    </i>
    <i>
      <x v="1"/>
      <x/>
    </i>
    <i t="default">
      <x v="1"/>
    </i>
    <i>
      <x v="2"/>
      <x/>
    </i>
    <i t="default">
      <x v="2"/>
    </i>
    <i>
      <x v="3"/>
      <x/>
    </i>
    <i r="1">
      <x v="1"/>
    </i>
    <i t="default">
      <x v="3"/>
    </i>
    <i>
      <x v="4"/>
      <x/>
    </i>
    <i t="default">
      <x v="4"/>
    </i>
    <i>
      <x v="5"/>
      <x/>
    </i>
    <i t="default">
      <x v="5"/>
    </i>
    <i>
      <x v="8"/>
      <x v="2"/>
    </i>
    <i t="default">
      <x v="8"/>
    </i>
    <i t="grand">
      <x/>
    </i>
  </rowItems>
  <colFields count="1">
    <field x="-2"/>
  </colFields>
  <colItems count="6">
    <i>
      <x/>
    </i>
    <i i="1">
      <x v="1"/>
    </i>
    <i i="2">
      <x v="2"/>
    </i>
    <i i="3">
      <x v="3"/>
    </i>
    <i i="4">
      <x v="4"/>
    </i>
    <i i="5">
      <x v="5"/>
    </i>
  </colItems>
  <dataFields count="6">
    <dataField name="Sum of P1" fld="12" baseField="0" baseItem="0"/>
    <dataField name="Sum of P2" fld="13" baseField="0" baseItem="0"/>
    <dataField name="Sum of P3" fld="14" baseField="0" baseItem="0"/>
    <dataField name="Sum of P4" fld="15" baseField="0" baseItem="0"/>
    <dataField name="Sum of P5" fld="16" baseField="0" baseItem="0"/>
    <dataField name="Sum of P6" fld="17" baseField="0" baseItem="0"/>
  </dataFields>
  <formats count="1">
    <format dxfId="799">
      <pivotArea outline="0" collapsedLevelsAreSubtotals="1" fieldPosition="0"/>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5" minRefreshableVersion="3" showCalcMbrs="0" useAutoFormatting="1" colGrandTotals="0" itemPrintTitles="1" createdVersion="3" indent="0" compact="0" compactData="0" gridDropZones="1" multipleFieldFilters="0">
  <location ref="A4:E10" firstHeaderRow="2" firstDataRow="2" firstDataCol="4"/>
  <pivotFields count="17">
    <pivotField axis="axisRow" compact="0" outline="0" showAll="0" sortType="ascending" defaultSubtotal="0">
      <items count="284">
        <item m="1" x="275"/>
        <item m="1" x="28"/>
        <item m="1" x="168"/>
        <item m="1" x="53"/>
        <item m="1" x="166"/>
        <item m="1" x="189"/>
        <item m="1" x="2"/>
        <item m="1" x="152"/>
        <item m="1" x="237"/>
        <item m="1" x="17"/>
        <item m="1" x="131"/>
        <item m="1" x="205"/>
        <item m="1" x="218"/>
        <item m="1" x="110"/>
        <item m="1" x="221"/>
        <item m="1" x="185"/>
        <item m="1" x="171"/>
        <item m="1" x="232"/>
        <item m="1" x="18"/>
        <item m="1" x="46"/>
        <item m="1" x="267"/>
        <item m="1" x="15"/>
        <item m="1" x="192"/>
        <item m="1" x="163"/>
        <item m="1" x="97"/>
        <item m="1" x="201"/>
        <item m="1" x="190"/>
        <item m="1" x="130"/>
        <item m="1" x="278"/>
        <item m="1" x="160"/>
        <item m="1" x="281"/>
        <item m="1" x="169"/>
        <item m="1" x="214"/>
        <item m="1" x="155"/>
        <item m="1" x="125"/>
        <item m="1" x="153"/>
        <item m="1" x="197"/>
        <item m="1" x="140"/>
        <item m="1" x="100"/>
        <item m="1" x="74"/>
        <item m="1" x="161"/>
        <item m="1" x="32"/>
        <item m="1" x="80"/>
        <item m="1" x="19"/>
        <item m="1" x="95"/>
        <item m="1" x="65"/>
        <item m="1" x="39"/>
        <item m="1" x="118"/>
        <item m="1" x="274"/>
        <item m="1" x="10"/>
        <item m="1" x="85"/>
        <item m="1" x="254"/>
        <item m="1" x="9"/>
        <item m="1" x="107"/>
        <item m="1" x="35"/>
        <item m="1" x="127"/>
        <item m="1" x="57"/>
        <item m="1" x="58"/>
        <item m="1" x="233"/>
        <item m="1" x="8"/>
        <item m="1" x="98"/>
        <item m="1" x="51"/>
        <item m="1" x="242"/>
        <item m="1" x="3"/>
        <item m="1" x="7"/>
        <item m="1" x="136"/>
        <item m="1" x="264"/>
        <item m="1" x="55"/>
        <item m="1" x="180"/>
        <item m="1" x="172"/>
        <item m="1" x="33"/>
        <item m="1" x="261"/>
        <item m="1" x="234"/>
        <item m="1" x="213"/>
        <item m="1" x="183"/>
        <item m="1" x="117"/>
        <item m="1" x="219"/>
        <item m="1" x="119"/>
        <item m="1" x="88"/>
        <item m="1" x="250"/>
        <item m="1" x="36"/>
        <item m="1" x="159"/>
        <item m="1" x="66"/>
        <item m="1" x="87"/>
        <item m="1" x="191"/>
        <item m="1" x="273"/>
        <item m="1" x="16"/>
        <item m="1" x="195"/>
        <item m="1" x="106"/>
        <item m="1" x="21"/>
        <item m="1" x="61"/>
        <item m="1" x="279"/>
        <item m="1" x="121"/>
        <item m="1" x="22"/>
        <item m="1" x="164"/>
        <item m="1" x="149"/>
        <item m="1" x="251"/>
        <item m="1" x="94"/>
        <item m="1" x="231"/>
        <item m="1" x="207"/>
        <item m="1" x="193"/>
        <item m="1" x="235"/>
        <item m="1" x="126"/>
        <item m="1" x="73"/>
        <item m="1" x="240"/>
        <item m="1" x="102"/>
        <item m="1" x="129"/>
        <item m="1" x="105"/>
        <item m="1" x="44"/>
        <item m="1" x="156"/>
        <item m="1" x="40"/>
        <item m="1" x="45"/>
        <item m="1" x="24"/>
        <item m="1" x="4"/>
        <item m="1" x="109"/>
        <item m="1" x="269"/>
        <item m="1" x="132"/>
        <item m="1" x="248"/>
        <item m="1" x="186"/>
        <item m="1" x="271"/>
        <item m="1" x="83"/>
        <item m="1" x="256"/>
        <item m="1" x="280"/>
        <item m="1" x="283"/>
        <item m="1" x="246"/>
        <item m="1" x="258"/>
        <item m="1" x="158"/>
        <item m="1" x="135"/>
        <item m="1" x="216"/>
        <item m="1" x="238"/>
        <item m="1" x="176"/>
        <item m="1" x="243"/>
        <item m="1" x="173"/>
        <item m="1" x="134"/>
        <item m="1" x="252"/>
        <item m="1" x="99"/>
        <item m="1" x="187"/>
        <item m="1" x="78"/>
        <item m="1" x="114"/>
        <item m="1" x="255"/>
        <item m="1" x="1"/>
        <item m="1" x="204"/>
        <item m="1" x="253"/>
        <item m="1" x="260"/>
        <item m="1" x="147"/>
        <item m="1" x="120"/>
        <item m="1" x="142"/>
        <item m="1" x="212"/>
        <item m="1" x="196"/>
        <item m="1" x="263"/>
        <item m="1" x="41"/>
        <item m="1" x="165"/>
        <item m="1" x="141"/>
        <item m="1" x="154"/>
        <item m="1" x="123"/>
        <item m="1" x="13"/>
        <item m="1" x="150"/>
        <item m="1" x="265"/>
        <item m="1" x="148"/>
        <item m="1" x="229"/>
        <item m="1" x="182"/>
        <item m="1" x="224"/>
        <item m="1" x="137"/>
        <item m="1" x="220"/>
        <item m="1" x="111"/>
        <item m="1" x="59"/>
        <item m="1" x="116"/>
        <item m="1" x="198"/>
        <item m="1" x="181"/>
        <item m="1" x="26"/>
        <item m="1" x="31"/>
        <item m="1" x="86"/>
        <item m="1" x="64"/>
        <item m="1" x="228"/>
        <item m="1" x="239"/>
        <item m="1" x="244"/>
        <item m="1" x="184"/>
        <item m="1" x="112"/>
        <item m="1" x="48"/>
        <item m="1" x="245"/>
        <item m="1" x="27"/>
        <item m="1" x="37"/>
        <item m="1" x="162"/>
        <item m="1" x="215"/>
        <item m="1" x="6"/>
        <item m="1" x="12"/>
        <item m="1" x="179"/>
        <item m="1" x="223"/>
        <item m="1" x="206"/>
        <item m="1" x="226"/>
        <item m="1" x="128"/>
        <item m="1" x="209"/>
        <item m="1" x="89"/>
        <item m="1" x="42"/>
        <item m="1" x="175"/>
        <item m="1" x="178"/>
        <item m="1" x="113"/>
        <item m="1" x="247"/>
        <item m="1" x="174"/>
        <item m="1" x="222"/>
        <item m="1" x="194"/>
        <item m="1" x="69"/>
        <item m="1" x="277"/>
        <item m="1" x="29"/>
        <item m="1" x="82"/>
        <item m="1" x="270"/>
        <item m="1" x="151"/>
        <item m="1" x="71"/>
        <item m="1" x="241"/>
        <item m="1" x="170"/>
        <item m="1" x="11"/>
        <item m="1" x="208"/>
        <item m="1" x="143"/>
        <item m="1" x="76"/>
        <item m="1" x="177"/>
        <item m="1" x="115"/>
        <item m="1" x="104"/>
        <item m="1" x="210"/>
        <item m="1" x="54"/>
        <item m="1" x="157"/>
        <item m="1" x="72"/>
        <item m="1" x="67"/>
        <item m="1" x="257"/>
        <item m="1" x="60"/>
        <item m="1" x="47"/>
        <item m="1" x="70"/>
        <item m="1" x="43"/>
        <item m="1" x="259"/>
        <item m="1" x="92"/>
        <item m="1" x="108"/>
        <item m="1" x="225"/>
        <item m="1" x="202"/>
        <item m="1" x="138"/>
        <item m="1" x="249"/>
        <item m="1" x="68"/>
        <item m="1" x="49"/>
        <item m="1" x="203"/>
        <item m="1" x="276"/>
        <item m="1" x="146"/>
        <item m="1" x="90"/>
        <item m="1" x="227"/>
        <item m="1" x="200"/>
        <item m="1" x="236"/>
        <item m="1" x="188"/>
        <item m="1" x="63"/>
        <item m="1" x="14"/>
        <item m="1" x="34"/>
        <item m="1" x="50"/>
        <item m="1" x="122"/>
        <item m="1" x="23"/>
        <item m="1" x="144"/>
        <item m="1" x="124"/>
        <item m="1" x="211"/>
        <item m="1" x="75"/>
        <item m="1" x="133"/>
        <item m="1" x="217"/>
        <item m="1" x="282"/>
        <item m="1" x="230"/>
        <item m="1" x="77"/>
        <item m="1" x="266"/>
        <item m="1" x="272"/>
        <item m="1" x="268"/>
        <item m="1" x="84"/>
        <item m="1" x="81"/>
        <item m="1" x="103"/>
        <item m="1" x="56"/>
        <item m="1" x="25"/>
        <item m="1" x="96"/>
        <item m="1" x="91"/>
        <item m="1" x="167"/>
        <item m="1" x="38"/>
        <item m="1" x="30"/>
        <item m="1" x="79"/>
        <item m="1" x="199"/>
        <item m="1" x="62"/>
        <item m="1" x="93"/>
        <item m="1" x="139"/>
        <item m="1" x="5"/>
        <item m="1" x="20"/>
        <item m="1" x="52"/>
        <item m="1" x="101"/>
        <item m="1" x="262"/>
        <item m="1" x="145"/>
        <item x="0"/>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defaultSubtotal="0">
      <items count="8">
        <item m="1" x="5"/>
        <item m="1" x="2"/>
        <item m="1" x="6"/>
        <item m="1" x="7"/>
        <item m="1" x="1"/>
        <item m="1" x="3"/>
        <item m="1" x="4"/>
        <item x="0"/>
      </items>
    </pivotField>
    <pivotField axis="axisRow" compact="0" outline="0" subtotalTop="0" showAll="0" sortType="ascending">
      <items count="3">
        <item m="1" x="1"/>
        <item x="0"/>
        <item t="default"/>
      </items>
    </pivotField>
    <pivotField axis="axisRow" compact="0" outline="0" subtotalTop="0" showAll="0">
      <items count="5">
        <item x="0"/>
        <item m="1" x="3"/>
        <item m="1" x="2"/>
        <item m="1" x="1"/>
        <item t="default"/>
      </items>
    </pivotField>
    <pivotField axis="axisRow" compact="0" outline="0" subtotalTop="0" showAll="0" sortType="ascending">
      <items count="29">
        <item m="1" x="2"/>
        <item m="1" x="8"/>
        <item m="1" x="1"/>
        <item m="1" x="24"/>
        <item m="1" x="25"/>
        <item m="1" x="26"/>
        <item m="1" x="27"/>
        <item m="1" x="20"/>
        <item m="1" x="22"/>
        <item m="1" x="23"/>
        <item m="1" x="12"/>
        <item m="1" x="16"/>
        <item m="1" x="21"/>
        <item m="1" x="3"/>
        <item m="1" x="4"/>
        <item m="1" x="6"/>
        <item m="1" x="9"/>
        <item m="1" x="13"/>
        <item m="1" x="15"/>
        <item m="1" x="17"/>
        <item m="1" x="18"/>
        <item m="1" x="5"/>
        <item m="1" x="7"/>
        <item m="1" x="10"/>
        <item m="1" x="11"/>
        <item m="1" x="14"/>
        <item m="1" x="19"/>
        <item x="0"/>
        <item t="default"/>
      </items>
    </pivotField>
    <pivotField compact="0" outline="0" showAll="0"/>
    <pivotField compact="0" outline="0" showAll="0"/>
    <pivotField compact="0" outline="0" showAll="0"/>
    <pivotField compact="0" outline="0" showAll="0"/>
    <pivotField compact="0" outline="0" showAll="0"/>
  </pivotFields>
  <rowFields count="4">
    <field x="10"/>
    <field x="9"/>
    <field x="11"/>
    <field x="0"/>
  </rowFields>
  <rowItems count="5">
    <i>
      <x/>
      <x v="1"/>
      <x v="27"/>
      <x v="283"/>
    </i>
    <i t="default" r="2">
      <x v="27"/>
    </i>
    <i t="default" r="1">
      <x v="1"/>
    </i>
    <i t="default">
      <x/>
    </i>
    <i t="grand">
      <x/>
    </i>
  </rowItems>
  <colItems count="1">
    <i/>
  </colItems>
  <dataFields count="1">
    <dataField name="Sum of Amount" fld="5" baseField="0" baseItem="282"/>
  </dataFields>
  <formats count="34">
    <format dxfId="795">
      <pivotArea dataOnly="0" fieldPosition="0">
        <references count="1">
          <reference field="11" count="0" defaultSubtotal="1"/>
        </references>
      </pivotArea>
    </format>
    <format dxfId="794">
      <pivotArea dataOnly="0" outline="0" fieldPosition="0">
        <references count="1">
          <reference field="9" count="0" defaultSubtotal="1"/>
        </references>
      </pivotArea>
    </format>
    <format dxfId="793">
      <pivotArea dataOnly="0" fieldPosition="0">
        <references count="1">
          <reference field="11" count="0" defaultSubtotal="1"/>
        </references>
      </pivotArea>
    </format>
    <format dxfId="792">
      <pivotArea dataOnly="0" outline="0" fieldPosition="0">
        <references count="1">
          <reference field="9" count="0" defaultSubtotal="1"/>
        </references>
      </pivotArea>
    </format>
    <format dxfId="791">
      <pivotArea outline="0" collapsedLevelsAreSubtotals="1" fieldPosition="0"/>
    </format>
    <format dxfId="790">
      <pivotArea dataOnly="0" outline="0" fieldPosition="0">
        <references count="1">
          <reference field="10" count="0" defaultSubtotal="1"/>
        </references>
      </pivotArea>
    </format>
    <format dxfId="789">
      <pivotArea outline="0" collapsedLevelsAreSubtotals="1" fieldPosition="0"/>
    </format>
    <format dxfId="788">
      <pivotArea outline="0" collapsedLevelsAreSubtotals="1" fieldPosition="0"/>
    </format>
    <format dxfId="787">
      <pivotArea type="all" dataOnly="0" outline="0" fieldPosition="0"/>
    </format>
    <format dxfId="786">
      <pivotArea outline="0" collapsedLevelsAreSubtotals="1" fieldPosition="0"/>
    </format>
    <format dxfId="785">
      <pivotArea type="origin" dataOnly="0" labelOnly="1" outline="0" fieldPosition="0"/>
    </format>
    <format dxfId="784">
      <pivotArea type="topRight" dataOnly="0" labelOnly="1" outline="0" fieldPosition="0"/>
    </format>
    <format dxfId="783">
      <pivotArea field="10" type="button" dataOnly="0" labelOnly="1" outline="0" axis="axisRow" fieldPosition="0"/>
    </format>
    <format dxfId="782">
      <pivotArea field="9" type="button" dataOnly="0" labelOnly="1" outline="0" axis="axisRow" fieldPosition="1"/>
    </format>
    <format dxfId="781">
      <pivotArea field="11" type="button" dataOnly="0" labelOnly="1" outline="0" axis="axisRow" fieldPosition="2"/>
    </format>
    <format dxfId="780">
      <pivotArea field="0" type="button" dataOnly="0" labelOnly="1" outline="0" axis="axisRow" fieldPosition="3"/>
    </format>
    <format dxfId="779">
      <pivotArea dataOnly="0" labelOnly="1" grandRow="1" outline="0" fieldPosition="0"/>
    </format>
    <format dxfId="778">
      <pivotArea type="topRight" dataOnly="0" labelOnly="1" outline="0" fieldPosition="0"/>
    </format>
    <format dxfId="777">
      <pivotArea type="all" dataOnly="0" outline="0" fieldPosition="0"/>
    </format>
    <format dxfId="776">
      <pivotArea outline="0" collapsedLevelsAreSubtotals="1" fieldPosition="0"/>
    </format>
    <format dxfId="775">
      <pivotArea type="origin" dataOnly="0" labelOnly="1" outline="0" fieldPosition="0"/>
    </format>
    <format dxfId="774">
      <pivotArea type="topRight" dataOnly="0" labelOnly="1" outline="0" fieldPosition="0"/>
    </format>
    <format dxfId="773">
      <pivotArea field="10" type="button" dataOnly="0" labelOnly="1" outline="0" axis="axisRow" fieldPosition="0"/>
    </format>
    <format dxfId="772">
      <pivotArea field="9" type="button" dataOnly="0" labelOnly="1" outline="0" axis="axisRow" fieldPosition="1"/>
    </format>
    <format dxfId="771">
      <pivotArea field="11" type="button" dataOnly="0" labelOnly="1" outline="0" axis="axisRow" fieldPosition="2"/>
    </format>
    <format dxfId="770">
      <pivotArea field="0" type="button" dataOnly="0" labelOnly="1" outline="0" axis="axisRow" fieldPosition="3"/>
    </format>
    <format dxfId="769">
      <pivotArea dataOnly="0" labelOnly="1" outline="0" fieldPosition="0">
        <references count="1">
          <reference field="10" count="0"/>
        </references>
      </pivotArea>
    </format>
    <format dxfId="768">
      <pivotArea dataOnly="0" labelOnly="1" outline="0" fieldPosition="0">
        <references count="1">
          <reference field="10" count="0" defaultSubtotal="1"/>
        </references>
      </pivotArea>
    </format>
    <format dxfId="767">
      <pivotArea dataOnly="0" labelOnly="1" grandRow="1" outline="0" fieldPosition="0"/>
    </format>
    <format dxfId="766">
      <pivotArea type="topRight" dataOnly="0" labelOnly="1" outline="0" fieldPosition="0"/>
    </format>
    <format dxfId="765">
      <pivotArea dataOnly="0" outline="0" fieldPosition="0">
        <references count="1">
          <reference field="11" count="0" defaultSubtotal="1"/>
        </references>
      </pivotArea>
    </format>
    <format dxfId="764">
      <pivotArea dataOnly="0" outline="0" fieldPosition="0">
        <references count="1">
          <reference field="11" count="0" defaultSubtotal="1"/>
        </references>
      </pivotArea>
    </format>
    <format dxfId="763">
      <pivotArea dataOnly="0" outline="0" fieldPosition="0">
        <references count="1">
          <reference field="9" count="0" defaultSubtotal="1"/>
        </references>
      </pivotArea>
    </format>
    <format dxfId="762">
      <pivotArea dataOnly="0" outline="0" fieldPosition="0">
        <references count="1">
          <reference field="9" count="0" defaultSubtotal="1"/>
        </references>
      </pivotArea>
    </format>
  </formats>
  <pivotTableStyleInfo name="PivotStyleLight17"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L27:N44" firstHeaderRow="1" firstDataRow="1" firstDataCol="0"/>
  <pivotFields count="1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name="PivotTable5" cacheId="8"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L6:M8" firstHeaderRow="1" firstDataRow="1" firstDataCol="1" rowPageCount="1" colPageCount="1"/>
  <pivotFields count="17">
    <pivotField showAll="0"/>
    <pivotField showAll="0"/>
    <pivotField showAll="0"/>
    <pivotField axis="axisRow" showAll="0">
      <items count="16">
        <item m="1" x="4"/>
        <item m="1" x="2"/>
        <item m="1" x="13"/>
        <item m="1" x="5"/>
        <item m="1" x="14"/>
        <item m="1" x="9"/>
        <item m="1" x="7"/>
        <item m="1" x="3"/>
        <item m="1" x="11"/>
        <item m="1" x="12"/>
        <item m="1" x="8"/>
        <item m="1" x="1"/>
        <item m="1" x="10"/>
        <item m="1" x="6"/>
        <item x="0"/>
        <item t="default"/>
      </items>
    </pivotField>
    <pivotField showAll="0"/>
    <pivotField dataField="1" showAll="0"/>
    <pivotField showAll="0"/>
    <pivotField showAll="0"/>
    <pivotField showAll="0"/>
    <pivotField showAll="0"/>
    <pivotField showAll="0"/>
    <pivotField axis="axisPage" multipleItemSelectionAllowed="1" showAll="0">
      <items count="29">
        <item h="1" m="1" x="2"/>
        <item m="1" x="8"/>
        <item h="1" m="1" x="1"/>
        <item h="1" m="1" x="24"/>
        <item h="1" m="1" x="25"/>
        <item h="1" m="1" x="26"/>
        <item m="1" x="27"/>
        <item h="1" m="1" x="20"/>
        <item h="1" m="1" x="23"/>
        <item h="1" m="1" x="12"/>
        <item h="1" m="1" x="16"/>
        <item h="1" m="1" x="3"/>
        <item h="1" m="1" x="13"/>
        <item h="1" m="1" x="15"/>
        <item h="1" m="1" x="17"/>
        <item h="1" m="1" x="18"/>
        <item h="1" m="1" x="5"/>
        <item h="1" m="1" x="7"/>
        <item h="1" m="1" x="10"/>
        <item h="1" m="1" x="11"/>
        <item h="1" m="1" x="14"/>
        <item x="0"/>
        <item h="1" m="1" x="6"/>
        <item h="1" m="1" x="19"/>
        <item h="1" m="1" x="21"/>
        <item h="1" m="1" x="9"/>
        <item h="1" m="1" x="4"/>
        <item h="1" m="1" x="22"/>
        <item t="default"/>
      </items>
    </pivotField>
    <pivotField showAll="0"/>
    <pivotField showAll="0"/>
    <pivotField showAll="0"/>
    <pivotField showAll="0"/>
    <pivotField showAll="0"/>
  </pivotFields>
  <rowFields count="1">
    <field x="3"/>
  </rowFields>
  <rowItems count="2">
    <i>
      <x v="14"/>
    </i>
    <i t="grand">
      <x/>
    </i>
  </rowItems>
  <colItems count="1">
    <i/>
  </colItems>
  <pageFields count="1">
    <pageField fld="11" hier="-1"/>
  </pageFields>
  <dataFields count="1">
    <dataField name="Sum of Amount" fld="5" baseField="0" baseItem="0" numFmtId="44"/>
  </dataFields>
  <formats count="1">
    <format dxfId="796">
      <pivotArea outline="0" collapsedLevelsAreSubtotals="1" fieldPosition="0"/>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name="PivotTable9" cacheId="7" applyNumberFormats="0" applyBorderFormats="0" applyFontFormats="0" applyPatternFormats="0" applyAlignmentFormats="0" applyWidthHeightFormats="1" dataCaption="Values" updatedVersion="5" minRefreshableVersion="3" useAutoFormatting="1" itemPrintTitles="1" createdVersion="6" indent="0" compact="0" compactData="0" gridDropZones="1" multipleFieldFilters="0">
  <location ref="E5:I9" firstHeaderRow="1" firstDataRow="2" firstDataCol="2" rowPageCount="1" colPageCount="1"/>
  <pivotFields count="23">
    <pivotField compact="0" outline="0" showAll="0"/>
    <pivotField compact="0" outline="0" showAll="0"/>
    <pivotField compact="0" outline="0" showAll="0"/>
    <pivotField compact="0" outline="0" showAll="0"/>
    <pivotField axis="axisRow" compact="0" outline="0" showAll="0">
      <items count="26">
        <item m="1" x="9"/>
        <item m="1" x="14"/>
        <item m="1" x="10"/>
        <item m="1" x="24"/>
        <item m="1" x="18"/>
        <item m="1" x="7"/>
        <item m="1" x="5"/>
        <item m="1" x="21"/>
        <item m="1" x="17"/>
        <item m="1" x="16"/>
        <item m="1" x="15"/>
        <item m="1" x="22"/>
        <item m="1" x="23"/>
        <item m="1" x="2"/>
        <item m="1" x="13"/>
        <item m="1" x="20"/>
        <item m="1" x="6"/>
        <item m="1" x="1"/>
        <item m="1" x="12"/>
        <item m="1" x="4"/>
        <item m="1" x="8"/>
        <item m="1" x="3"/>
        <item x="0"/>
        <item m="1" x="11"/>
        <item m="1" x="19"/>
        <item t="default"/>
      </items>
    </pivotField>
    <pivotField axis="axisRow" compact="0" outline="0" showAll="0">
      <items count="10">
        <item m="1" x="1"/>
        <item m="1" x="3"/>
        <item m="1" x="4"/>
        <item m="1" x="2"/>
        <item m="1" x="5"/>
        <item m="1" x="7"/>
        <item m="1" x="8"/>
        <item x="0"/>
        <item m="1" x="6"/>
        <item t="default"/>
      </items>
    </pivotField>
    <pivotField axis="axisPage" compact="0" outline="0" multipleItemSelectionAllowed="1" showAll="0">
      <items count="73">
        <item m="1" x="18"/>
        <item h="1" m="1" x="17"/>
        <item m="1" x="5"/>
        <item h="1" m="1" x="70"/>
        <item h="1" m="1" x="61"/>
        <item h="1" m="1" x="45"/>
        <item m="1" x="25"/>
        <item m="1" x="38"/>
        <item h="1" m="1" x="48"/>
        <item h="1" m="1" x="11"/>
        <item h="1" m="1" x="8"/>
        <item h="1" m="1" x="65"/>
        <item m="1" x="33"/>
        <item h="1" m="1" x="3"/>
        <item h="1" m="1" x="51"/>
        <item m="1" x="4"/>
        <item h="1" m="1" x="46"/>
        <item h="1" m="1" x="21"/>
        <item h="1" m="1" x="60"/>
        <item h="1" m="1" x="63"/>
        <item h="1" m="1" x="39"/>
        <item h="1" m="1" x="22"/>
        <item h="1" m="1" x="6"/>
        <item h="1" m="1" x="1"/>
        <item h="1" m="1" x="49"/>
        <item m="1" x="43"/>
        <item m="1" x="13"/>
        <item m="1" x="68"/>
        <item m="1" x="57"/>
        <item m="1" x="19"/>
        <item m="1" x="44"/>
        <item m="1" x="7"/>
        <item m="1" x="55"/>
        <item m="1" x="34"/>
        <item m="1" x="50"/>
        <item m="1" x="37"/>
        <item m="1" x="56"/>
        <item m="1" x="40"/>
        <item m="1" x="52"/>
        <item m="1" x="9"/>
        <item m="1" x="66"/>
        <item m="1" x="2"/>
        <item m="1" x="29"/>
        <item m="1" x="28"/>
        <item m="1" x="10"/>
        <item m="1" x="67"/>
        <item m="1" x="23"/>
        <item m="1" x="41"/>
        <item m="1" x="16"/>
        <item m="1" x="30"/>
        <item m="1" x="54"/>
        <item m="1" x="62"/>
        <item m="1" x="24"/>
        <item m="1" x="14"/>
        <item m="1" x="59"/>
        <item m="1" x="53"/>
        <item m="1" x="42"/>
        <item m="1" x="71"/>
        <item m="1" x="36"/>
        <item m="1" x="35"/>
        <item x="0"/>
        <item m="1" x="26"/>
        <item m="1" x="15"/>
        <item m="1" x="20"/>
        <item m="1" x="64"/>
        <item m="1" x="31"/>
        <item h="1" m="1" x="58"/>
        <item h="1" m="1" x="47"/>
        <item h="1" m="1" x="12"/>
        <item h="1" m="1" x="69"/>
        <item h="1" m="1" x="27"/>
        <item h="1" m="1" x="32"/>
        <item t="default"/>
      </items>
    </pivotField>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numFmtId="8" outline="0" showAll="0"/>
    <pivotField dataField="1" compact="0" outline="0" showAll="0"/>
    <pivotField compact="0" outline="0" showAll="0"/>
    <pivotField compact="0" numFmtId="8" outline="0" showAll="0"/>
    <pivotField dataField="1" compact="0" numFmtId="8" outline="0" showAll="0"/>
    <pivotField compact="0" outline="0" showAll="0"/>
    <pivotField compact="0" numFmtId="8" outline="0" showAll="0"/>
    <pivotField compact="0" outline="0" showAll="0"/>
    <pivotField compact="0" numFmtId="8" outline="0" showAll="0"/>
    <pivotField compact="0" numFmtId="8" outline="0" showAll="0"/>
  </pivotFields>
  <rowFields count="2">
    <field x="4"/>
    <field x="5"/>
  </rowFields>
  <rowItems count="3">
    <i>
      <x v="22"/>
      <x v="7"/>
    </i>
    <i t="default">
      <x v="22"/>
    </i>
    <i t="grand">
      <x/>
    </i>
  </rowItems>
  <colFields count="1">
    <field x="-2"/>
  </colFields>
  <colItems count="3">
    <i>
      <x/>
    </i>
    <i i="1">
      <x v="1"/>
    </i>
    <i i="2">
      <x v="2"/>
    </i>
  </colItems>
  <pageFields count="1">
    <pageField fld="6" hier="-1"/>
  </pageFields>
  <dataFields count="3">
    <dataField name="Sum of Current Budget" fld="12" baseField="4" baseItem="0"/>
    <dataField name="Sum of Year to Date Actuals" fld="14" baseField="4" baseItem="0"/>
    <dataField name="Sum of Balance Available" fld="17" baseField="0" baseItem="0"/>
  </dataFields>
  <formats count="5">
    <format dxfId="348">
      <pivotArea outline="0" collapsedLevelsAreSubtotals="1" fieldPosition="0"/>
    </format>
    <format dxfId="347">
      <pivotArea field="-2" type="button" dataOnly="0" labelOnly="1" outline="0" axis="axisCol" fieldPosition="0"/>
    </format>
    <format dxfId="346">
      <pivotArea type="topRight" dataOnly="0" labelOnly="1" outline="0" fieldPosition="0"/>
    </format>
    <format dxfId="345">
      <pivotArea dataOnly="0" labelOnly="1" outline="0" fieldPosition="0">
        <references count="1">
          <reference field="4294967294" count="2">
            <x v="0"/>
            <x v="1"/>
          </reference>
        </references>
      </pivotArea>
    </format>
    <format dxfId="344">
      <pivotArea dataOnly="0" labelOnly="1" outline="0" fieldPosition="0">
        <references count="1">
          <reference field="4294967294" count="2">
            <x v="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name="PivotTable3" cacheId="2" applyNumberFormats="0" applyBorderFormats="0" applyFontFormats="0" applyPatternFormats="0" applyAlignmentFormats="0" applyWidthHeightFormats="1" dataCaption="Values" missingCaption="0" updatedVersion="5" minRefreshableVersion="3" showDrill="0" itemPrintTitles="1" createdVersion="4" indent="0" compact="0" compactData="0" gridDropZones="1" multipleFieldFilters="0">
  <location ref="M4:T9" firstHeaderRow="1" firstDataRow="2" firstDataCol="3"/>
  <pivotFields count="23">
    <pivotField compact="0" outline="0" showAll="0"/>
    <pivotField compact="0" outline="0" showAll="0" defaultSubtotal="0">
      <items count="8">
        <item m="1" x="1"/>
        <item m="1" x="5"/>
        <item m="1" x="3"/>
        <item m="1" x="6"/>
        <item m="1" x="7"/>
        <item m="1" x="2"/>
        <item m="1" x="4"/>
        <item x="0"/>
      </items>
    </pivotField>
    <pivotField compact="0" outline="0" showAll="0"/>
    <pivotField compact="0" outline="0" showAll="0"/>
    <pivotField axis="axisRow" outline="0" subtotalTop="0" showAll="0" sortType="ascending">
      <items count="26">
        <item m="1" x="9"/>
        <item m="1" x="14"/>
        <item m="1" x="10"/>
        <item m="1" x="24"/>
        <item m="1" x="18"/>
        <item m="1" x="7"/>
        <item m="1" x="5"/>
        <item m="1" x="21"/>
        <item m="1" x="17"/>
        <item m="1" x="16"/>
        <item m="1" x="15"/>
        <item m="1" x="22"/>
        <item m="1" x="23"/>
        <item m="1" x="2"/>
        <item m="1" x="13"/>
        <item m="1" x="20"/>
        <item m="1" x="6"/>
        <item m="1" x="1"/>
        <item m="1" x="12"/>
        <item m="1" x="11"/>
        <item m="1" x="8"/>
        <item m="1" x="4"/>
        <item m="1" x="3"/>
        <item m="1" x="19"/>
        <item x="0"/>
        <item t="default"/>
      </items>
    </pivotField>
    <pivotField axis="axisRow" outline="0" subtotalTop="0" showAll="0" sortType="ascending">
      <items count="10">
        <item m="1" x="1"/>
        <item m="1" x="3"/>
        <item m="1" x="4"/>
        <item m="1" x="6"/>
        <item m="1" x="2"/>
        <item m="1" x="8"/>
        <item m="1" x="5"/>
        <item m="1" x="7"/>
        <item x="0"/>
        <item t="default"/>
      </items>
    </pivotField>
    <pivotField axis="axisRow" compact="0" outline="0" showAll="0" sortType="ascending">
      <items count="71">
        <item h="1" m="1" x="17"/>
        <item h="1" m="1" x="67"/>
        <item h="1" m="1" x="16"/>
        <item m="1" x="5"/>
        <item h="1" m="1" x="68"/>
        <item h="1" m="1" x="59"/>
        <item h="1" m="1" x="44"/>
        <item m="1" x="24"/>
        <item m="1" x="37"/>
        <item h="1" m="1" x="47"/>
        <item h="1" m="1" x="56"/>
        <item h="1" m="1" x="10"/>
        <item h="1" m="1" x="8"/>
        <item h="1" m="1" x="63"/>
        <item m="1" x="32"/>
        <item h="1" m="1" x="3"/>
        <item h="1" m="1" x="19"/>
        <item h="1" m="1" x="50"/>
        <item m="1" x="4"/>
        <item h="1" m="1" x="26"/>
        <item h="1" m="1" x="45"/>
        <item h="1" m="1" x="20"/>
        <item h="1" m="1" x="58"/>
        <item h="1" m="1" x="61"/>
        <item h="1" m="1" x="38"/>
        <item h="1" m="1" x="21"/>
        <item h="1" m="1" x="6"/>
        <item h="1" m="1" x="1"/>
        <item h="1" m="1" x="48"/>
        <item h="1" m="1" x="31"/>
        <item m="1" x="42"/>
        <item m="1" x="12"/>
        <item m="1" x="66"/>
        <item m="1" x="55"/>
        <item m="1" x="18"/>
        <item m="1" x="25"/>
        <item m="1" x="43"/>
        <item m="1" x="7"/>
        <item m="1" x="33"/>
        <item m="1" x="49"/>
        <item m="1" x="36"/>
        <item m="1" x="54"/>
        <item m="1" x="39"/>
        <item m="1" x="51"/>
        <item m="1" x="64"/>
        <item m="1" x="2"/>
        <item m="1" x="11"/>
        <item m="1" x="28"/>
        <item m="1" x="46"/>
        <item m="1" x="27"/>
        <item m="1" x="9"/>
        <item m="1" x="65"/>
        <item m="1" x="22"/>
        <item m="1" x="40"/>
        <item m="1" x="62"/>
        <item m="1" x="15"/>
        <item m="1" x="29"/>
        <item m="1" x="53"/>
        <item m="1" x="60"/>
        <item m="1" x="23"/>
        <item m="1" x="13"/>
        <item m="1" x="57"/>
        <item m="1" x="52"/>
        <item m="1" x="41"/>
        <item m="1" x="30"/>
        <item m="1" x="69"/>
        <item m="1" x="35"/>
        <item m="1" x="14"/>
        <item m="1" x="34"/>
        <item x="0"/>
        <item t="default"/>
      </items>
    </pivotField>
    <pivotField compact="0" outline="0" showAll="0" defaultSubtotal="0"/>
    <pivotField compact="0" outline="0" showAll="0" defaultSubtota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3">
    <field x="4"/>
    <field x="5"/>
    <field x="6"/>
  </rowFields>
  <rowItems count="4">
    <i>
      <x v="24"/>
      <x v="8"/>
      <x v="69"/>
    </i>
    <i t="default" r="1">
      <x v="8"/>
    </i>
    <i t="default">
      <x v="24"/>
    </i>
    <i t="grand">
      <x/>
    </i>
  </rowItems>
  <colFields count="1">
    <field x="-2"/>
  </colFields>
  <colItems count="5">
    <i>
      <x/>
    </i>
    <i i="1">
      <x v="1"/>
    </i>
    <i i="2">
      <x v="2"/>
    </i>
    <i i="3">
      <x v="3"/>
    </i>
    <i i="4">
      <x v="4"/>
    </i>
  </colItems>
  <dataFields count="5">
    <dataField name="Sum of Current Budget" fld="12" baseField="4" baseItem="0"/>
    <dataField name="Sum of Actuals" fld="16" baseField="4" baseItem="0"/>
    <dataField name="Sum of Encumbrances" fld="19" baseField="6" baseItem="28"/>
    <dataField name="Sum of Total Pre-Encumbrances" fld="13" baseField="6" baseItem="45"/>
    <dataField name="Sum of Balance Available" fld="17" baseField="4" baseItem="0"/>
  </dataFields>
  <formats count="399">
    <format dxfId="747">
      <pivotArea outline="0" collapsedLevelsAreSubtotals="1" fieldPosition="0"/>
    </format>
    <format dxfId="746">
      <pivotArea type="origin" dataOnly="0" labelOnly="1" outline="0" fieldPosition="0"/>
    </format>
    <format dxfId="745">
      <pivotArea dataOnly="0" labelOnly="1" outline="0" fieldPosition="0">
        <references count="1">
          <reference field="5" count="0"/>
        </references>
      </pivotArea>
    </format>
    <format dxfId="744">
      <pivotArea dataOnly="0" labelOnly="1" outline="0" fieldPosition="0">
        <references count="1">
          <reference field="5" count="0" defaultSubtotal="1"/>
        </references>
      </pivotArea>
    </format>
    <format dxfId="743">
      <pivotArea dataOnly="0" labelOnly="1" grandRow="1" outline="0" fieldPosition="0"/>
    </format>
    <format dxfId="742">
      <pivotArea dataOnly="0" labelOnly="1" outline="0" fieldPosition="0">
        <references count="2">
          <reference field="4" count="1">
            <x v="11"/>
          </reference>
          <reference field="5" count="0" selected="0"/>
        </references>
      </pivotArea>
    </format>
    <format dxfId="741">
      <pivotArea dataOnly="0" outline="0" fieldPosition="0">
        <references count="1">
          <reference field="4" count="0" defaultSubtotal="1"/>
        </references>
      </pivotArea>
    </format>
    <format dxfId="740">
      <pivotArea outline="0" collapsedLevelsAreSubtotals="1" fieldPosition="0"/>
    </format>
    <format dxfId="739">
      <pivotArea dataOnly="0" labelOnly="1" outline="0" fieldPosition="0">
        <references count="1">
          <reference field="5" count="0"/>
        </references>
      </pivotArea>
    </format>
    <format dxfId="738">
      <pivotArea dataOnly="0" labelOnly="1" outline="0" fieldPosition="0">
        <references count="1">
          <reference field="5" count="0" defaultSubtotal="1"/>
        </references>
      </pivotArea>
    </format>
    <format dxfId="737">
      <pivotArea dataOnly="0" labelOnly="1" grandRow="1" outline="0" fieldPosition="0"/>
    </format>
    <format dxfId="736">
      <pivotArea dataOnly="0" labelOnly="1" outline="0" fieldPosition="0">
        <references count="2">
          <reference field="4" count="1">
            <x v="11"/>
          </reference>
          <reference field="5" count="0" selected="0"/>
        </references>
      </pivotArea>
    </format>
    <format dxfId="735">
      <pivotArea dataOnly="0" labelOnly="1" outline="0" fieldPosition="0">
        <references count="2">
          <reference field="4" count="1" defaultSubtotal="1">
            <x v="11"/>
          </reference>
          <reference field="5" count="0" selected="0"/>
        </references>
      </pivotArea>
    </format>
    <format dxfId="734">
      <pivotArea dataOnly="0" labelOnly="1" outline="0" fieldPosition="0">
        <references count="3">
          <reference field="4" count="1" selected="0">
            <x v="11"/>
          </reference>
          <reference field="5" count="0" selected="0"/>
          <reference field="6" count="4">
            <x v="7"/>
            <x v="25"/>
            <x v="30"/>
            <x v="50"/>
          </reference>
        </references>
      </pivotArea>
    </format>
    <format dxfId="733">
      <pivotArea dataOnly="0" labelOnly="1" outline="0" fieldPosition="0">
        <references count="1">
          <reference field="5" count="0" defaultSubtotal="1"/>
        </references>
      </pivotArea>
    </format>
    <format dxfId="732">
      <pivotArea dataOnly="0" labelOnly="1" grandRow="1" outline="0" fieldPosition="0"/>
    </format>
    <format dxfId="731">
      <pivotArea dataOnly="0" labelOnly="1" outline="0" fieldPosition="0">
        <references count="2">
          <reference field="4" count="1" defaultSubtotal="1">
            <x v="11"/>
          </reference>
          <reference field="5" count="0" selected="0"/>
        </references>
      </pivotArea>
    </format>
    <format dxfId="730">
      <pivotArea dataOnly="0" labelOnly="1" outline="0" fieldPosition="0">
        <references count="3">
          <reference field="4" count="1" selected="0">
            <x v="11"/>
          </reference>
          <reference field="5" count="0" selected="0"/>
          <reference field="6" count="4">
            <x v="7"/>
            <x v="25"/>
            <x v="30"/>
            <x v="50"/>
          </reference>
        </references>
      </pivotArea>
    </format>
    <format dxfId="729">
      <pivotArea field="5" type="button" dataOnly="0" labelOnly="1" outline="0" axis="axisRow" fieldPosition="1"/>
    </format>
    <format dxfId="728">
      <pivotArea field="4" type="button" dataOnly="0" labelOnly="1" outline="0" axis="axisRow" fieldPosition="0"/>
    </format>
    <format dxfId="727">
      <pivotArea field="6" type="button" dataOnly="0" labelOnly="1" outline="0" axis="axisRow" fieldPosition="2"/>
    </format>
    <format dxfId="726">
      <pivotArea dataOnly="0" outline="0" fieldPosition="0">
        <references count="1">
          <reference field="5" count="0" defaultSubtotal="1"/>
        </references>
      </pivotArea>
    </format>
    <format dxfId="725">
      <pivotArea dataOnly="0" outline="0" fieldPosition="0">
        <references count="1">
          <reference field="4" count="0" defaultSubtotal="1"/>
        </references>
      </pivotArea>
    </format>
    <format dxfId="724">
      <pivotArea dataOnly="0" outline="0" fieldPosition="0">
        <references count="1">
          <reference field="5" count="0" defaultSubtotal="1"/>
        </references>
      </pivotArea>
    </format>
    <format dxfId="723">
      <pivotArea dataOnly="0" fieldPosition="0">
        <references count="1">
          <reference field="5" count="0" defaultSubtotal="1"/>
        </references>
      </pivotArea>
    </format>
    <format dxfId="722">
      <pivotArea dataOnly="0" fieldPosition="0">
        <references count="1">
          <reference field="4" count="0" defaultSubtotal="1"/>
        </references>
      </pivotArea>
    </format>
    <format dxfId="721">
      <pivotArea type="origin" dataOnly="0" labelOnly="1" outline="0" fieldPosition="0"/>
    </format>
    <format dxfId="720">
      <pivotArea field="4" type="button" dataOnly="0" labelOnly="1" outline="0" axis="axisRow" fieldPosition="0"/>
    </format>
    <format dxfId="719">
      <pivotArea dataOnly="0" labelOnly="1" fieldPosition="0">
        <references count="1">
          <reference field="4" count="1">
            <x v="11"/>
          </reference>
        </references>
      </pivotArea>
    </format>
    <format dxfId="718">
      <pivotArea dataOnly="0" labelOnly="1" fieldPosition="0">
        <references count="1">
          <reference field="4" count="1" defaultSubtotal="1">
            <x v="11"/>
          </reference>
        </references>
      </pivotArea>
    </format>
    <format dxfId="717">
      <pivotArea dataOnly="0" labelOnly="1" grandRow="1" outline="0" fieldPosition="0"/>
    </format>
    <format dxfId="716">
      <pivotArea type="all" dataOnly="0" outline="0" fieldPosition="0"/>
    </format>
    <format dxfId="715">
      <pivotArea dataOnly="0" fieldPosition="0">
        <references count="1">
          <reference field="4" count="0" defaultSubtotal="1"/>
        </references>
      </pivotArea>
    </format>
    <format dxfId="714">
      <pivotArea dataOnly="0" fieldPosition="0">
        <references count="1">
          <reference field="4" count="0" defaultSubtotal="1"/>
        </references>
      </pivotArea>
    </format>
    <format dxfId="713">
      <pivotArea field="4" type="button" dataOnly="0" labelOnly="1" outline="0" axis="axisRow" fieldPosition="0"/>
    </format>
    <format dxfId="712">
      <pivotArea dataOnly="0" labelOnly="1" outline="0" fieldPosition="0">
        <references count="1">
          <reference field="4294967294" count="2">
            <x v="0"/>
            <x v="1"/>
          </reference>
        </references>
      </pivotArea>
    </format>
    <format dxfId="711">
      <pivotArea collapsedLevelsAreSubtotals="1" fieldPosition="0">
        <references count="4">
          <reference field="4294967294" count="1" selected="0">
            <x v="1"/>
          </reference>
          <reference field="4" count="0" selected="0"/>
          <reference field="5" count="1" selected="0">
            <x v="2"/>
          </reference>
          <reference field="6" count="1">
            <x v="30"/>
          </reference>
        </references>
      </pivotArea>
    </format>
    <format dxfId="710">
      <pivotArea collapsedLevelsAreSubtotals="1" fieldPosition="0">
        <references count="4">
          <reference field="4294967294" count="1" selected="0">
            <x v="1"/>
          </reference>
          <reference field="4" count="0" selected="0"/>
          <reference field="5" count="1" selected="0">
            <x v="2"/>
          </reference>
          <reference field="6" count="1">
            <x v="55"/>
          </reference>
        </references>
      </pivotArea>
    </format>
    <format dxfId="709">
      <pivotArea collapsedLevelsAreSubtotals="1" fieldPosition="0">
        <references count="4">
          <reference field="4294967294" count="1" selected="0">
            <x v="0"/>
          </reference>
          <reference field="4" count="0" selected="0"/>
          <reference field="5" count="1" selected="0">
            <x v="2"/>
          </reference>
          <reference field="6" count="1">
            <x v="30"/>
          </reference>
        </references>
      </pivotArea>
    </format>
    <format dxfId="708">
      <pivotArea collapsedLevelsAreSubtotals="1" fieldPosition="0">
        <references count="4">
          <reference field="4294967294" count="1" selected="0">
            <x v="0"/>
          </reference>
          <reference field="4" count="0" selected="0"/>
          <reference field="5" count="1" selected="0">
            <x v="2"/>
          </reference>
          <reference field="6" count="1">
            <x v="45"/>
          </reference>
        </references>
      </pivotArea>
    </format>
    <format dxfId="707">
      <pivotArea collapsedLevelsAreSubtotals="1" fieldPosition="0">
        <references count="4">
          <reference field="4294967294" count="1" selected="0">
            <x v="0"/>
          </reference>
          <reference field="4" count="0" selected="0"/>
          <reference field="5" count="1" selected="0">
            <x v="2"/>
          </reference>
          <reference field="6" count="1">
            <x v="50"/>
          </reference>
        </references>
      </pivotArea>
    </format>
    <format dxfId="706">
      <pivotArea collapsedLevelsAreSubtotals="1" fieldPosition="0">
        <references count="4">
          <reference field="4294967294" count="1" selected="0">
            <x v="0"/>
          </reference>
          <reference field="4" count="0" selected="0"/>
          <reference field="5" count="1" selected="0">
            <x v="2"/>
          </reference>
          <reference field="6" count="1">
            <x v="55"/>
          </reference>
        </references>
      </pivotArea>
    </format>
    <format dxfId="705">
      <pivotArea collapsedLevelsAreSubtotals="1" fieldPosition="0">
        <references count="4">
          <reference field="4294967294" count="1" selected="0">
            <x v="0"/>
          </reference>
          <reference field="4" count="0" selected="0"/>
          <reference field="5" count="1" selected="0">
            <x v="2"/>
          </reference>
          <reference field="6" count="1">
            <x v="38"/>
          </reference>
        </references>
      </pivotArea>
    </format>
    <format dxfId="704">
      <pivotArea collapsedLevelsAreSubtotals="1" fieldPosition="0">
        <references count="4">
          <reference field="4294967294" count="2" selected="0">
            <x v="0"/>
            <x v="1"/>
          </reference>
          <reference field="4" count="0" selected="0"/>
          <reference field="5" count="1" selected="0">
            <x v="2"/>
          </reference>
          <reference field="6" count="6">
            <x v="30"/>
            <x v="38"/>
            <x v="45"/>
            <x v="50"/>
            <x v="55"/>
            <x v="59"/>
          </reference>
        </references>
      </pivotArea>
    </format>
    <format dxfId="703">
      <pivotArea dataOnly="0" fieldPosition="0">
        <references count="1">
          <reference field="5" count="0" defaultSubtotal="1"/>
        </references>
      </pivotArea>
    </format>
    <format dxfId="702">
      <pivotArea dataOnly="0" fieldPosition="0">
        <references count="1">
          <reference field="4" count="0" defaultSubtotal="1"/>
        </references>
      </pivotArea>
    </format>
    <format dxfId="701">
      <pivotArea dataOnly="0" fieldPosition="0">
        <references count="1">
          <reference field="4" count="0" defaultSubtotal="1"/>
        </references>
      </pivotArea>
    </format>
    <format dxfId="700">
      <pivotArea dataOnly="0" fieldPosition="0">
        <references count="1">
          <reference field="4" count="0" defaultSubtotal="1"/>
        </references>
      </pivotArea>
    </format>
    <format dxfId="699">
      <pivotArea type="all" dataOnly="0" outline="0" fieldPosition="0"/>
    </format>
    <format dxfId="698">
      <pivotArea outline="0" collapsedLevelsAreSubtotals="1" fieldPosition="0"/>
    </format>
    <format dxfId="697">
      <pivotArea type="origin" dataOnly="0" labelOnly="1" outline="0" fieldPosition="0"/>
    </format>
    <format dxfId="696">
      <pivotArea field="-2" type="button" dataOnly="0" labelOnly="1" outline="0" axis="axisCol" fieldPosition="0"/>
    </format>
    <format dxfId="695">
      <pivotArea type="topRight" dataOnly="0" labelOnly="1" outline="0" fieldPosition="0"/>
    </format>
    <format dxfId="694">
      <pivotArea field="4" type="button" dataOnly="0" labelOnly="1" outline="0" axis="axisRow" fieldPosition="0"/>
    </format>
    <format dxfId="693">
      <pivotArea dataOnly="0" labelOnly="1" fieldPosition="0">
        <references count="1">
          <reference field="4" count="20">
            <x v="0"/>
            <x v="1"/>
            <x v="2"/>
            <x v="3"/>
            <x v="4"/>
            <x v="5"/>
            <x v="6"/>
            <x v="7"/>
            <x v="8"/>
            <x v="9"/>
            <x v="10"/>
            <x v="11"/>
            <x v="12"/>
            <x v="13"/>
            <x v="14"/>
            <x v="15"/>
            <x v="16"/>
            <x v="17"/>
            <x v="21"/>
            <x v="24"/>
          </reference>
        </references>
      </pivotArea>
    </format>
    <format dxfId="692">
      <pivotArea dataOnly="0" labelOnly="1" fieldPosition="0">
        <references count="1">
          <reference field="4" count="20" defaultSubtotal="1">
            <x v="0"/>
            <x v="1"/>
            <x v="2"/>
            <x v="3"/>
            <x v="4"/>
            <x v="5"/>
            <x v="6"/>
            <x v="7"/>
            <x v="8"/>
            <x v="9"/>
            <x v="10"/>
            <x v="11"/>
            <x v="12"/>
            <x v="13"/>
            <x v="14"/>
            <x v="15"/>
            <x v="16"/>
            <x v="17"/>
            <x v="21"/>
            <x v="24"/>
          </reference>
        </references>
      </pivotArea>
    </format>
    <format dxfId="691">
      <pivotArea dataOnly="0" labelOnly="1" grandRow="1" outline="0" fieldPosition="0"/>
    </format>
    <format dxfId="690">
      <pivotArea dataOnly="0" labelOnly="1" fieldPosition="0">
        <references count="2">
          <reference field="4" count="1" selected="0">
            <x v="0"/>
          </reference>
          <reference field="5" count="4">
            <x v="1"/>
            <x v="2"/>
            <x v="6"/>
            <x v="7"/>
          </reference>
        </references>
      </pivotArea>
    </format>
    <format dxfId="689">
      <pivotArea dataOnly="0" labelOnly="1" fieldPosition="0">
        <references count="2">
          <reference field="4" count="1" selected="0">
            <x v="0"/>
          </reference>
          <reference field="5" count="4" defaultSubtotal="1">
            <x v="1"/>
            <x v="2"/>
            <x v="6"/>
            <x v="7"/>
          </reference>
        </references>
      </pivotArea>
    </format>
    <format dxfId="688">
      <pivotArea dataOnly="0" labelOnly="1" fieldPosition="0">
        <references count="2">
          <reference field="4" count="1" selected="0">
            <x v="1"/>
          </reference>
          <reference field="5" count="5">
            <x v="0"/>
            <x v="1"/>
            <x v="2"/>
            <x v="6"/>
            <x v="7"/>
          </reference>
        </references>
      </pivotArea>
    </format>
    <format dxfId="687">
      <pivotArea dataOnly="0" labelOnly="1" fieldPosition="0">
        <references count="2">
          <reference field="4" count="1" selected="0">
            <x v="1"/>
          </reference>
          <reference field="5" count="5" defaultSubtotal="1">
            <x v="0"/>
            <x v="1"/>
            <x v="2"/>
            <x v="6"/>
            <x v="7"/>
          </reference>
        </references>
      </pivotArea>
    </format>
    <format dxfId="686">
      <pivotArea dataOnly="0" labelOnly="1" fieldPosition="0">
        <references count="2">
          <reference field="4" count="1" selected="0">
            <x v="2"/>
          </reference>
          <reference field="5" count="3">
            <x v="0"/>
            <x v="2"/>
            <x v="6"/>
          </reference>
        </references>
      </pivotArea>
    </format>
    <format dxfId="685">
      <pivotArea dataOnly="0" labelOnly="1" fieldPosition="0">
        <references count="2">
          <reference field="4" count="1" selected="0">
            <x v="2"/>
          </reference>
          <reference field="5" count="3" defaultSubtotal="1">
            <x v="0"/>
            <x v="2"/>
            <x v="6"/>
          </reference>
        </references>
      </pivotArea>
    </format>
    <format dxfId="684">
      <pivotArea dataOnly="0" labelOnly="1" fieldPosition="0">
        <references count="2">
          <reference field="4" count="1" selected="0">
            <x v="3"/>
          </reference>
          <reference field="5" count="2">
            <x v="2"/>
            <x v="6"/>
          </reference>
        </references>
      </pivotArea>
    </format>
    <format dxfId="683">
      <pivotArea dataOnly="0" labelOnly="1" fieldPosition="0">
        <references count="2">
          <reference field="4" count="1" selected="0">
            <x v="3"/>
          </reference>
          <reference field="5" count="2" defaultSubtotal="1">
            <x v="2"/>
            <x v="6"/>
          </reference>
        </references>
      </pivotArea>
    </format>
    <format dxfId="682">
      <pivotArea dataOnly="0" labelOnly="1" fieldPosition="0">
        <references count="2">
          <reference field="4" count="1" selected="0">
            <x v="4"/>
          </reference>
          <reference field="5" count="2">
            <x v="0"/>
            <x v="2"/>
          </reference>
        </references>
      </pivotArea>
    </format>
    <format dxfId="681">
      <pivotArea dataOnly="0" labelOnly="1" fieldPosition="0">
        <references count="2">
          <reference field="4" count="1" selected="0">
            <x v="4"/>
          </reference>
          <reference field="5" count="2" defaultSubtotal="1">
            <x v="0"/>
            <x v="2"/>
          </reference>
        </references>
      </pivotArea>
    </format>
    <format dxfId="680">
      <pivotArea dataOnly="0" labelOnly="1" fieldPosition="0">
        <references count="2">
          <reference field="4" count="1" selected="0">
            <x v="5"/>
          </reference>
          <reference field="5" count="1">
            <x v="2"/>
          </reference>
        </references>
      </pivotArea>
    </format>
    <format dxfId="679">
      <pivotArea dataOnly="0" labelOnly="1" fieldPosition="0">
        <references count="2">
          <reference field="4" count="1" selected="0">
            <x v="5"/>
          </reference>
          <reference field="5" count="1" defaultSubtotal="1">
            <x v="2"/>
          </reference>
        </references>
      </pivotArea>
    </format>
    <format dxfId="678">
      <pivotArea dataOnly="0" labelOnly="1" fieldPosition="0">
        <references count="2">
          <reference field="4" count="1" selected="0">
            <x v="6"/>
          </reference>
          <reference field="5" count="2">
            <x v="0"/>
            <x v="2"/>
          </reference>
        </references>
      </pivotArea>
    </format>
    <format dxfId="677">
      <pivotArea dataOnly="0" labelOnly="1" fieldPosition="0">
        <references count="2">
          <reference field="4" count="1" selected="0">
            <x v="6"/>
          </reference>
          <reference field="5" count="2" defaultSubtotal="1">
            <x v="0"/>
            <x v="2"/>
          </reference>
        </references>
      </pivotArea>
    </format>
    <format dxfId="676">
      <pivotArea dataOnly="0" labelOnly="1" fieldPosition="0">
        <references count="2">
          <reference field="4" count="1" selected="0">
            <x v="7"/>
          </reference>
          <reference field="5" count="1">
            <x v="2"/>
          </reference>
        </references>
      </pivotArea>
    </format>
    <format dxfId="675">
      <pivotArea dataOnly="0" labelOnly="1" fieldPosition="0">
        <references count="2">
          <reference field="4" count="1" selected="0">
            <x v="7"/>
          </reference>
          <reference field="5" count="1" defaultSubtotal="1">
            <x v="2"/>
          </reference>
        </references>
      </pivotArea>
    </format>
    <format dxfId="674">
      <pivotArea dataOnly="0" labelOnly="1" fieldPosition="0">
        <references count="2">
          <reference field="4" count="1" selected="0">
            <x v="8"/>
          </reference>
          <reference field="5" count="1">
            <x v="2"/>
          </reference>
        </references>
      </pivotArea>
    </format>
    <format dxfId="673">
      <pivotArea dataOnly="0" labelOnly="1" fieldPosition="0">
        <references count="2">
          <reference field="4" count="1" selected="0">
            <x v="8"/>
          </reference>
          <reference field="5" count="1" defaultSubtotal="1">
            <x v="2"/>
          </reference>
        </references>
      </pivotArea>
    </format>
    <format dxfId="672">
      <pivotArea dataOnly="0" labelOnly="1" fieldPosition="0">
        <references count="2">
          <reference field="4" count="1" selected="0">
            <x v="9"/>
          </reference>
          <reference field="5" count="1">
            <x v="2"/>
          </reference>
        </references>
      </pivotArea>
    </format>
    <format dxfId="671">
      <pivotArea dataOnly="0" labelOnly="1" fieldPosition="0">
        <references count="2">
          <reference field="4" count="1" selected="0">
            <x v="9"/>
          </reference>
          <reference field="5" count="1" defaultSubtotal="1">
            <x v="2"/>
          </reference>
        </references>
      </pivotArea>
    </format>
    <format dxfId="670">
      <pivotArea dataOnly="0" labelOnly="1" fieldPosition="0">
        <references count="2">
          <reference field="4" count="1" selected="0">
            <x v="10"/>
          </reference>
          <reference field="5" count="1">
            <x v="2"/>
          </reference>
        </references>
      </pivotArea>
    </format>
    <format dxfId="669">
      <pivotArea dataOnly="0" labelOnly="1" fieldPosition="0">
        <references count="2">
          <reference field="4" count="1" selected="0">
            <x v="10"/>
          </reference>
          <reference field="5" count="1" defaultSubtotal="1">
            <x v="2"/>
          </reference>
        </references>
      </pivotArea>
    </format>
    <format dxfId="668">
      <pivotArea dataOnly="0" labelOnly="1" fieldPosition="0">
        <references count="2">
          <reference field="4" count="1" selected="0">
            <x v="11"/>
          </reference>
          <reference field="5" count="1">
            <x v="2"/>
          </reference>
        </references>
      </pivotArea>
    </format>
    <format dxfId="667">
      <pivotArea dataOnly="0" labelOnly="1" fieldPosition="0">
        <references count="2">
          <reference field="4" count="1" selected="0">
            <x v="11"/>
          </reference>
          <reference field="5" count="1" defaultSubtotal="1">
            <x v="2"/>
          </reference>
        </references>
      </pivotArea>
    </format>
    <format dxfId="666">
      <pivotArea dataOnly="0" labelOnly="1" fieldPosition="0">
        <references count="2">
          <reference field="4" count="1" selected="0">
            <x v="12"/>
          </reference>
          <reference field="5" count="2">
            <x v="0"/>
            <x v="2"/>
          </reference>
        </references>
      </pivotArea>
    </format>
    <format dxfId="665">
      <pivotArea dataOnly="0" labelOnly="1" fieldPosition="0">
        <references count="2">
          <reference field="4" count="1" selected="0">
            <x v="12"/>
          </reference>
          <reference field="5" count="2" defaultSubtotal="1">
            <x v="0"/>
            <x v="2"/>
          </reference>
        </references>
      </pivotArea>
    </format>
    <format dxfId="664">
      <pivotArea dataOnly="0" labelOnly="1" fieldPosition="0">
        <references count="2">
          <reference field="4" count="1" selected="0">
            <x v="13"/>
          </reference>
          <reference field="5" count="1">
            <x v="2"/>
          </reference>
        </references>
      </pivotArea>
    </format>
    <format dxfId="663">
      <pivotArea dataOnly="0" labelOnly="1" fieldPosition="0">
        <references count="2">
          <reference field="4" count="1" selected="0">
            <x v="13"/>
          </reference>
          <reference field="5" count="1" defaultSubtotal="1">
            <x v="2"/>
          </reference>
        </references>
      </pivotArea>
    </format>
    <format dxfId="662">
      <pivotArea dataOnly="0" labelOnly="1" fieldPosition="0">
        <references count="2">
          <reference field="4" count="1" selected="0">
            <x v="14"/>
          </reference>
          <reference field="5" count="1">
            <x v="2"/>
          </reference>
        </references>
      </pivotArea>
    </format>
    <format dxfId="661">
      <pivotArea dataOnly="0" labelOnly="1" fieldPosition="0">
        <references count="2">
          <reference field="4" count="1" selected="0">
            <x v="14"/>
          </reference>
          <reference field="5" count="1" defaultSubtotal="1">
            <x v="2"/>
          </reference>
        </references>
      </pivotArea>
    </format>
    <format dxfId="660">
      <pivotArea dataOnly="0" labelOnly="1" fieldPosition="0">
        <references count="2">
          <reference field="4" count="1" selected="0">
            <x v="15"/>
          </reference>
          <reference field="5" count="1">
            <x v="2"/>
          </reference>
        </references>
      </pivotArea>
    </format>
    <format dxfId="659">
      <pivotArea dataOnly="0" labelOnly="1" fieldPosition="0">
        <references count="2">
          <reference field="4" count="1" selected="0">
            <x v="15"/>
          </reference>
          <reference field="5" count="1" defaultSubtotal="1">
            <x v="2"/>
          </reference>
        </references>
      </pivotArea>
    </format>
    <format dxfId="658">
      <pivotArea dataOnly="0" labelOnly="1" fieldPosition="0">
        <references count="2">
          <reference field="4" count="1" selected="0">
            <x v="16"/>
          </reference>
          <reference field="5" count="1">
            <x v="2"/>
          </reference>
        </references>
      </pivotArea>
    </format>
    <format dxfId="657">
      <pivotArea dataOnly="0" labelOnly="1" fieldPosition="0">
        <references count="2">
          <reference field="4" count="1" selected="0">
            <x v="16"/>
          </reference>
          <reference field="5" count="1" defaultSubtotal="1">
            <x v="2"/>
          </reference>
        </references>
      </pivotArea>
    </format>
    <format dxfId="656">
      <pivotArea dataOnly="0" labelOnly="1" fieldPosition="0">
        <references count="2">
          <reference field="4" count="1" selected="0">
            <x v="17"/>
          </reference>
          <reference field="5" count="1">
            <x v="2"/>
          </reference>
        </references>
      </pivotArea>
    </format>
    <format dxfId="655">
      <pivotArea dataOnly="0" labelOnly="1" fieldPosition="0">
        <references count="2">
          <reference field="4" count="1" selected="0">
            <x v="17"/>
          </reference>
          <reference field="5" count="1" defaultSubtotal="1">
            <x v="2"/>
          </reference>
        </references>
      </pivotArea>
    </format>
    <format dxfId="654">
      <pivotArea dataOnly="0" labelOnly="1" fieldPosition="0">
        <references count="2">
          <reference field="4" count="1" selected="0">
            <x v="21"/>
          </reference>
          <reference field="5" count="1">
            <x v="4"/>
          </reference>
        </references>
      </pivotArea>
    </format>
    <format dxfId="653">
      <pivotArea dataOnly="0" labelOnly="1" fieldPosition="0">
        <references count="2">
          <reference field="4" count="1" selected="0">
            <x v="21"/>
          </reference>
          <reference field="5" count="1" defaultSubtotal="1">
            <x v="4"/>
          </reference>
        </references>
      </pivotArea>
    </format>
    <format dxfId="652">
      <pivotArea dataOnly="0" labelOnly="1" fieldPosition="0">
        <references count="2">
          <reference field="4" count="1" selected="0">
            <x v="24"/>
          </reference>
          <reference field="5" count="1">
            <x v="8"/>
          </reference>
        </references>
      </pivotArea>
    </format>
    <format dxfId="651">
      <pivotArea dataOnly="0" labelOnly="1" fieldPosition="0">
        <references count="2">
          <reference field="4" count="1" selected="0">
            <x v="24"/>
          </reference>
          <reference field="5" count="1" defaultSubtotal="1">
            <x v="8"/>
          </reference>
        </references>
      </pivotArea>
    </format>
    <format dxfId="650">
      <pivotArea dataOnly="0" labelOnly="1" outline="0" fieldPosition="0">
        <references count="3">
          <reference field="4" count="1" selected="0">
            <x v="0"/>
          </reference>
          <reference field="5" count="1" selected="0">
            <x v="1"/>
          </reference>
          <reference field="6" count="1">
            <x v="45"/>
          </reference>
        </references>
      </pivotArea>
    </format>
    <format dxfId="649">
      <pivotArea dataOnly="0" labelOnly="1" outline="0" fieldPosition="0">
        <references count="3">
          <reference field="4" count="1" selected="0">
            <x v="0"/>
          </reference>
          <reference field="5" count="1" selected="0">
            <x v="2"/>
          </reference>
          <reference field="6" count="4">
            <x v="25"/>
            <x v="30"/>
            <x v="45"/>
            <x v="63"/>
          </reference>
        </references>
      </pivotArea>
    </format>
    <format dxfId="648">
      <pivotArea dataOnly="0" labelOnly="1" outline="0" fieldPosition="0">
        <references count="3">
          <reference field="4" count="1" selected="0">
            <x v="0"/>
          </reference>
          <reference field="5" count="1" selected="0">
            <x v="6"/>
          </reference>
          <reference field="6" count="2">
            <x v="45"/>
            <x v="59"/>
          </reference>
        </references>
      </pivotArea>
    </format>
    <format dxfId="647">
      <pivotArea dataOnly="0" labelOnly="1" outline="0" fieldPosition="0">
        <references count="3">
          <reference field="4" count="1" selected="0">
            <x v="0"/>
          </reference>
          <reference field="5" count="1" selected="0">
            <x v="7"/>
          </reference>
          <reference field="6" count="1">
            <x v="59"/>
          </reference>
        </references>
      </pivotArea>
    </format>
    <format dxfId="646">
      <pivotArea dataOnly="0" labelOnly="1" outline="0" fieldPosition="0">
        <references count="3">
          <reference field="4" count="1" selected="0">
            <x v="1"/>
          </reference>
          <reference field="5" count="1" selected="0">
            <x v="0"/>
          </reference>
          <reference field="6" count="1">
            <x v="45"/>
          </reference>
        </references>
      </pivotArea>
    </format>
    <format dxfId="645">
      <pivotArea dataOnly="0" labelOnly="1" outline="0" fieldPosition="0">
        <references count="3">
          <reference field="4" count="1" selected="0">
            <x v="1"/>
          </reference>
          <reference field="5" count="1" selected="0">
            <x v="1"/>
          </reference>
          <reference field="6" count="1">
            <x v="45"/>
          </reference>
        </references>
      </pivotArea>
    </format>
    <format dxfId="644">
      <pivotArea dataOnly="0" labelOnly="1" outline="0" fieldPosition="0">
        <references count="3">
          <reference field="4" count="1" selected="0">
            <x v="1"/>
          </reference>
          <reference field="5" count="1" selected="0">
            <x v="2"/>
          </reference>
          <reference field="6" count="3">
            <x v="25"/>
            <x v="45"/>
            <x v="63"/>
          </reference>
        </references>
      </pivotArea>
    </format>
    <format dxfId="643">
      <pivotArea dataOnly="0" labelOnly="1" outline="0" fieldPosition="0">
        <references count="3">
          <reference field="4" count="1" selected="0">
            <x v="1"/>
          </reference>
          <reference field="5" count="1" selected="0">
            <x v="6"/>
          </reference>
          <reference field="6" count="1">
            <x v="59"/>
          </reference>
        </references>
      </pivotArea>
    </format>
    <format dxfId="642">
      <pivotArea dataOnly="0" labelOnly="1" outline="0" fieldPosition="0">
        <references count="3">
          <reference field="4" count="1" selected="0">
            <x v="1"/>
          </reference>
          <reference field="5" count="1" selected="0">
            <x v="7"/>
          </reference>
          <reference field="6" count="1">
            <x v="59"/>
          </reference>
        </references>
      </pivotArea>
    </format>
    <format dxfId="641">
      <pivotArea dataOnly="0" labelOnly="1" outline="0" fieldPosition="0">
        <references count="3">
          <reference field="4" count="1" selected="0">
            <x v="2"/>
          </reference>
          <reference field="5" count="1" selected="0">
            <x v="0"/>
          </reference>
          <reference field="6" count="1">
            <x v="45"/>
          </reference>
        </references>
      </pivotArea>
    </format>
    <format dxfId="640">
      <pivotArea dataOnly="0" labelOnly="1" outline="0" fieldPosition="0">
        <references count="3">
          <reference field="4" count="1" selected="0">
            <x v="2"/>
          </reference>
          <reference field="5" count="1" selected="0">
            <x v="2"/>
          </reference>
          <reference field="6" count="2">
            <x v="25"/>
            <x v="45"/>
          </reference>
        </references>
      </pivotArea>
    </format>
    <format dxfId="639">
      <pivotArea dataOnly="0" labelOnly="1" outline="0" fieldPosition="0">
        <references count="3">
          <reference field="4" count="1" selected="0">
            <x v="2"/>
          </reference>
          <reference field="5" count="1" selected="0">
            <x v="6"/>
          </reference>
          <reference field="6" count="1">
            <x v="59"/>
          </reference>
        </references>
      </pivotArea>
    </format>
    <format dxfId="638">
      <pivotArea dataOnly="0" labelOnly="1" outline="0" fieldPosition="0">
        <references count="3">
          <reference field="4" count="1" selected="0">
            <x v="3"/>
          </reference>
          <reference field="5" count="1" selected="0">
            <x v="2"/>
          </reference>
          <reference field="6" count="3">
            <x v="25"/>
            <x v="45"/>
            <x v="63"/>
          </reference>
        </references>
      </pivotArea>
    </format>
    <format dxfId="637">
      <pivotArea dataOnly="0" labelOnly="1" outline="0" fieldPosition="0">
        <references count="3">
          <reference field="4" count="1" selected="0">
            <x v="3"/>
          </reference>
          <reference field="5" count="1" selected="0">
            <x v="6"/>
          </reference>
          <reference field="6" count="1">
            <x v="59"/>
          </reference>
        </references>
      </pivotArea>
    </format>
    <format dxfId="636">
      <pivotArea dataOnly="0" labelOnly="1" outline="0" fieldPosition="0">
        <references count="3">
          <reference field="4" count="1" selected="0">
            <x v="4"/>
          </reference>
          <reference field="5" count="1" selected="0">
            <x v="0"/>
          </reference>
          <reference field="6" count="1">
            <x v="45"/>
          </reference>
        </references>
      </pivotArea>
    </format>
    <format dxfId="635">
      <pivotArea dataOnly="0" labelOnly="1" outline="0" fieldPosition="0">
        <references count="3">
          <reference field="4" count="1" selected="0">
            <x v="4"/>
          </reference>
          <reference field="5" count="1" selected="0">
            <x v="2"/>
          </reference>
          <reference field="6" count="3">
            <x v="25"/>
            <x v="45"/>
            <x v="50"/>
          </reference>
        </references>
      </pivotArea>
    </format>
    <format dxfId="634">
      <pivotArea dataOnly="0" labelOnly="1" outline="0" fieldPosition="0">
        <references count="3">
          <reference field="4" count="1" selected="0">
            <x v="5"/>
          </reference>
          <reference field="5" count="1" selected="0">
            <x v="2"/>
          </reference>
          <reference field="6" count="2">
            <x v="25"/>
            <x v="45"/>
          </reference>
        </references>
      </pivotArea>
    </format>
    <format dxfId="633">
      <pivotArea dataOnly="0" labelOnly="1" outline="0" fieldPosition="0">
        <references count="3">
          <reference field="4" count="1" selected="0">
            <x v="6"/>
          </reference>
          <reference field="5" count="1" selected="0">
            <x v="0"/>
          </reference>
          <reference field="6" count="1">
            <x v="45"/>
          </reference>
        </references>
      </pivotArea>
    </format>
    <format dxfId="632">
      <pivotArea dataOnly="0" labelOnly="1" outline="0" fieldPosition="0">
        <references count="3">
          <reference field="4" count="1" selected="0">
            <x v="6"/>
          </reference>
          <reference field="5" count="1" selected="0">
            <x v="2"/>
          </reference>
          <reference field="6" count="1">
            <x v="45"/>
          </reference>
        </references>
      </pivotArea>
    </format>
    <format dxfId="631">
      <pivotArea dataOnly="0" labelOnly="1" outline="0" fieldPosition="0">
        <references count="3">
          <reference field="4" count="1" selected="0">
            <x v="7"/>
          </reference>
          <reference field="5" count="1" selected="0">
            <x v="2"/>
          </reference>
          <reference field="6" count="1">
            <x v="45"/>
          </reference>
        </references>
      </pivotArea>
    </format>
    <format dxfId="630">
      <pivotArea dataOnly="0" labelOnly="1" outline="0" fieldPosition="0">
        <references count="3">
          <reference field="4" count="1" selected="0">
            <x v="8"/>
          </reference>
          <reference field="5" count="1" selected="0">
            <x v="2"/>
          </reference>
          <reference field="6" count="1">
            <x v="45"/>
          </reference>
        </references>
      </pivotArea>
    </format>
    <format dxfId="629">
      <pivotArea dataOnly="0" labelOnly="1" outline="0" fieldPosition="0">
        <references count="3">
          <reference field="4" count="1" selected="0">
            <x v="9"/>
          </reference>
          <reference field="5" count="1" selected="0">
            <x v="2"/>
          </reference>
          <reference field="6" count="1">
            <x v="45"/>
          </reference>
        </references>
      </pivotArea>
    </format>
    <format dxfId="628">
      <pivotArea dataOnly="0" labelOnly="1" outline="0" fieldPosition="0">
        <references count="3">
          <reference field="4" count="1" selected="0">
            <x v="10"/>
          </reference>
          <reference field="5" count="1" selected="0">
            <x v="2"/>
          </reference>
          <reference field="6" count="2">
            <x v="25"/>
            <x v="45"/>
          </reference>
        </references>
      </pivotArea>
    </format>
    <format dxfId="627">
      <pivotArea dataOnly="0" labelOnly="1" outline="0" fieldPosition="0">
        <references count="3">
          <reference field="4" count="1" selected="0">
            <x v="11"/>
          </reference>
          <reference field="5" count="1" selected="0">
            <x v="2"/>
          </reference>
          <reference field="6" count="6">
            <x v="18"/>
            <x v="38"/>
            <x v="45"/>
            <x v="51"/>
            <x v="55"/>
            <x v="59"/>
          </reference>
        </references>
      </pivotArea>
    </format>
    <format dxfId="626">
      <pivotArea dataOnly="0" labelOnly="1" outline="0" fieldPosition="0">
        <references count="3">
          <reference field="4" count="1" selected="0">
            <x v="12"/>
          </reference>
          <reference field="5" count="1" selected="0">
            <x v="0"/>
          </reference>
          <reference field="6" count="1">
            <x v="45"/>
          </reference>
        </references>
      </pivotArea>
    </format>
    <format dxfId="625">
      <pivotArea dataOnly="0" labelOnly="1" outline="0" fieldPosition="0">
        <references count="3">
          <reference field="4" count="1" selected="0">
            <x v="12"/>
          </reference>
          <reference field="5" count="1" selected="0">
            <x v="2"/>
          </reference>
          <reference field="6" count="6">
            <x v="7"/>
            <x v="25"/>
            <x v="38"/>
            <x v="45"/>
            <x v="55"/>
            <x v="59"/>
          </reference>
        </references>
      </pivotArea>
    </format>
    <format dxfId="624">
      <pivotArea dataOnly="0" labelOnly="1" outline="0" fieldPosition="0">
        <references count="3">
          <reference field="4" count="1" selected="0">
            <x v="13"/>
          </reference>
          <reference field="5" count="1" selected="0">
            <x v="2"/>
          </reference>
          <reference field="6" count="1">
            <x v="45"/>
          </reference>
        </references>
      </pivotArea>
    </format>
    <format dxfId="623">
      <pivotArea dataOnly="0" labelOnly="1" outline="0" fieldPosition="0">
        <references count="3">
          <reference field="4" count="1" selected="0">
            <x v="14"/>
          </reference>
          <reference field="5" count="1" selected="0">
            <x v="2"/>
          </reference>
          <reference field="6" count="1">
            <x v="63"/>
          </reference>
        </references>
      </pivotArea>
    </format>
    <format dxfId="622">
      <pivotArea dataOnly="0" labelOnly="1" outline="0" fieldPosition="0">
        <references count="3">
          <reference field="4" count="1" selected="0">
            <x v="15"/>
          </reference>
          <reference field="5" count="1" selected="0">
            <x v="2"/>
          </reference>
          <reference field="6" count="1">
            <x v="63"/>
          </reference>
        </references>
      </pivotArea>
    </format>
    <format dxfId="621">
      <pivotArea dataOnly="0" labelOnly="1" outline="0" fieldPosition="0">
        <references count="3">
          <reference field="4" count="1" selected="0">
            <x v="16"/>
          </reference>
          <reference field="5" count="1" selected="0">
            <x v="2"/>
          </reference>
          <reference field="6" count="1">
            <x v="45"/>
          </reference>
        </references>
      </pivotArea>
    </format>
    <format dxfId="620">
      <pivotArea dataOnly="0" labelOnly="1" outline="0" fieldPosition="0">
        <references count="3">
          <reference field="4" count="1" selected="0">
            <x v="17"/>
          </reference>
          <reference field="5" count="1" selected="0">
            <x v="2"/>
          </reference>
          <reference field="6" count="1">
            <x v="45"/>
          </reference>
        </references>
      </pivotArea>
    </format>
    <format dxfId="619">
      <pivotArea dataOnly="0" labelOnly="1" outline="0" fieldPosition="0">
        <references count="3">
          <reference field="4" count="1" selected="0">
            <x v="21"/>
          </reference>
          <reference field="5" count="1" selected="0">
            <x v="4"/>
          </reference>
          <reference field="6" count="1">
            <x v="45"/>
          </reference>
        </references>
      </pivotArea>
    </format>
    <format dxfId="618">
      <pivotArea dataOnly="0" labelOnly="1" outline="0" fieldPosition="0">
        <references count="3">
          <reference field="4" count="1" selected="0">
            <x v="24"/>
          </reference>
          <reference field="5" count="1" selected="0">
            <x v="8"/>
          </reference>
          <reference field="6" count="1">
            <x v="69"/>
          </reference>
        </references>
      </pivotArea>
    </format>
    <format dxfId="617">
      <pivotArea dataOnly="0" labelOnly="1" outline="0" fieldPosition="0">
        <references count="1">
          <reference field="4294967294" count="2">
            <x v="0"/>
            <x v="1"/>
          </reference>
        </references>
      </pivotArea>
    </format>
    <format dxfId="616">
      <pivotArea type="all" dataOnly="0" outline="0" fieldPosition="0"/>
    </format>
    <format dxfId="615">
      <pivotArea outline="0" collapsedLevelsAreSubtotals="1" fieldPosition="0"/>
    </format>
    <format dxfId="614">
      <pivotArea type="origin" dataOnly="0" labelOnly="1" outline="0" fieldPosition="0"/>
    </format>
    <format dxfId="613">
      <pivotArea field="-2" type="button" dataOnly="0" labelOnly="1" outline="0" axis="axisCol" fieldPosition="0"/>
    </format>
    <format dxfId="612">
      <pivotArea type="topRight" dataOnly="0" labelOnly="1" outline="0" fieldPosition="0"/>
    </format>
    <format dxfId="611">
      <pivotArea field="4" type="button" dataOnly="0" labelOnly="1" outline="0" axis="axisRow" fieldPosition="0"/>
    </format>
    <format dxfId="610">
      <pivotArea dataOnly="0" labelOnly="1" fieldPosition="0">
        <references count="1">
          <reference field="4" count="20">
            <x v="0"/>
            <x v="1"/>
            <x v="2"/>
            <x v="3"/>
            <x v="4"/>
            <x v="5"/>
            <x v="6"/>
            <x v="7"/>
            <x v="8"/>
            <x v="9"/>
            <x v="10"/>
            <x v="11"/>
            <x v="12"/>
            <x v="13"/>
            <x v="14"/>
            <x v="15"/>
            <x v="16"/>
            <x v="17"/>
            <x v="21"/>
            <x v="24"/>
          </reference>
        </references>
      </pivotArea>
    </format>
    <format dxfId="609">
      <pivotArea dataOnly="0" labelOnly="1" fieldPosition="0">
        <references count="1">
          <reference field="4" count="20" defaultSubtotal="1">
            <x v="0"/>
            <x v="1"/>
            <x v="2"/>
            <x v="3"/>
            <x v="4"/>
            <x v="5"/>
            <x v="6"/>
            <x v="7"/>
            <x v="8"/>
            <x v="9"/>
            <x v="10"/>
            <x v="11"/>
            <x v="12"/>
            <x v="13"/>
            <x v="14"/>
            <x v="15"/>
            <x v="16"/>
            <x v="17"/>
            <x v="21"/>
            <x v="24"/>
          </reference>
        </references>
      </pivotArea>
    </format>
    <format dxfId="608">
      <pivotArea dataOnly="0" labelOnly="1" grandRow="1" outline="0" fieldPosition="0"/>
    </format>
    <format dxfId="607">
      <pivotArea dataOnly="0" labelOnly="1" fieldPosition="0">
        <references count="2">
          <reference field="4" count="1" selected="0">
            <x v="0"/>
          </reference>
          <reference field="5" count="4">
            <x v="1"/>
            <x v="2"/>
            <x v="6"/>
            <x v="7"/>
          </reference>
        </references>
      </pivotArea>
    </format>
    <format dxfId="606">
      <pivotArea dataOnly="0" labelOnly="1" fieldPosition="0">
        <references count="2">
          <reference field="4" count="1" selected="0">
            <x v="0"/>
          </reference>
          <reference field="5" count="4" defaultSubtotal="1">
            <x v="1"/>
            <x v="2"/>
            <x v="6"/>
            <x v="7"/>
          </reference>
        </references>
      </pivotArea>
    </format>
    <format dxfId="605">
      <pivotArea dataOnly="0" labelOnly="1" fieldPosition="0">
        <references count="2">
          <reference field="4" count="1" selected="0">
            <x v="1"/>
          </reference>
          <reference field="5" count="5">
            <x v="0"/>
            <x v="1"/>
            <x v="2"/>
            <x v="6"/>
            <x v="7"/>
          </reference>
        </references>
      </pivotArea>
    </format>
    <format dxfId="604">
      <pivotArea dataOnly="0" labelOnly="1" fieldPosition="0">
        <references count="2">
          <reference field="4" count="1" selected="0">
            <x v="1"/>
          </reference>
          <reference field="5" count="5" defaultSubtotal="1">
            <x v="0"/>
            <x v="1"/>
            <x v="2"/>
            <x v="6"/>
            <x v="7"/>
          </reference>
        </references>
      </pivotArea>
    </format>
    <format dxfId="603">
      <pivotArea dataOnly="0" labelOnly="1" fieldPosition="0">
        <references count="2">
          <reference field="4" count="1" selected="0">
            <x v="2"/>
          </reference>
          <reference field="5" count="3">
            <x v="0"/>
            <x v="2"/>
            <x v="6"/>
          </reference>
        </references>
      </pivotArea>
    </format>
    <format dxfId="602">
      <pivotArea dataOnly="0" labelOnly="1" fieldPosition="0">
        <references count="2">
          <reference field="4" count="1" selected="0">
            <x v="2"/>
          </reference>
          <reference field="5" count="3" defaultSubtotal="1">
            <x v="0"/>
            <x v="2"/>
            <x v="6"/>
          </reference>
        </references>
      </pivotArea>
    </format>
    <format dxfId="601">
      <pivotArea dataOnly="0" labelOnly="1" fieldPosition="0">
        <references count="2">
          <reference field="4" count="1" selected="0">
            <x v="3"/>
          </reference>
          <reference field="5" count="2">
            <x v="2"/>
            <x v="6"/>
          </reference>
        </references>
      </pivotArea>
    </format>
    <format dxfId="600">
      <pivotArea dataOnly="0" labelOnly="1" fieldPosition="0">
        <references count="2">
          <reference field="4" count="1" selected="0">
            <x v="3"/>
          </reference>
          <reference field="5" count="2" defaultSubtotal="1">
            <x v="2"/>
            <x v="6"/>
          </reference>
        </references>
      </pivotArea>
    </format>
    <format dxfId="599">
      <pivotArea dataOnly="0" labelOnly="1" fieldPosition="0">
        <references count="2">
          <reference field="4" count="1" selected="0">
            <x v="4"/>
          </reference>
          <reference field="5" count="2">
            <x v="0"/>
            <x v="2"/>
          </reference>
        </references>
      </pivotArea>
    </format>
    <format dxfId="598">
      <pivotArea dataOnly="0" labelOnly="1" fieldPosition="0">
        <references count="2">
          <reference field="4" count="1" selected="0">
            <x v="4"/>
          </reference>
          <reference field="5" count="2" defaultSubtotal="1">
            <x v="0"/>
            <x v="2"/>
          </reference>
        </references>
      </pivotArea>
    </format>
    <format dxfId="597">
      <pivotArea dataOnly="0" labelOnly="1" fieldPosition="0">
        <references count="2">
          <reference field="4" count="1" selected="0">
            <x v="5"/>
          </reference>
          <reference field="5" count="1">
            <x v="2"/>
          </reference>
        </references>
      </pivotArea>
    </format>
    <format dxfId="596">
      <pivotArea dataOnly="0" labelOnly="1" fieldPosition="0">
        <references count="2">
          <reference field="4" count="1" selected="0">
            <x v="5"/>
          </reference>
          <reference field="5" count="1" defaultSubtotal="1">
            <x v="2"/>
          </reference>
        </references>
      </pivotArea>
    </format>
    <format dxfId="595">
      <pivotArea dataOnly="0" labelOnly="1" fieldPosition="0">
        <references count="2">
          <reference field="4" count="1" selected="0">
            <x v="6"/>
          </reference>
          <reference field="5" count="2">
            <x v="0"/>
            <x v="2"/>
          </reference>
        </references>
      </pivotArea>
    </format>
    <format dxfId="594">
      <pivotArea dataOnly="0" labelOnly="1" fieldPosition="0">
        <references count="2">
          <reference field="4" count="1" selected="0">
            <x v="6"/>
          </reference>
          <reference field="5" count="2" defaultSubtotal="1">
            <x v="0"/>
            <x v="2"/>
          </reference>
        </references>
      </pivotArea>
    </format>
    <format dxfId="593">
      <pivotArea dataOnly="0" labelOnly="1" fieldPosition="0">
        <references count="2">
          <reference field="4" count="1" selected="0">
            <x v="7"/>
          </reference>
          <reference field="5" count="1">
            <x v="2"/>
          </reference>
        </references>
      </pivotArea>
    </format>
    <format dxfId="592">
      <pivotArea dataOnly="0" labelOnly="1" fieldPosition="0">
        <references count="2">
          <reference field="4" count="1" selected="0">
            <x v="7"/>
          </reference>
          <reference field="5" count="1" defaultSubtotal="1">
            <x v="2"/>
          </reference>
        </references>
      </pivotArea>
    </format>
    <format dxfId="591">
      <pivotArea dataOnly="0" labelOnly="1" fieldPosition="0">
        <references count="2">
          <reference field="4" count="1" selected="0">
            <x v="8"/>
          </reference>
          <reference field="5" count="1">
            <x v="2"/>
          </reference>
        </references>
      </pivotArea>
    </format>
    <format dxfId="590">
      <pivotArea dataOnly="0" labelOnly="1" fieldPosition="0">
        <references count="2">
          <reference field="4" count="1" selected="0">
            <x v="8"/>
          </reference>
          <reference field="5" count="1" defaultSubtotal="1">
            <x v="2"/>
          </reference>
        </references>
      </pivotArea>
    </format>
    <format dxfId="589">
      <pivotArea dataOnly="0" labelOnly="1" fieldPosition="0">
        <references count="2">
          <reference field="4" count="1" selected="0">
            <x v="9"/>
          </reference>
          <reference field="5" count="1">
            <x v="2"/>
          </reference>
        </references>
      </pivotArea>
    </format>
    <format dxfId="588">
      <pivotArea dataOnly="0" labelOnly="1" fieldPosition="0">
        <references count="2">
          <reference field="4" count="1" selected="0">
            <x v="9"/>
          </reference>
          <reference field="5" count="1" defaultSubtotal="1">
            <x v="2"/>
          </reference>
        </references>
      </pivotArea>
    </format>
    <format dxfId="587">
      <pivotArea dataOnly="0" labelOnly="1" fieldPosition="0">
        <references count="2">
          <reference field="4" count="1" selected="0">
            <x v="10"/>
          </reference>
          <reference field="5" count="1">
            <x v="2"/>
          </reference>
        </references>
      </pivotArea>
    </format>
    <format dxfId="586">
      <pivotArea dataOnly="0" labelOnly="1" fieldPosition="0">
        <references count="2">
          <reference field="4" count="1" selected="0">
            <x v="10"/>
          </reference>
          <reference field="5" count="1" defaultSubtotal="1">
            <x v="2"/>
          </reference>
        </references>
      </pivotArea>
    </format>
    <format dxfId="585">
      <pivotArea dataOnly="0" labelOnly="1" fieldPosition="0">
        <references count="2">
          <reference field="4" count="1" selected="0">
            <x v="11"/>
          </reference>
          <reference field="5" count="1">
            <x v="2"/>
          </reference>
        </references>
      </pivotArea>
    </format>
    <format dxfId="584">
      <pivotArea dataOnly="0" labelOnly="1" fieldPosition="0">
        <references count="2">
          <reference field="4" count="1" selected="0">
            <x v="11"/>
          </reference>
          <reference field="5" count="1" defaultSubtotal="1">
            <x v="2"/>
          </reference>
        </references>
      </pivotArea>
    </format>
    <format dxfId="583">
      <pivotArea dataOnly="0" labelOnly="1" fieldPosition="0">
        <references count="2">
          <reference field="4" count="1" selected="0">
            <x v="12"/>
          </reference>
          <reference field="5" count="2">
            <x v="0"/>
            <x v="2"/>
          </reference>
        </references>
      </pivotArea>
    </format>
    <format dxfId="582">
      <pivotArea dataOnly="0" labelOnly="1" fieldPosition="0">
        <references count="2">
          <reference field="4" count="1" selected="0">
            <x v="12"/>
          </reference>
          <reference field="5" count="2" defaultSubtotal="1">
            <x v="0"/>
            <x v="2"/>
          </reference>
        </references>
      </pivotArea>
    </format>
    <format dxfId="581">
      <pivotArea dataOnly="0" labelOnly="1" fieldPosition="0">
        <references count="2">
          <reference field="4" count="1" selected="0">
            <x v="13"/>
          </reference>
          <reference field="5" count="1">
            <x v="2"/>
          </reference>
        </references>
      </pivotArea>
    </format>
    <format dxfId="580">
      <pivotArea dataOnly="0" labelOnly="1" fieldPosition="0">
        <references count="2">
          <reference field="4" count="1" selected="0">
            <x v="13"/>
          </reference>
          <reference field="5" count="1" defaultSubtotal="1">
            <x v="2"/>
          </reference>
        </references>
      </pivotArea>
    </format>
    <format dxfId="579">
      <pivotArea dataOnly="0" labelOnly="1" fieldPosition="0">
        <references count="2">
          <reference field="4" count="1" selected="0">
            <x v="14"/>
          </reference>
          <reference field="5" count="1">
            <x v="2"/>
          </reference>
        </references>
      </pivotArea>
    </format>
    <format dxfId="578">
      <pivotArea dataOnly="0" labelOnly="1" fieldPosition="0">
        <references count="2">
          <reference field="4" count="1" selected="0">
            <x v="14"/>
          </reference>
          <reference field="5" count="1" defaultSubtotal="1">
            <x v="2"/>
          </reference>
        </references>
      </pivotArea>
    </format>
    <format dxfId="577">
      <pivotArea dataOnly="0" labelOnly="1" fieldPosition="0">
        <references count="2">
          <reference field="4" count="1" selected="0">
            <x v="15"/>
          </reference>
          <reference field="5" count="1">
            <x v="2"/>
          </reference>
        </references>
      </pivotArea>
    </format>
    <format dxfId="576">
      <pivotArea dataOnly="0" labelOnly="1" fieldPosition="0">
        <references count="2">
          <reference field="4" count="1" selected="0">
            <x v="15"/>
          </reference>
          <reference field="5" count="1" defaultSubtotal="1">
            <x v="2"/>
          </reference>
        </references>
      </pivotArea>
    </format>
    <format dxfId="575">
      <pivotArea dataOnly="0" labelOnly="1" fieldPosition="0">
        <references count="2">
          <reference field="4" count="1" selected="0">
            <x v="16"/>
          </reference>
          <reference field="5" count="1">
            <x v="2"/>
          </reference>
        </references>
      </pivotArea>
    </format>
    <format dxfId="574">
      <pivotArea dataOnly="0" labelOnly="1" fieldPosition="0">
        <references count="2">
          <reference field="4" count="1" selected="0">
            <x v="16"/>
          </reference>
          <reference field="5" count="1" defaultSubtotal="1">
            <x v="2"/>
          </reference>
        </references>
      </pivotArea>
    </format>
    <format dxfId="573">
      <pivotArea dataOnly="0" labelOnly="1" fieldPosition="0">
        <references count="2">
          <reference field="4" count="1" selected="0">
            <x v="17"/>
          </reference>
          <reference field="5" count="1">
            <x v="2"/>
          </reference>
        </references>
      </pivotArea>
    </format>
    <format dxfId="572">
      <pivotArea dataOnly="0" labelOnly="1" fieldPosition="0">
        <references count="2">
          <reference field="4" count="1" selected="0">
            <x v="17"/>
          </reference>
          <reference field="5" count="1" defaultSubtotal="1">
            <x v="2"/>
          </reference>
        </references>
      </pivotArea>
    </format>
    <format dxfId="571">
      <pivotArea dataOnly="0" labelOnly="1" fieldPosition="0">
        <references count="2">
          <reference field="4" count="1" selected="0">
            <x v="21"/>
          </reference>
          <reference field="5" count="1">
            <x v="4"/>
          </reference>
        </references>
      </pivotArea>
    </format>
    <format dxfId="570">
      <pivotArea dataOnly="0" labelOnly="1" fieldPosition="0">
        <references count="2">
          <reference field="4" count="1" selected="0">
            <x v="21"/>
          </reference>
          <reference field="5" count="1" defaultSubtotal="1">
            <x v="4"/>
          </reference>
        </references>
      </pivotArea>
    </format>
    <format dxfId="569">
      <pivotArea dataOnly="0" labelOnly="1" fieldPosition="0">
        <references count="2">
          <reference field="4" count="1" selected="0">
            <x v="24"/>
          </reference>
          <reference field="5" count="1">
            <x v="8"/>
          </reference>
        </references>
      </pivotArea>
    </format>
    <format dxfId="568">
      <pivotArea dataOnly="0" labelOnly="1" fieldPosition="0">
        <references count="2">
          <reference field="4" count="1" selected="0">
            <x v="24"/>
          </reference>
          <reference field="5" count="1" defaultSubtotal="1">
            <x v="8"/>
          </reference>
        </references>
      </pivotArea>
    </format>
    <format dxfId="567">
      <pivotArea dataOnly="0" labelOnly="1" outline="0" fieldPosition="0">
        <references count="3">
          <reference field="4" count="1" selected="0">
            <x v="0"/>
          </reference>
          <reference field="5" count="1" selected="0">
            <x v="1"/>
          </reference>
          <reference field="6" count="1">
            <x v="45"/>
          </reference>
        </references>
      </pivotArea>
    </format>
    <format dxfId="566">
      <pivotArea dataOnly="0" labelOnly="1" outline="0" fieldPosition="0">
        <references count="3">
          <reference field="4" count="1" selected="0">
            <x v="0"/>
          </reference>
          <reference field="5" count="1" selected="0">
            <x v="2"/>
          </reference>
          <reference field="6" count="4">
            <x v="25"/>
            <x v="30"/>
            <x v="45"/>
            <x v="63"/>
          </reference>
        </references>
      </pivotArea>
    </format>
    <format dxfId="565">
      <pivotArea dataOnly="0" labelOnly="1" outline="0" fieldPosition="0">
        <references count="3">
          <reference field="4" count="1" selected="0">
            <x v="0"/>
          </reference>
          <reference field="5" count="1" selected="0">
            <x v="6"/>
          </reference>
          <reference field="6" count="2">
            <x v="45"/>
            <x v="59"/>
          </reference>
        </references>
      </pivotArea>
    </format>
    <format dxfId="564">
      <pivotArea dataOnly="0" labelOnly="1" outline="0" fieldPosition="0">
        <references count="3">
          <reference field="4" count="1" selected="0">
            <x v="0"/>
          </reference>
          <reference field="5" count="1" selected="0">
            <x v="7"/>
          </reference>
          <reference field="6" count="1">
            <x v="59"/>
          </reference>
        </references>
      </pivotArea>
    </format>
    <format dxfId="563">
      <pivotArea dataOnly="0" labelOnly="1" outline="0" fieldPosition="0">
        <references count="3">
          <reference field="4" count="1" selected="0">
            <x v="1"/>
          </reference>
          <reference field="5" count="1" selected="0">
            <x v="0"/>
          </reference>
          <reference field="6" count="1">
            <x v="45"/>
          </reference>
        </references>
      </pivotArea>
    </format>
    <format dxfId="562">
      <pivotArea dataOnly="0" labelOnly="1" outline="0" fieldPosition="0">
        <references count="3">
          <reference field="4" count="1" selected="0">
            <x v="1"/>
          </reference>
          <reference field="5" count="1" selected="0">
            <x v="1"/>
          </reference>
          <reference field="6" count="1">
            <x v="45"/>
          </reference>
        </references>
      </pivotArea>
    </format>
    <format dxfId="561">
      <pivotArea dataOnly="0" labelOnly="1" outline="0" fieldPosition="0">
        <references count="3">
          <reference field="4" count="1" selected="0">
            <x v="1"/>
          </reference>
          <reference field="5" count="1" selected="0">
            <x v="2"/>
          </reference>
          <reference field="6" count="3">
            <x v="25"/>
            <x v="45"/>
            <x v="63"/>
          </reference>
        </references>
      </pivotArea>
    </format>
    <format dxfId="560">
      <pivotArea dataOnly="0" labelOnly="1" outline="0" fieldPosition="0">
        <references count="3">
          <reference field="4" count="1" selected="0">
            <x v="1"/>
          </reference>
          <reference field="5" count="1" selected="0">
            <x v="6"/>
          </reference>
          <reference field="6" count="1">
            <x v="59"/>
          </reference>
        </references>
      </pivotArea>
    </format>
    <format dxfId="559">
      <pivotArea dataOnly="0" labelOnly="1" outline="0" fieldPosition="0">
        <references count="3">
          <reference field="4" count="1" selected="0">
            <x v="1"/>
          </reference>
          <reference field="5" count="1" selected="0">
            <x v="7"/>
          </reference>
          <reference field="6" count="1">
            <x v="59"/>
          </reference>
        </references>
      </pivotArea>
    </format>
    <format dxfId="558">
      <pivotArea dataOnly="0" labelOnly="1" outline="0" fieldPosition="0">
        <references count="3">
          <reference field="4" count="1" selected="0">
            <x v="2"/>
          </reference>
          <reference field="5" count="1" selected="0">
            <x v="0"/>
          </reference>
          <reference field="6" count="1">
            <x v="45"/>
          </reference>
        </references>
      </pivotArea>
    </format>
    <format dxfId="557">
      <pivotArea dataOnly="0" labelOnly="1" outline="0" fieldPosition="0">
        <references count="3">
          <reference field="4" count="1" selected="0">
            <x v="2"/>
          </reference>
          <reference field="5" count="1" selected="0">
            <x v="2"/>
          </reference>
          <reference field="6" count="2">
            <x v="25"/>
            <x v="45"/>
          </reference>
        </references>
      </pivotArea>
    </format>
    <format dxfId="556">
      <pivotArea dataOnly="0" labelOnly="1" outline="0" fieldPosition="0">
        <references count="3">
          <reference field="4" count="1" selected="0">
            <x v="2"/>
          </reference>
          <reference field="5" count="1" selected="0">
            <x v="6"/>
          </reference>
          <reference field="6" count="1">
            <x v="59"/>
          </reference>
        </references>
      </pivotArea>
    </format>
    <format dxfId="555">
      <pivotArea dataOnly="0" labelOnly="1" outline="0" fieldPosition="0">
        <references count="3">
          <reference field="4" count="1" selected="0">
            <x v="3"/>
          </reference>
          <reference field="5" count="1" selected="0">
            <x v="2"/>
          </reference>
          <reference field="6" count="3">
            <x v="25"/>
            <x v="45"/>
            <x v="63"/>
          </reference>
        </references>
      </pivotArea>
    </format>
    <format dxfId="554">
      <pivotArea dataOnly="0" labelOnly="1" outline="0" fieldPosition="0">
        <references count="3">
          <reference field="4" count="1" selected="0">
            <x v="3"/>
          </reference>
          <reference field="5" count="1" selected="0">
            <x v="6"/>
          </reference>
          <reference field="6" count="1">
            <x v="59"/>
          </reference>
        </references>
      </pivotArea>
    </format>
    <format dxfId="553">
      <pivotArea dataOnly="0" labelOnly="1" outline="0" fieldPosition="0">
        <references count="3">
          <reference field="4" count="1" selected="0">
            <x v="4"/>
          </reference>
          <reference field="5" count="1" selected="0">
            <x v="0"/>
          </reference>
          <reference field="6" count="1">
            <x v="45"/>
          </reference>
        </references>
      </pivotArea>
    </format>
    <format dxfId="552">
      <pivotArea dataOnly="0" labelOnly="1" outline="0" fieldPosition="0">
        <references count="3">
          <reference field="4" count="1" selected="0">
            <x v="4"/>
          </reference>
          <reference field="5" count="1" selected="0">
            <x v="2"/>
          </reference>
          <reference field="6" count="3">
            <x v="25"/>
            <x v="45"/>
            <x v="50"/>
          </reference>
        </references>
      </pivotArea>
    </format>
    <format dxfId="551">
      <pivotArea dataOnly="0" labelOnly="1" outline="0" fieldPosition="0">
        <references count="3">
          <reference field="4" count="1" selected="0">
            <x v="5"/>
          </reference>
          <reference field="5" count="1" selected="0">
            <x v="2"/>
          </reference>
          <reference field="6" count="2">
            <x v="25"/>
            <x v="45"/>
          </reference>
        </references>
      </pivotArea>
    </format>
    <format dxfId="550">
      <pivotArea dataOnly="0" labelOnly="1" outline="0" fieldPosition="0">
        <references count="3">
          <reference field="4" count="1" selected="0">
            <x v="6"/>
          </reference>
          <reference field="5" count="1" selected="0">
            <x v="0"/>
          </reference>
          <reference field="6" count="1">
            <x v="45"/>
          </reference>
        </references>
      </pivotArea>
    </format>
    <format dxfId="549">
      <pivotArea dataOnly="0" labelOnly="1" outline="0" fieldPosition="0">
        <references count="3">
          <reference field="4" count="1" selected="0">
            <x v="6"/>
          </reference>
          <reference field="5" count="1" selected="0">
            <x v="2"/>
          </reference>
          <reference field="6" count="1">
            <x v="45"/>
          </reference>
        </references>
      </pivotArea>
    </format>
    <format dxfId="548">
      <pivotArea dataOnly="0" labelOnly="1" outline="0" fieldPosition="0">
        <references count="3">
          <reference field="4" count="1" selected="0">
            <x v="7"/>
          </reference>
          <reference field="5" count="1" selected="0">
            <x v="2"/>
          </reference>
          <reference field="6" count="1">
            <x v="45"/>
          </reference>
        </references>
      </pivotArea>
    </format>
    <format dxfId="547">
      <pivotArea dataOnly="0" labelOnly="1" outline="0" fieldPosition="0">
        <references count="3">
          <reference field="4" count="1" selected="0">
            <x v="8"/>
          </reference>
          <reference field="5" count="1" selected="0">
            <x v="2"/>
          </reference>
          <reference field="6" count="1">
            <x v="45"/>
          </reference>
        </references>
      </pivotArea>
    </format>
    <format dxfId="546">
      <pivotArea dataOnly="0" labelOnly="1" outline="0" fieldPosition="0">
        <references count="3">
          <reference field="4" count="1" selected="0">
            <x v="9"/>
          </reference>
          <reference field="5" count="1" selected="0">
            <x v="2"/>
          </reference>
          <reference field="6" count="1">
            <x v="45"/>
          </reference>
        </references>
      </pivotArea>
    </format>
    <format dxfId="545">
      <pivotArea dataOnly="0" labelOnly="1" outline="0" fieldPosition="0">
        <references count="3">
          <reference field="4" count="1" selected="0">
            <x v="10"/>
          </reference>
          <reference field="5" count="1" selected="0">
            <x v="2"/>
          </reference>
          <reference field="6" count="2">
            <x v="25"/>
            <x v="45"/>
          </reference>
        </references>
      </pivotArea>
    </format>
    <format dxfId="544">
      <pivotArea dataOnly="0" labelOnly="1" outline="0" fieldPosition="0">
        <references count="3">
          <reference field="4" count="1" selected="0">
            <x v="11"/>
          </reference>
          <reference field="5" count="1" selected="0">
            <x v="2"/>
          </reference>
          <reference field="6" count="6">
            <x v="18"/>
            <x v="38"/>
            <x v="45"/>
            <x v="51"/>
            <x v="55"/>
            <x v="59"/>
          </reference>
        </references>
      </pivotArea>
    </format>
    <format dxfId="543">
      <pivotArea dataOnly="0" labelOnly="1" outline="0" fieldPosition="0">
        <references count="3">
          <reference field="4" count="1" selected="0">
            <x v="12"/>
          </reference>
          <reference field="5" count="1" selected="0">
            <x v="0"/>
          </reference>
          <reference field="6" count="1">
            <x v="45"/>
          </reference>
        </references>
      </pivotArea>
    </format>
    <format dxfId="542">
      <pivotArea dataOnly="0" labelOnly="1" outline="0" fieldPosition="0">
        <references count="3">
          <reference field="4" count="1" selected="0">
            <x v="12"/>
          </reference>
          <reference field="5" count="1" selected="0">
            <x v="2"/>
          </reference>
          <reference field="6" count="6">
            <x v="7"/>
            <x v="25"/>
            <x v="38"/>
            <x v="45"/>
            <x v="55"/>
            <x v="59"/>
          </reference>
        </references>
      </pivotArea>
    </format>
    <format dxfId="541">
      <pivotArea dataOnly="0" labelOnly="1" outline="0" fieldPosition="0">
        <references count="3">
          <reference field="4" count="1" selected="0">
            <x v="13"/>
          </reference>
          <reference field="5" count="1" selected="0">
            <x v="2"/>
          </reference>
          <reference field="6" count="1">
            <x v="45"/>
          </reference>
        </references>
      </pivotArea>
    </format>
    <format dxfId="540">
      <pivotArea dataOnly="0" labelOnly="1" outline="0" fieldPosition="0">
        <references count="3">
          <reference field="4" count="1" selected="0">
            <x v="14"/>
          </reference>
          <reference field="5" count="1" selected="0">
            <x v="2"/>
          </reference>
          <reference field="6" count="1">
            <x v="63"/>
          </reference>
        </references>
      </pivotArea>
    </format>
    <format dxfId="539">
      <pivotArea dataOnly="0" labelOnly="1" outline="0" fieldPosition="0">
        <references count="3">
          <reference field="4" count="1" selected="0">
            <x v="15"/>
          </reference>
          <reference field="5" count="1" selected="0">
            <x v="2"/>
          </reference>
          <reference field="6" count="1">
            <x v="63"/>
          </reference>
        </references>
      </pivotArea>
    </format>
    <format dxfId="538">
      <pivotArea dataOnly="0" labelOnly="1" outline="0" fieldPosition="0">
        <references count="3">
          <reference field="4" count="1" selected="0">
            <x v="16"/>
          </reference>
          <reference field="5" count="1" selected="0">
            <x v="2"/>
          </reference>
          <reference field="6" count="1">
            <x v="45"/>
          </reference>
        </references>
      </pivotArea>
    </format>
    <format dxfId="537">
      <pivotArea dataOnly="0" labelOnly="1" outline="0" fieldPosition="0">
        <references count="3">
          <reference field="4" count="1" selected="0">
            <x v="17"/>
          </reference>
          <reference field="5" count="1" selected="0">
            <x v="2"/>
          </reference>
          <reference field="6" count="1">
            <x v="45"/>
          </reference>
        </references>
      </pivotArea>
    </format>
    <format dxfId="536">
      <pivotArea dataOnly="0" labelOnly="1" outline="0" fieldPosition="0">
        <references count="3">
          <reference field="4" count="1" selected="0">
            <x v="21"/>
          </reference>
          <reference field="5" count="1" selected="0">
            <x v="4"/>
          </reference>
          <reference field="6" count="1">
            <x v="45"/>
          </reference>
        </references>
      </pivotArea>
    </format>
    <format dxfId="535">
      <pivotArea dataOnly="0" labelOnly="1" outline="0" fieldPosition="0">
        <references count="3">
          <reference field="4" count="1" selected="0">
            <x v="24"/>
          </reference>
          <reference field="5" count="1" selected="0">
            <x v="8"/>
          </reference>
          <reference field="6" count="1">
            <x v="69"/>
          </reference>
        </references>
      </pivotArea>
    </format>
    <format dxfId="534">
      <pivotArea dataOnly="0" labelOnly="1" outline="0" fieldPosition="0">
        <references count="1">
          <reference field="4294967294" count="2">
            <x v="0"/>
            <x v="1"/>
          </reference>
        </references>
      </pivotArea>
    </format>
    <format dxfId="533">
      <pivotArea type="all" dataOnly="0" outline="0" fieldPosition="0"/>
    </format>
    <format dxfId="532">
      <pivotArea outline="0" collapsedLevelsAreSubtotals="1" fieldPosition="0"/>
    </format>
    <format dxfId="531">
      <pivotArea type="origin" dataOnly="0" labelOnly="1" outline="0" fieldPosition="0"/>
    </format>
    <format dxfId="530">
      <pivotArea field="-2" type="button" dataOnly="0" labelOnly="1" outline="0" axis="axisCol" fieldPosition="0"/>
    </format>
    <format dxfId="529">
      <pivotArea type="topRight" dataOnly="0" labelOnly="1" outline="0" fieldPosition="0"/>
    </format>
    <format dxfId="528">
      <pivotArea field="4" type="button" dataOnly="0" labelOnly="1" outline="0" axis="axisRow" fieldPosition="0"/>
    </format>
    <format dxfId="527">
      <pivotArea dataOnly="0" labelOnly="1" fieldPosition="0">
        <references count="1">
          <reference field="4" count="20">
            <x v="0"/>
            <x v="1"/>
            <x v="2"/>
            <x v="3"/>
            <x v="4"/>
            <x v="5"/>
            <x v="6"/>
            <x v="7"/>
            <x v="8"/>
            <x v="9"/>
            <x v="10"/>
            <x v="11"/>
            <x v="12"/>
            <x v="13"/>
            <x v="14"/>
            <x v="15"/>
            <x v="16"/>
            <x v="17"/>
            <x v="21"/>
            <x v="24"/>
          </reference>
        </references>
      </pivotArea>
    </format>
    <format dxfId="526">
      <pivotArea dataOnly="0" labelOnly="1" fieldPosition="0">
        <references count="1">
          <reference field="4" count="20" defaultSubtotal="1">
            <x v="0"/>
            <x v="1"/>
            <x v="2"/>
            <x v="3"/>
            <x v="4"/>
            <x v="5"/>
            <x v="6"/>
            <x v="7"/>
            <x v="8"/>
            <x v="9"/>
            <x v="10"/>
            <x v="11"/>
            <x v="12"/>
            <x v="13"/>
            <x v="14"/>
            <x v="15"/>
            <x v="16"/>
            <x v="17"/>
            <x v="21"/>
            <x v="24"/>
          </reference>
        </references>
      </pivotArea>
    </format>
    <format dxfId="525">
      <pivotArea dataOnly="0" labelOnly="1" grandRow="1" outline="0" fieldPosition="0"/>
    </format>
    <format dxfId="524">
      <pivotArea dataOnly="0" labelOnly="1" fieldPosition="0">
        <references count="2">
          <reference field="4" count="1" selected="0">
            <x v="0"/>
          </reference>
          <reference field="5" count="4">
            <x v="1"/>
            <x v="2"/>
            <x v="6"/>
            <x v="7"/>
          </reference>
        </references>
      </pivotArea>
    </format>
    <format dxfId="523">
      <pivotArea dataOnly="0" labelOnly="1" fieldPosition="0">
        <references count="2">
          <reference field="4" count="1" selected="0">
            <x v="0"/>
          </reference>
          <reference field="5" count="4" defaultSubtotal="1">
            <x v="1"/>
            <x v="2"/>
            <x v="6"/>
            <x v="7"/>
          </reference>
        </references>
      </pivotArea>
    </format>
    <format dxfId="522">
      <pivotArea dataOnly="0" labelOnly="1" fieldPosition="0">
        <references count="2">
          <reference field="4" count="1" selected="0">
            <x v="1"/>
          </reference>
          <reference field="5" count="5">
            <x v="0"/>
            <x v="1"/>
            <x v="2"/>
            <x v="6"/>
            <x v="7"/>
          </reference>
        </references>
      </pivotArea>
    </format>
    <format dxfId="521">
      <pivotArea dataOnly="0" labelOnly="1" fieldPosition="0">
        <references count="2">
          <reference field="4" count="1" selected="0">
            <x v="1"/>
          </reference>
          <reference field="5" count="5" defaultSubtotal="1">
            <x v="0"/>
            <x v="1"/>
            <x v="2"/>
            <x v="6"/>
            <x v="7"/>
          </reference>
        </references>
      </pivotArea>
    </format>
    <format dxfId="520">
      <pivotArea dataOnly="0" labelOnly="1" fieldPosition="0">
        <references count="2">
          <reference field="4" count="1" selected="0">
            <x v="2"/>
          </reference>
          <reference field="5" count="3">
            <x v="0"/>
            <x v="2"/>
            <x v="6"/>
          </reference>
        </references>
      </pivotArea>
    </format>
    <format dxfId="519">
      <pivotArea dataOnly="0" labelOnly="1" fieldPosition="0">
        <references count="2">
          <reference field="4" count="1" selected="0">
            <x v="2"/>
          </reference>
          <reference field="5" count="3" defaultSubtotal="1">
            <x v="0"/>
            <x v="2"/>
            <x v="6"/>
          </reference>
        </references>
      </pivotArea>
    </format>
    <format dxfId="518">
      <pivotArea dataOnly="0" labelOnly="1" fieldPosition="0">
        <references count="2">
          <reference field="4" count="1" selected="0">
            <x v="3"/>
          </reference>
          <reference field="5" count="2">
            <x v="2"/>
            <x v="6"/>
          </reference>
        </references>
      </pivotArea>
    </format>
    <format dxfId="517">
      <pivotArea dataOnly="0" labelOnly="1" fieldPosition="0">
        <references count="2">
          <reference field="4" count="1" selected="0">
            <x v="3"/>
          </reference>
          <reference field="5" count="2" defaultSubtotal="1">
            <x v="2"/>
            <x v="6"/>
          </reference>
        </references>
      </pivotArea>
    </format>
    <format dxfId="516">
      <pivotArea dataOnly="0" labelOnly="1" fieldPosition="0">
        <references count="2">
          <reference field="4" count="1" selected="0">
            <x v="4"/>
          </reference>
          <reference field="5" count="2">
            <x v="0"/>
            <x v="2"/>
          </reference>
        </references>
      </pivotArea>
    </format>
    <format dxfId="515">
      <pivotArea dataOnly="0" labelOnly="1" fieldPosition="0">
        <references count="2">
          <reference field="4" count="1" selected="0">
            <x v="4"/>
          </reference>
          <reference field="5" count="2" defaultSubtotal="1">
            <x v="0"/>
            <x v="2"/>
          </reference>
        </references>
      </pivotArea>
    </format>
    <format dxfId="514">
      <pivotArea dataOnly="0" labelOnly="1" fieldPosition="0">
        <references count="2">
          <reference field="4" count="1" selected="0">
            <x v="5"/>
          </reference>
          <reference field="5" count="1">
            <x v="2"/>
          </reference>
        </references>
      </pivotArea>
    </format>
    <format dxfId="513">
      <pivotArea dataOnly="0" labelOnly="1" fieldPosition="0">
        <references count="2">
          <reference field="4" count="1" selected="0">
            <x v="5"/>
          </reference>
          <reference field="5" count="1" defaultSubtotal="1">
            <x v="2"/>
          </reference>
        </references>
      </pivotArea>
    </format>
    <format dxfId="512">
      <pivotArea dataOnly="0" labelOnly="1" fieldPosition="0">
        <references count="2">
          <reference field="4" count="1" selected="0">
            <x v="6"/>
          </reference>
          <reference field="5" count="2">
            <x v="0"/>
            <x v="2"/>
          </reference>
        </references>
      </pivotArea>
    </format>
    <format dxfId="511">
      <pivotArea dataOnly="0" labelOnly="1" fieldPosition="0">
        <references count="2">
          <reference field="4" count="1" selected="0">
            <x v="6"/>
          </reference>
          <reference field="5" count="2" defaultSubtotal="1">
            <x v="0"/>
            <x v="2"/>
          </reference>
        </references>
      </pivotArea>
    </format>
    <format dxfId="510">
      <pivotArea dataOnly="0" labelOnly="1" fieldPosition="0">
        <references count="2">
          <reference field="4" count="1" selected="0">
            <x v="7"/>
          </reference>
          <reference field="5" count="1">
            <x v="2"/>
          </reference>
        </references>
      </pivotArea>
    </format>
    <format dxfId="509">
      <pivotArea dataOnly="0" labelOnly="1" fieldPosition="0">
        <references count="2">
          <reference field="4" count="1" selected="0">
            <x v="7"/>
          </reference>
          <reference field="5" count="1" defaultSubtotal="1">
            <x v="2"/>
          </reference>
        </references>
      </pivotArea>
    </format>
    <format dxfId="508">
      <pivotArea dataOnly="0" labelOnly="1" fieldPosition="0">
        <references count="2">
          <reference field="4" count="1" selected="0">
            <x v="8"/>
          </reference>
          <reference field="5" count="1">
            <x v="2"/>
          </reference>
        </references>
      </pivotArea>
    </format>
    <format dxfId="507">
      <pivotArea dataOnly="0" labelOnly="1" fieldPosition="0">
        <references count="2">
          <reference field="4" count="1" selected="0">
            <x v="8"/>
          </reference>
          <reference field="5" count="1" defaultSubtotal="1">
            <x v="2"/>
          </reference>
        </references>
      </pivotArea>
    </format>
    <format dxfId="506">
      <pivotArea dataOnly="0" labelOnly="1" fieldPosition="0">
        <references count="2">
          <reference field="4" count="1" selected="0">
            <x v="9"/>
          </reference>
          <reference field="5" count="1">
            <x v="2"/>
          </reference>
        </references>
      </pivotArea>
    </format>
    <format dxfId="505">
      <pivotArea dataOnly="0" labelOnly="1" fieldPosition="0">
        <references count="2">
          <reference field="4" count="1" selected="0">
            <x v="9"/>
          </reference>
          <reference field="5" count="1" defaultSubtotal="1">
            <x v="2"/>
          </reference>
        </references>
      </pivotArea>
    </format>
    <format dxfId="504">
      <pivotArea dataOnly="0" labelOnly="1" fieldPosition="0">
        <references count="2">
          <reference field="4" count="1" selected="0">
            <x v="10"/>
          </reference>
          <reference field="5" count="1">
            <x v="2"/>
          </reference>
        </references>
      </pivotArea>
    </format>
    <format dxfId="503">
      <pivotArea dataOnly="0" labelOnly="1" fieldPosition="0">
        <references count="2">
          <reference field="4" count="1" selected="0">
            <x v="10"/>
          </reference>
          <reference field="5" count="1" defaultSubtotal="1">
            <x v="2"/>
          </reference>
        </references>
      </pivotArea>
    </format>
    <format dxfId="502">
      <pivotArea dataOnly="0" labelOnly="1" fieldPosition="0">
        <references count="2">
          <reference field="4" count="1" selected="0">
            <x v="11"/>
          </reference>
          <reference field="5" count="1">
            <x v="2"/>
          </reference>
        </references>
      </pivotArea>
    </format>
    <format dxfId="501">
      <pivotArea dataOnly="0" labelOnly="1" fieldPosition="0">
        <references count="2">
          <reference field="4" count="1" selected="0">
            <x v="11"/>
          </reference>
          <reference field="5" count="1" defaultSubtotal="1">
            <x v="2"/>
          </reference>
        </references>
      </pivotArea>
    </format>
    <format dxfId="500">
      <pivotArea dataOnly="0" labelOnly="1" fieldPosition="0">
        <references count="2">
          <reference field="4" count="1" selected="0">
            <x v="12"/>
          </reference>
          <reference field="5" count="2">
            <x v="0"/>
            <x v="2"/>
          </reference>
        </references>
      </pivotArea>
    </format>
    <format dxfId="499">
      <pivotArea dataOnly="0" labelOnly="1" fieldPosition="0">
        <references count="2">
          <reference field="4" count="1" selected="0">
            <x v="12"/>
          </reference>
          <reference field="5" count="2" defaultSubtotal="1">
            <x v="0"/>
            <x v="2"/>
          </reference>
        </references>
      </pivotArea>
    </format>
    <format dxfId="498">
      <pivotArea dataOnly="0" labelOnly="1" fieldPosition="0">
        <references count="2">
          <reference field="4" count="1" selected="0">
            <x v="13"/>
          </reference>
          <reference field="5" count="1">
            <x v="2"/>
          </reference>
        </references>
      </pivotArea>
    </format>
    <format dxfId="497">
      <pivotArea dataOnly="0" labelOnly="1" fieldPosition="0">
        <references count="2">
          <reference field="4" count="1" selected="0">
            <x v="13"/>
          </reference>
          <reference field="5" count="1" defaultSubtotal="1">
            <x v="2"/>
          </reference>
        </references>
      </pivotArea>
    </format>
    <format dxfId="496">
      <pivotArea dataOnly="0" labelOnly="1" fieldPosition="0">
        <references count="2">
          <reference field="4" count="1" selected="0">
            <x v="14"/>
          </reference>
          <reference field="5" count="1">
            <x v="2"/>
          </reference>
        </references>
      </pivotArea>
    </format>
    <format dxfId="495">
      <pivotArea dataOnly="0" labelOnly="1" fieldPosition="0">
        <references count="2">
          <reference field="4" count="1" selected="0">
            <x v="14"/>
          </reference>
          <reference field="5" count="1" defaultSubtotal="1">
            <x v="2"/>
          </reference>
        </references>
      </pivotArea>
    </format>
    <format dxfId="494">
      <pivotArea dataOnly="0" labelOnly="1" fieldPosition="0">
        <references count="2">
          <reference field="4" count="1" selected="0">
            <x v="15"/>
          </reference>
          <reference field="5" count="1">
            <x v="2"/>
          </reference>
        </references>
      </pivotArea>
    </format>
    <format dxfId="493">
      <pivotArea dataOnly="0" labelOnly="1" fieldPosition="0">
        <references count="2">
          <reference field="4" count="1" selected="0">
            <x v="15"/>
          </reference>
          <reference field="5" count="1" defaultSubtotal="1">
            <x v="2"/>
          </reference>
        </references>
      </pivotArea>
    </format>
    <format dxfId="492">
      <pivotArea dataOnly="0" labelOnly="1" fieldPosition="0">
        <references count="2">
          <reference field="4" count="1" selected="0">
            <x v="16"/>
          </reference>
          <reference field="5" count="1">
            <x v="2"/>
          </reference>
        </references>
      </pivotArea>
    </format>
    <format dxfId="491">
      <pivotArea dataOnly="0" labelOnly="1" fieldPosition="0">
        <references count="2">
          <reference field="4" count="1" selected="0">
            <x v="16"/>
          </reference>
          <reference field="5" count="1" defaultSubtotal="1">
            <x v="2"/>
          </reference>
        </references>
      </pivotArea>
    </format>
    <format dxfId="490">
      <pivotArea dataOnly="0" labelOnly="1" fieldPosition="0">
        <references count="2">
          <reference field="4" count="1" selected="0">
            <x v="17"/>
          </reference>
          <reference field="5" count="1">
            <x v="2"/>
          </reference>
        </references>
      </pivotArea>
    </format>
    <format dxfId="489">
      <pivotArea dataOnly="0" labelOnly="1" fieldPosition="0">
        <references count="2">
          <reference field="4" count="1" selected="0">
            <x v="17"/>
          </reference>
          <reference field="5" count="1" defaultSubtotal="1">
            <x v="2"/>
          </reference>
        </references>
      </pivotArea>
    </format>
    <format dxfId="488">
      <pivotArea dataOnly="0" labelOnly="1" fieldPosition="0">
        <references count="2">
          <reference field="4" count="1" selected="0">
            <x v="21"/>
          </reference>
          <reference field="5" count="1">
            <x v="4"/>
          </reference>
        </references>
      </pivotArea>
    </format>
    <format dxfId="487">
      <pivotArea dataOnly="0" labelOnly="1" fieldPosition="0">
        <references count="2">
          <reference field="4" count="1" selected="0">
            <x v="21"/>
          </reference>
          <reference field="5" count="1" defaultSubtotal="1">
            <x v="4"/>
          </reference>
        </references>
      </pivotArea>
    </format>
    <format dxfId="486">
      <pivotArea dataOnly="0" labelOnly="1" fieldPosition="0">
        <references count="2">
          <reference field="4" count="1" selected="0">
            <x v="24"/>
          </reference>
          <reference field="5" count="1">
            <x v="8"/>
          </reference>
        </references>
      </pivotArea>
    </format>
    <format dxfId="485">
      <pivotArea dataOnly="0" labelOnly="1" fieldPosition="0">
        <references count="2">
          <reference field="4" count="1" selected="0">
            <x v="24"/>
          </reference>
          <reference field="5" count="1" defaultSubtotal="1">
            <x v="8"/>
          </reference>
        </references>
      </pivotArea>
    </format>
    <format dxfId="484">
      <pivotArea dataOnly="0" labelOnly="1" outline="0" fieldPosition="0">
        <references count="3">
          <reference field="4" count="1" selected="0">
            <x v="0"/>
          </reference>
          <reference field="5" count="1" selected="0">
            <x v="1"/>
          </reference>
          <reference field="6" count="1">
            <x v="45"/>
          </reference>
        </references>
      </pivotArea>
    </format>
    <format dxfId="483">
      <pivotArea dataOnly="0" labelOnly="1" outline="0" fieldPosition="0">
        <references count="3">
          <reference field="4" count="1" selected="0">
            <x v="0"/>
          </reference>
          <reference field="5" count="1" selected="0">
            <x v="2"/>
          </reference>
          <reference field="6" count="4">
            <x v="25"/>
            <x v="30"/>
            <x v="45"/>
            <x v="63"/>
          </reference>
        </references>
      </pivotArea>
    </format>
    <format dxfId="482">
      <pivotArea dataOnly="0" labelOnly="1" outline="0" fieldPosition="0">
        <references count="3">
          <reference field="4" count="1" selected="0">
            <x v="0"/>
          </reference>
          <reference field="5" count="1" selected="0">
            <x v="6"/>
          </reference>
          <reference field="6" count="2">
            <x v="45"/>
            <x v="59"/>
          </reference>
        </references>
      </pivotArea>
    </format>
    <format dxfId="481">
      <pivotArea dataOnly="0" labelOnly="1" outline="0" fieldPosition="0">
        <references count="3">
          <reference field="4" count="1" selected="0">
            <x v="0"/>
          </reference>
          <reference field="5" count="1" selected="0">
            <x v="7"/>
          </reference>
          <reference field="6" count="1">
            <x v="59"/>
          </reference>
        </references>
      </pivotArea>
    </format>
    <format dxfId="480">
      <pivotArea dataOnly="0" labelOnly="1" outline="0" fieldPosition="0">
        <references count="3">
          <reference field="4" count="1" selected="0">
            <x v="1"/>
          </reference>
          <reference field="5" count="1" selected="0">
            <x v="0"/>
          </reference>
          <reference field="6" count="1">
            <x v="45"/>
          </reference>
        </references>
      </pivotArea>
    </format>
    <format dxfId="479">
      <pivotArea dataOnly="0" labelOnly="1" outline="0" fieldPosition="0">
        <references count="3">
          <reference field="4" count="1" selected="0">
            <x v="1"/>
          </reference>
          <reference field="5" count="1" selected="0">
            <x v="1"/>
          </reference>
          <reference field="6" count="1">
            <x v="45"/>
          </reference>
        </references>
      </pivotArea>
    </format>
    <format dxfId="478">
      <pivotArea dataOnly="0" labelOnly="1" outline="0" fieldPosition="0">
        <references count="3">
          <reference field="4" count="1" selected="0">
            <x v="1"/>
          </reference>
          <reference field="5" count="1" selected="0">
            <x v="2"/>
          </reference>
          <reference field="6" count="3">
            <x v="25"/>
            <x v="45"/>
            <x v="63"/>
          </reference>
        </references>
      </pivotArea>
    </format>
    <format dxfId="477">
      <pivotArea dataOnly="0" labelOnly="1" outline="0" fieldPosition="0">
        <references count="3">
          <reference field="4" count="1" selected="0">
            <x v="1"/>
          </reference>
          <reference field="5" count="1" selected="0">
            <x v="6"/>
          </reference>
          <reference field="6" count="1">
            <x v="59"/>
          </reference>
        </references>
      </pivotArea>
    </format>
    <format dxfId="476">
      <pivotArea dataOnly="0" labelOnly="1" outline="0" fieldPosition="0">
        <references count="3">
          <reference field="4" count="1" selected="0">
            <x v="1"/>
          </reference>
          <reference field="5" count="1" selected="0">
            <x v="7"/>
          </reference>
          <reference field="6" count="1">
            <x v="59"/>
          </reference>
        </references>
      </pivotArea>
    </format>
    <format dxfId="475">
      <pivotArea dataOnly="0" labelOnly="1" outline="0" fieldPosition="0">
        <references count="3">
          <reference field="4" count="1" selected="0">
            <x v="2"/>
          </reference>
          <reference field="5" count="1" selected="0">
            <x v="0"/>
          </reference>
          <reference field="6" count="1">
            <x v="45"/>
          </reference>
        </references>
      </pivotArea>
    </format>
    <format dxfId="474">
      <pivotArea dataOnly="0" labelOnly="1" outline="0" fieldPosition="0">
        <references count="3">
          <reference field="4" count="1" selected="0">
            <x v="2"/>
          </reference>
          <reference field="5" count="1" selected="0">
            <x v="2"/>
          </reference>
          <reference field="6" count="2">
            <x v="25"/>
            <x v="45"/>
          </reference>
        </references>
      </pivotArea>
    </format>
    <format dxfId="473">
      <pivotArea dataOnly="0" labelOnly="1" outline="0" fieldPosition="0">
        <references count="3">
          <reference field="4" count="1" selected="0">
            <x v="2"/>
          </reference>
          <reference field="5" count="1" selected="0">
            <x v="6"/>
          </reference>
          <reference field="6" count="1">
            <x v="59"/>
          </reference>
        </references>
      </pivotArea>
    </format>
    <format dxfId="472">
      <pivotArea dataOnly="0" labelOnly="1" outline="0" fieldPosition="0">
        <references count="3">
          <reference field="4" count="1" selected="0">
            <x v="3"/>
          </reference>
          <reference field="5" count="1" selected="0">
            <x v="2"/>
          </reference>
          <reference field="6" count="3">
            <x v="25"/>
            <x v="45"/>
            <x v="63"/>
          </reference>
        </references>
      </pivotArea>
    </format>
    <format dxfId="471">
      <pivotArea dataOnly="0" labelOnly="1" outline="0" fieldPosition="0">
        <references count="3">
          <reference field="4" count="1" selected="0">
            <x v="3"/>
          </reference>
          <reference field="5" count="1" selected="0">
            <x v="6"/>
          </reference>
          <reference field="6" count="1">
            <x v="59"/>
          </reference>
        </references>
      </pivotArea>
    </format>
    <format dxfId="470">
      <pivotArea dataOnly="0" labelOnly="1" outline="0" fieldPosition="0">
        <references count="3">
          <reference field="4" count="1" selected="0">
            <x v="4"/>
          </reference>
          <reference field="5" count="1" selected="0">
            <x v="0"/>
          </reference>
          <reference field="6" count="1">
            <x v="45"/>
          </reference>
        </references>
      </pivotArea>
    </format>
    <format dxfId="469">
      <pivotArea dataOnly="0" labelOnly="1" outline="0" fieldPosition="0">
        <references count="3">
          <reference field="4" count="1" selected="0">
            <x v="4"/>
          </reference>
          <reference field="5" count="1" selected="0">
            <x v="2"/>
          </reference>
          <reference field="6" count="3">
            <x v="25"/>
            <x v="45"/>
            <x v="50"/>
          </reference>
        </references>
      </pivotArea>
    </format>
    <format dxfId="468">
      <pivotArea dataOnly="0" labelOnly="1" outline="0" fieldPosition="0">
        <references count="3">
          <reference field="4" count="1" selected="0">
            <x v="5"/>
          </reference>
          <reference field="5" count="1" selected="0">
            <x v="2"/>
          </reference>
          <reference field="6" count="2">
            <x v="25"/>
            <x v="45"/>
          </reference>
        </references>
      </pivotArea>
    </format>
    <format dxfId="467">
      <pivotArea dataOnly="0" labelOnly="1" outline="0" fieldPosition="0">
        <references count="3">
          <reference field="4" count="1" selected="0">
            <x v="6"/>
          </reference>
          <reference field="5" count="1" selected="0">
            <x v="0"/>
          </reference>
          <reference field="6" count="1">
            <x v="45"/>
          </reference>
        </references>
      </pivotArea>
    </format>
    <format dxfId="466">
      <pivotArea dataOnly="0" labelOnly="1" outline="0" fieldPosition="0">
        <references count="3">
          <reference field="4" count="1" selected="0">
            <x v="6"/>
          </reference>
          <reference field="5" count="1" selected="0">
            <x v="2"/>
          </reference>
          <reference field="6" count="1">
            <x v="45"/>
          </reference>
        </references>
      </pivotArea>
    </format>
    <format dxfId="465">
      <pivotArea dataOnly="0" labelOnly="1" outline="0" fieldPosition="0">
        <references count="3">
          <reference field="4" count="1" selected="0">
            <x v="7"/>
          </reference>
          <reference field="5" count="1" selected="0">
            <x v="2"/>
          </reference>
          <reference field="6" count="1">
            <x v="45"/>
          </reference>
        </references>
      </pivotArea>
    </format>
    <format dxfId="464">
      <pivotArea dataOnly="0" labelOnly="1" outline="0" fieldPosition="0">
        <references count="3">
          <reference field="4" count="1" selected="0">
            <x v="8"/>
          </reference>
          <reference field="5" count="1" selected="0">
            <x v="2"/>
          </reference>
          <reference field="6" count="1">
            <x v="45"/>
          </reference>
        </references>
      </pivotArea>
    </format>
    <format dxfId="463">
      <pivotArea dataOnly="0" labelOnly="1" outline="0" fieldPosition="0">
        <references count="3">
          <reference field="4" count="1" selected="0">
            <x v="9"/>
          </reference>
          <reference field="5" count="1" selected="0">
            <x v="2"/>
          </reference>
          <reference field="6" count="1">
            <x v="45"/>
          </reference>
        </references>
      </pivotArea>
    </format>
    <format dxfId="462">
      <pivotArea dataOnly="0" labelOnly="1" outline="0" fieldPosition="0">
        <references count="3">
          <reference field="4" count="1" selected="0">
            <x v="10"/>
          </reference>
          <reference field="5" count="1" selected="0">
            <x v="2"/>
          </reference>
          <reference field="6" count="2">
            <x v="25"/>
            <x v="45"/>
          </reference>
        </references>
      </pivotArea>
    </format>
    <format dxfId="461">
      <pivotArea dataOnly="0" labelOnly="1" outline="0" fieldPosition="0">
        <references count="3">
          <reference field="4" count="1" selected="0">
            <x v="11"/>
          </reference>
          <reference field="5" count="1" selected="0">
            <x v="2"/>
          </reference>
          <reference field="6" count="6">
            <x v="18"/>
            <x v="38"/>
            <x v="45"/>
            <x v="51"/>
            <x v="55"/>
            <x v="59"/>
          </reference>
        </references>
      </pivotArea>
    </format>
    <format dxfId="460">
      <pivotArea dataOnly="0" labelOnly="1" outline="0" fieldPosition="0">
        <references count="3">
          <reference field="4" count="1" selected="0">
            <x v="12"/>
          </reference>
          <reference field="5" count="1" selected="0">
            <x v="0"/>
          </reference>
          <reference field="6" count="1">
            <x v="45"/>
          </reference>
        </references>
      </pivotArea>
    </format>
    <format dxfId="459">
      <pivotArea dataOnly="0" labelOnly="1" outline="0" fieldPosition="0">
        <references count="3">
          <reference field="4" count="1" selected="0">
            <x v="12"/>
          </reference>
          <reference field="5" count="1" selected="0">
            <x v="2"/>
          </reference>
          <reference field="6" count="6">
            <x v="7"/>
            <x v="25"/>
            <x v="38"/>
            <x v="45"/>
            <x v="55"/>
            <x v="59"/>
          </reference>
        </references>
      </pivotArea>
    </format>
    <format dxfId="458">
      <pivotArea dataOnly="0" labelOnly="1" outline="0" fieldPosition="0">
        <references count="3">
          <reference field="4" count="1" selected="0">
            <x v="13"/>
          </reference>
          <reference field="5" count="1" selected="0">
            <x v="2"/>
          </reference>
          <reference field="6" count="1">
            <x v="45"/>
          </reference>
        </references>
      </pivotArea>
    </format>
    <format dxfId="457">
      <pivotArea dataOnly="0" labelOnly="1" outline="0" fieldPosition="0">
        <references count="3">
          <reference field="4" count="1" selected="0">
            <x v="14"/>
          </reference>
          <reference field="5" count="1" selected="0">
            <x v="2"/>
          </reference>
          <reference field="6" count="1">
            <x v="63"/>
          </reference>
        </references>
      </pivotArea>
    </format>
    <format dxfId="456">
      <pivotArea dataOnly="0" labelOnly="1" outline="0" fieldPosition="0">
        <references count="3">
          <reference field="4" count="1" selected="0">
            <x v="15"/>
          </reference>
          <reference field="5" count="1" selected="0">
            <x v="2"/>
          </reference>
          <reference field="6" count="1">
            <x v="63"/>
          </reference>
        </references>
      </pivotArea>
    </format>
    <format dxfId="455">
      <pivotArea dataOnly="0" labelOnly="1" outline="0" fieldPosition="0">
        <references count="3">
          <reference field="4" count="1" selected="0">
            <x v="16"/>
          </reference>
          <reference field="5" count="1" selected="0">
            <x v="2"/>
          </reference>
          <reference field="6" count="1">
            <x v="45"/>
          </reference>
        </references>
      </pivotArea>
    </format>
    <format dxfId="454">
      <pivotArea dataOnly="0" labelOnly="1" outline="0" fieldPosition="0">
        <references count="3">
          <reference field="4" count="1" selected="0">
            <x v="17"/>
          </reference>
          <reference field="5" count="1" selected="0">
            <x v="2"/>
          </reference>
          <reference field="6" count="1">
            <x v="45"/>
          </reference>
        </references>
      </pivotArea>
    </format>
    <format dxfId="453">
      <pivotArea dataOnly="0" labelOnly="1" outline="0" fieldPosition="0">
        <references count="3">
          <reference field="4" count="1" selected="0">
            <x v="21"/>
          </reference>
          <reference field="5" count="1" selected="0">
            <x v="4"/>
          </reference>
          <reference field="6" count="1">
            <x v="45"/>
          </reference>
        </references>
      </pivotArea>
    </format>
    <format dxfId="452">
      <pivotArea dataOnly="0" labelOnly="1" outline="0" fieldPosition="0">
        <references count="3">
          <reference field="4" count="1" selected="0">
            <x v="24"/>
          </reference>
          <reference field="5" count="1" selected="0">
            <x v="8"/>
          </reference>
          <reference field="6" count="1">
            <x v="69"/>
          </reference>
        </references>
      </pivotArea>
    </format>
    <format dxfId="451">
      <pivotArea dataOnly="0" labelOnly="1" outline="0" fieldPosition="0">
        <references count="1">
          <reference field="4294967294" count="2">
            <x v="0"/>
            <x v="1"/>
          </reference>
        </references>
      </pivotArea>
    </format>
    <format dxfId="450">
      <pivotArea type="all" dataOnly="0" outline="0" fieldPosition="0"/>
    </format>
    <format dxfId="449">
      <pivotArea outline="0" collapsedLevelsAreSubtotals="1" fieldPosition="0"/>
    </format>
    <format dxfId="448">
      <pivotArea type="origin" dataOnly="0" labelOnly="1" outline="0" fieldPosition="0"/>
    </format>
    <format dxfId="447">
      <pivotArea field="-2" type="button" dataOnly="0" labelOnly="1" outline="0" axis="axisCol" fieldPosition="0"/>
    </format>
    <format dxfId="446">
      <pivotArea type="topRight" dataOnly="0" labelOnly="1" outline="0" fieldPosition="0"/>
    </format>
    <format dxfId="445">
      <pivotArea field="4" type="button" dataOnly="0" labelOnly="1" outline="0" axis="axisRow" fieldPosition="0"/>
    </format>
    <format dxfId="444">
      <pivotArea dataOnly="0" labelOnly="1" fieldPosition="0">
        <references count="1">
          <reference field="4" count="20">
            <x v="0"/>
            <x v="1"/>
            <x v="2"/>
            <x v="3"/>
            <x v="4"/>
            <x v="5"/>
            <x v="6"/>
            <x v="7"/>
            <x v="8"/>
            <x v="9"/>
            <x v="10"/>
            <x v="11"/>
            <x v="12"/>
            <x v="13"/>
            <x v="14"/>
            <x v="15"/>
            <x v="16"/>
            <x v="17"/>
            <x v="21"/>
            <x v="24"/>
          </reference>
        </references>
      </pivotArea>
    </format>
    <format dxfId="443">
      <pivotArea dataOnly="0" labelOnly="1" fieldPosition="0">
        <references count="1">
          <reference field="4" count="20" defaultSubtotal="1">
            <x v="0"/>
            <x v="1"/>
            <x v="2"/>
            <x v="3"/>
            <x v="4"/>
            <x v="5"/>
            <x v="6"/>
            <x v="7"/>
            <x v="8"/>
            <x v="9"/>
            <x v="10"/>
            <x v="11"/>
            <x v="12"/>
            <x v="13"/>
            <x v="14"/>
            <x v="15"/>
            <x v="16"/>
            <x v="17"/>
            <x v="21"/>
            <x v="24"/>
          </reference>
        </references>
      </pivotArea>
    </format>
    <format dxfId="442">
      <pivotArea dataOnly="0" labelOnly="1" grandRow="1" outline="0" fieldPosition="0"/>
    </format>
    <format dxfId="441">
      <pivotArea dataOnly="0" labelOnly="1" fieldPosition="0">
        <references count="2">
          <reference field="4" count="1" selected="0">
            <x v="0"/>
          </reference>
          <reference field="5" count="4">
            <x v="1"/>
            <x v="2"/>
            <x v="6"/>
            <x v="7"/>
          </reference>
        </references>
      </pivotArea>
    </format>
    <format dxfId="440">
      <pivotArea dataOnly="0" labelOnly="1" fieldPosition="0">
        <references count="2">
          <reference field="4" count="1" selected="0">
            <x v="0"/>
          </reference>
          <reference field="5" count="4" defaultSubtotal="1">
            <x v="1"/>
            <x v="2"/>
            <x v="6"/>
            <x v="7"/>
          </reference>
        </references>
      </pivotArea>
    </format>
    <format dxfId="439">
      <pivotArea dataOnly="0" labelOnly="1" fieldPosition="0">
        <references count="2">
          <reference field="4" count="1" selected="0">
            <x v="1"/>
          </reference>
          <reference field="5" count="5">
            <x v="0"/>
            <x v="1"/>
            <x v="2"/>
            <x v="6"/>
            <x v="7"/>
          </reference>
        </references>
      </pivotArea>
    </format>
    <format dxfId="438">
      <pivotArea dataOnly="0" labelOnly="1" fieldPosition="0">
        <references count="2">
          <reference field="4" count="1" selected="0">
            <x v="1"/>
          </reference>
          <reference field="5" count="5" defaultSubtotal="1">
            <x v="0"/>
            <x v="1"/>
            <x v="2"/>
            <x v="6"/>
            <x v="7"/>
          </reference>
        </references>
      </pivotArea>
    </format>
    <format dxfId="437">
      <pivotArea dataOnly="0" labelOnly="1" fieldPosition="0">
        <references count="2">
          <reference field="4" count="1" selected="0">
            <x v="2"/>
          </reference>
          <reference field="5" count="3">
            <x v="0"/>
            <x v="2"/>
            <x v="6"/>
          </reference>
        </references>
      </pivotArea>
    </format>
    <format dxfId="436">
      <pivotArea dataOnly="0" labelOnly="1" fieldPosition="0">
        <references count="2">
          <reference field="4" count="1" selected="0">
            <x v="2"/>
          </reference>
          <reference field="5" count="3" defaultSubtotal="1">
            <x v="0"/>
            <x v="2"/>
            <x v="6"/>
          </reference>
        </references>
      </pivotArea>
    </format>
    <format dxfId="435">
      <pivotArea dataOnly="0" labelOnly="1" fieldPosition="0">
        <references count="2">
          <reference field="4" count="1" selected="0">
            <x v="3"/>
          </reference>
          <reference field="5" count="2">
            <x v="2"/>
            <x v="6"/>
          </reference>
        </references>
      </pivotArea>
    </format>
    <format dxfId="434">
      <pivotArea dataOnly="0" labelOnly="1" fieldPosition="0">
        <references count="2">
          <reference field="4" count="1" selected="0">
            <x v="3"/>
          </reference>
          <reference field="5" count="2" defaultSubtotal="1">
            <x v="2"/>
            <x v="6"/>
          </reference>
        </references>
      </pivotArea>
    </format>
    <format dxfId="433">
      <pivotArea dataOnly="0" labelOnly="1" fieldPosition="0">
        <references count="2">
          <reference field="4" count="1" selected="0">
            <x v="4"/>
          </reference>
          <reference field="5" count="2">
            <x v="0"/>
            <x v="2"/>
          </reference>
        </references>
      </pivotArea>
    </format>
    <format dxfId="432">
      <pivotArea dataOnly="0" labelOnly="1" fieldPosition="0">
        <references count="2">
          <reference field="4" count="1" selected="0">
            <x v="4"/>
          </reference>
          <reference field="5" count="2" defaultSubtotal="1">
            <x v="0"/>
            <x v="2"/>
          </reference>
        </references>
      </pivotArea>
    </format>
    <format dxfId="431">
      <pivotArea dataOnly="0" labelOnly="1" fieldPosition="0">
        <references count="2">
          <reference field="4" count="1" selected="0">
            <x v="5"/>
          </reference>
          <reference field="5" count="1">
            <x v="2"/>
          </reference>
        </references>
      </pivotArea>
    </format>
    <format dxfId="430">
      <pivotArea dataOnly="0" labelOnly="1" fieldPosition="0">
        <references count="2">
          <reference field="4" count="1" selected="0">
            <x v="5"/>
          </reference>
          <reference field="5" count="1" defaultSubtotal="1">
            <x v="2"/>
          </reference>
        </references>
      </pivotArea>
    </format>
    <format dxfId="429">
      <pivotArea dataOnly="0" labelOnly="1" fieldPosition="0">
        <references count="2">
          <reference field="4" count="1" selected="0">
            <x v="6"/>
          </reference>
          <reference field="5" count="2">
            <x v="0"/>
            <x v="2"/>
          </reference>
        </references>
      </pivotArea>
    </format>
    <format dxfId="428">
      <pivotArea dataOnly="0" labelOnly="1" fieldPosition="0">
        <references count="2">
          <reference field="4" count="1" selected="0">
            <x v="6"/>
          </reference>
          <reference field="5" count="2" defaultSubtotal="1">
            <x v="0"/>
            <x v="2"/>
          </reference>
        </references>
      </pivotArea>
    </format>
    <format dxfId="427">
      <pivotArea dataOnly="0" labelOnly="1" fieldPosition="0">
        <references count="2">
          <reference field="4" count="1" selected="0">
            <x v="7"/>
          </reference>
          <reference field="5" count="1">
            <x v="2"/>
          </reference>
        </references>
      </pivotArea>
    </format>
    <format dxfId="426">
      <pivotArea dataOnly="0" labelOnly="1" fieldPosition="0">
        <references count="2">
          <reference field="4" count="1" selected="0">
            <x v="7"/>
          </reference>
          <reference field="5" count="1" defaultSubtotal="1">
            <x v="2"/>
          </reference>
        </references>
      </pivotArea>
    </format>
    <format dxfId="425">
      <pivotArea dataOnly="0" labelOnly="1" fieldPosition="0">
        <references count="2">
          <reference field="4" count="1" selected="0">
            <x v="8"/>
          </reference>
          <reference field="5" count="1">
            <x v="2"/>
          </reference>
        </references>
      </pivotArea>
    </format>
    <format dxfId="424">
      <pivotArea dataOnly="0" labelOnly="1" fieldPosition="0">
        <references count="2">
          <reference field="4" count="1" selected="0">
            <x v="8"/>
          </reference>
          <reference field="5" count="1" defaultSubtotal="1">
            <x v="2"/>
          </reference>
        </references>
      </pivotArea>
    </format>
    <format dxfId="423">
      <pivotArea dataOnly="0" labelOnly="1" fieldPosition="0">
        <references count="2">
          <reference field="4" count="1" selected="0">
            <x v="9"/>
          </reference>
          <reference field="5" count="1">
            <x v="2"/>
          </reference>
        </references>
      </pivotArea>
    </format>
    <format dxfId="422">
      <pivotArea dataOnly="0" labelOnly="1" fieldPosition="0">
        <references count="2">
          <reference field="4" count="1" selected="0">
            <x v="9"/>
          </reference>
          <reference field="5" count="1" defaultSubtotal="1">
            <x v="2"/>
          </reference>
        </references>
      </pivotArea>
    </format>
    <format dxfId="421">
      <pivotArea dataOnly="0" labelOnly="1" fieldPosition="0">
        <references count="2">
          <reference field="4" count="1" selected="0">
            <x v="10"/>
          </reference>
          <reference field="5" count="1">
            <x v="2"/>
          </reference>
        </references>
      </pivotArea>
    </format>
    <format dxfId="420">
      <pivotArea dataOnly="0" labelOnly="1" fieldPosition="0">
        <references count="2">
          <reference field="4" count="1" selected="0">
            <x v="10"/>
          </reference>
          <reference field="5" count="1" defaultSubtotal="1">
            <x v="2"/>
          </reference>
        </references>
      </pivotArea>
    </format>
    <format dxfId="419">
      <pivotArea dataOnly="0" labelOnly="1" fieldPosition="0">
        <references count="2">
          <reference field="4" count="1" selected="0">
            <x v="11"/>
          </reference>
          <reference field="5" count="1">
            <x v="2"/>
          </reference>
        </references>
      </pivotArea>
    </format>
    <format dxfId="418">
      <pivotArea dataOnly="0" labelOnly="1" fieldPosition="0">
        <references count="2">
          <reference field="4" count="1" selected="0">
            <x v="11"/>
          </reference>
          <reference field="5" count="1" defaultSubtotal="1">
            <x v="2"/>
          </reference>
        </references>
      </pivotArea>
    </format>
    <format dxfId="417">
      <pivotArea dataOnly="0" labelOnly="1" fieldPosition="0">
        <references count="2">
          <reference field="4" count="1" selected="0">
            <x v="12"/>
          </reference>
          <reference field="5" count="2">
            <x v="0"/>
            <x v="2"/>
          </reference>
        </references>
      </pivotArea>
    </format>
    <format dxfId="416">
      <pivotArea dataOnly="0" labelOnly="1" fieldPosition="0">
        <references count="2">
          <reference field="4" count="1" selected="0">
            <x v="12"/>
          </reference>
          <reference field="5" count="2" defaultSubtotal="1">
            <x v="0"/>
            <x v="2"/>
          </reference>
        </references>
      </pivotArea>
    </format>
    <format dxfId="415">
      <pivotArea dataOnly="0" labelOnly="1" fieldPosition="0">
        <references count="2">
          <reference field="4" count="1" selected="0">
            <x v="13"/>
          </reference>
          <reference field="5" count="1">
            <x v="2"/>
          </reference>
        </references>
      </pivotArea>
    </format>
    <format dxfId="414">
      <pivotArea dataOnly="0" labelOnly="1" fieldPosition="0">
        <references count="2">
          <reference field="4" count="1" selected="0">
            <x v="13"/>
          </reference>
          <reference field="5" count="1" defaultSubtotal="1">
            <x v="2"/>
          </reference>
        </references>
      </pivotArea>
    </format>
    <format dxfId="413">
      <pivotArea dataOnly="0" labelOnly="1" fieldPosition="0">
        <references count="2">
          <reference field="4" count="1" selected="0">
            <x v="14"/>
          </reference>
          <reference field="5" count="1">
            <x v="2"/>
          </reference>
        </references>
      </pivotArea>
    </format>
    <format dxfId="412">
      <pivotArea dataOnly="0" labelOnly="1" fieldPosition="0">
        <references count="2">
          <reference field="4" count="1" selected="0">
            <x v="14"/>
          </reference>
          <reference field="5" count="1" defaultSubtotal="1">
            <x v="2"/>
          </reference>
        </references>
      </pivotArea>
    </format>
    <format dxfId="411">
      <pivotArea dataOnly="0" labelOnly="1" fieldPosition="0">
        <references count="2">
          <reference field="4" count="1" selected="0">
            <x v="15"/>
          </reference>
          <reference field="5" count="1">
            <x v="2"/>
          </reference>
        </references>
      </pivotArea>
    </format>
    <format dxfId="410">
      <pivotArea dataOnly="0" labelOnly="1" fieldPosition="0">
        <references count="2">
          <reference field="4" count="1" selected="0">
            <x v="15"/>
          </reference>
          <reference field="5" count="1" defaultSubtotal="1">
            <x v="2"/>
          </reference>
        </references>
      </pivotArea>
    </format>
    <format dxfId="409">
      <pivotArea dataOnly="0" labelOnly="1" fieldPosition="0">
        <references count="2">
          <reference field="4" count="1" selected="0">
            <x v="16"/>
          </reference>
          <reference field="5" count="1">
            <x v="2"/>
          </reference>
        </references>
      </pivotArea>
    </format>
    <format dxfId="408">
      <pivotArea dataOnly="0" labelOnly="1" fieldPosition="0">
        <references count="2">
          <reference field="4" count="1" selected="0">
            <x v="16"/>
          </reference>
          <reference field="5" count="1" defaultSubtotal="1">
            <x v="2"/>
          </reference>
        </references>
      </pivotArea>
    </format>
    <format dxfId="407">
      <pivotArea dataOnly="0" labelOnly="1" fieldPosition="0">
        <references count="2">
          <reference field="4" count="1" selected="0">
            <x v="17"/>
          </reference>
          <reference field="5" count="1">
            <x v="2"/>
          </reference>
        </references>
      </pivotArea>
    </format>
    <format dxfId="406">
      <pivotArea dataOnly="0" labelOnly="1" fieldPosition="0">
        <references count="2">
          <reference field="4" count="1" selected="0">
            <x v="17"/>
          </reference>
          <reference field="5" count="1" defaultSubtotal="1">
            <x v="2"/>
          </reference>
        </references>
      </pivotArea>
    </format>
    <format dxfId="405">
      <pivotArea dataOnly="0" labelOnly="1" fieldPosition="0">
        <references count="2">
          <reference field="4" count="1" selected="0">
            <x v="21"/>
          </reference>
          <reference field="5" count="1">
            <x v="4"/>
          </reference>
        </references>
      </pivotArea>
    </format>
    <format dxfId="404">
      <pivotArea dataOnly="0" labelOnly="1" fieldPosition="0">
        <references count="2">
          <reference field="4" count="1" selected="0">
            <x v="21"/>
          </reference>
          <reference field="5" count="1" defaultSubtotal="1">
            <x v="4"/>
          </reference>
        </references>
      </pivotArea>
    </format>
    <format dxfId="403">
      <pivotArea dataOnly="0" labelOnly="1" fieldPosition="0">
        <references count="2">
          <reference field="4" count="1" selected="0">
            <x v="24"/>
          </reference>
          <reference field="5" count="1">
            <x v="8"/>
          </reference>
        </references>
      </pivotArea>
    </format>
    <format dxfId="402">
      <pivotArea dataOnly="0" labelOnly="1" fieldPosition="0">
        <references count="2">
          <reference field="4" count="1" selected="0">
            <x v="24"/>
          </reference>
          <reference field="5" count="1" defaultSubtotal="1">
            <x v="8"/>
          </reference>
        </references>
      </pivotArea>
    </format>
    <format dxfId="401">
      <pivotArea dataOnly="0" labelOnly="1" outline="0" fieldPosition="0">
        <references count="3">
          <reference field="4" count="1" selected="0">
            <x v="0"/>
          </reference>
          <reference field="5" count="1" selected="0">
            <x v="1"/>
          </reference>
          <reference field="6" count="1">
            <x v="45"/>
          </reference>
        </references>
      </pivotArea>
    </format>
    <format dxfId="400">
      <pivotArea dataOnly="0" labelOnly="1" outline="0" fieldPosition="0">
        <references count="3">
          <reference field="4" count="1" selected="0">
            <x v="0"/>
          </reference>
          <reference field="5" count="1" selected="0">
            <x v="2"/>
          </reference>
          <reference field="6" count="4">
            <x v="25"/>
            <x v="30"/>
            <x v="45"/>
            <x v="63"/>
          </reference>
        </references>
      </pivotArea>
    </format>
    <format dxfId="399">
      <pivotArea dataOnly="0" labelOnly="1" outline="0" fieldPosition="0">
        <references count="3">
          <reference field="4" count="1" selected="0">
            <x v="0"/>
          </reference>
          <reference field="5" count="1" selected="0">
            <x v="6"/>
          </reference>
          <reference field="6" count="2">
            <x v="45"/>
            <x v="59"/>
          </reference>
        </references>
      </pivotArea>
    </format>
    <format dxfId="398">
      <pivotArea dataOnly="0" labelOnly="1" outline="0" fieldPosition="0">
        <references count="3">
          <reference field="4" count="1" selected="0">
            <x v="0"/>
          </reference>
          <reference field="5" count="1" selected="0">
            <x v="7"/>
          </reference>
          <reference field="6" count="1">
            <x v="59"/>
          </reference>
        </references>
      </pivotArea>
    </format>
    <format dxfId="397">
      <pivotArea dataOnly="0" labelOnly="1" outline="0" fieldPosition="0">
        <references count="3">
          <reference field="4" count="1" selected="0">
            <x v="1"/>
          </reference>
          <reference field="5" count="1" selected="0">
            <x v="0"/>
          </reference>
          <reference field="6" count="1">
            <x v="45"/>
          </reference>
        </references>
      </pivotArea>
    </format>
    <format dxfId="396">
      <pivotArea dataOnly="0" labelOnly="1" outline="0" fieldPosition="0">
        <references count="3">
          <reference field="4" count="1" selected="0">
            <x v="1"/>
          </reference>
          <reference field="5" count="1" selected="0">
            <x v="1"/>
          </reference>
          <reference field="6" count="1">
            <x v="45"/>
          </reference>
        </references>
      </pivotArea>
    </format>
    <format dxfId="395">
      <pivotArea dataOnly="0" labelOnly="1" outline="0" fieldPosition="0">
        <references count="3">
          <reference field="4" count="1" selected="0">
            <x v="1"/>
          </reference>
          <reference field="5" count="1" selected="0">
            <x v="2"/>
          </reference>
          <reference field="6" count="3">
            <x v="25"/>
            <x v="45"/>
            <x v="63"/>
          </reference>
        </references>
      </pivotArea>
    </format>
    <format dxfId="394">
      <pivotArea dataOnly="0" labelOnly="1" outline="0" fieldPosition="0">
        <references count="3">
          <reference field="4" count="1" selected="0">
            <x v="1"/>
          </reference>
          <reference field="5" count="1" selected="0">
            <x v="6"/>
          </reference>
          <reference field="6" count="1">
            <x v="59"/>
          </reference>
        </references>
      </pivotArea>
    </format>
    <format dxfId="393">
      <pivotArea dataOnly="0" labelOnly="1" outline="0" fieldPosition="0">
        <references count="3">
          <reference field="4" count="1" selected="0">
            <x v="1"/>
          </reference>
          <reference field="5" count="1" selected="0">
            <x v="7"/>
          </reference>
          <reference field="6" count="1">
            <x v="59"/>
          </reference>
        </references>
      </pivotArea>
    </format>
    <format dxfId="392">
      <pivotArea dataOnly="0" labelOnly="1" outline="0" fieldPosition="0">
        <references count="3">
          <reference field="4" count="1" selected="0">
            <x v="2"/>
          </reference>
          <reference field="5" count="1" selected="0">
            <x v="0"/>
          </reference>
          <reference field="6" count="1">
            <x v="45"/>
          </reference>
        </references>
      </pivotArea>
    </format>
    <format dxfId="391">
      <pivotArea dataOnly="0" labelOnly="1" outline="0" fieldPosition="0">
        <references count="3">
          <reference field="4" count="1" selected="0">
            <x v="2"/>
          </reference>
          <reference field="5" count="1" selected="0">
            <x v="2"/>
          </reference>
          <reference field="6" count="2">
            <x v="25"/>
            <x v="45"/>
          </reference>
        </references>
      </pivotArea>
    </format>
    <format dxfId="390">
      <pivotArea dataOnly="0" labelOnly="1" outline="0" fieldPosition="0">
        <references count="3">
          <reference field="4" count="1" selected="0">
            <x v="2"/>
          </reference>
          <reference field="5" count="1" selected="0">
            <x v="6"/>
          </reference>
          <reference field="6" count="1">
            <x v="59"/>
          </reference>
        </references>
      </pivotArea>
    </format>
    <format dxfId="389">
      <pivotArea dataOnly="0" labelOnly="1" outline="0" fieldPosition="0">
        <references count="3">
          <reference field="4" count="1" selected="0">
            <x v="3"/>
          </reference>
          <reference field="5" count="1" selected="0">
            <x v="2"/>
          </reference>
          <reference field="6" count="3">
            <x v="25"/>
            <x v="45"/>
            <x v="63"/>
          </reference>
        </references>
      </pivotArea>
    </format>
    <format dxfId="388">
      <pivotArea dataOnly="0" labelOnly="1" outline="0" fieldPosition="0">
        <references count="3">
          <reference field="4" count="1" selected="0">
            <x v="3"/>
          </reference>
          <reference field="5" count="1" selected="0">
            <x v="6"/>
          </reference>
          <reference field="6" count="1">
            <x v="59"/>
          </reference>
        </references>
      </pivotArea>
    </format>
    <format dxfId="387">
      <pivotArea dataOnly="0" labelOnly="1" outline="0" fieldPosition="0">
        <references count="3">
          <reference field="4" count="1" selected="0">
            <x v="4"/>
          </reference>
          <reference field="5" count="1" selected="0">
            <x v="0"/>
          </reference>
          <reference field="6" count="1">
            <x v="45"/>
          </reference>
        </references>
      </pivotArea>
    </format>
    <format dxfId="386">
      <pivotArea dataOnly="0" labelOnly="1" outline="0" fieldPosition="0">
        <references count="3">
          <reference field="4" count="1" selected="0">
            <x v="4"/>
          </reference>
          <reference field="5" count="1" selected="0">
            <x v="2"/>
          </reference>
          <reference field="6" count="3">
            <x v="25"/>
            <x v="45"/>
            <x v="50"/>
          </reference>
        </references>
      </pivotArea>
    </format>
    <format dxfId="385">
      <pivotArea dataOnly="0" labelOnly="1" outline="0" fieldPosition="0">
        <references count="3">
          <reference field="4" count="1" selected="0">
            <x v="5"/>
          </reference>
          <reference field="5" count="1" selected="0">
            <x v="2"/>
          </reference>
          <reference field="6" count="2">
            <x v="25"/>
            <x v="45"/>
          </reference>
        </references>
      </pivotArea>
    </format>
    <format dxfId="384">
      <pivotArea dataOnly="0" labelOnly="1" outline="0" fieldPosition="0">
        <references count="3">
          <reference field="4" count="1" selected="0">
            <x v="6"/>
          </reference>
          <reference field="5" count="1" selected="0">
            <x v="0"/>
          </reference>
          <reference field="6" count="1">
            <x v="45"/>
          </reference>
        </references>
      </pivotArea>
    </format>
    <format dxfId="383">
      <pivotArea dataOnly="0" labelOnly="1" outline="0" fieldPosition="0">
        <references count="3">
          <reference field="4" count="1" selected="0">
            <x v="6"/>
          </reference>
          <reference field="5" count="1" selected="0">
            <x v="2"/>
          </reference>
          <reference field="6" count="1">
            <x v="45"/>
          </reference>
        </references>
      </pivotArea>
    </format>
    <format dxfId="382">
      <pivotArea dataOnly="0" labelOnly="1" outline="0" fieldPosition="0">
        <references count="3">
          <reference field="4" count="1" selected="0">
            <x v="7"/>
          </reference>
          <reference field="5" count="1" selected="0">
            <x v="2"/>
          </reference>
          <reference field="6" count="1">
            <x v="45"/>
          </reference>
        </references>
      </pivotArea>
    </format>
    <format dxfId="381">
      <pivotArea dataOnly="0" labelOnly="1" outline="0" fieldPosition="0">
        <references count="3">
          <reference field="4" count="1" selected="0">
            <x v="8"/>
          </reference>
          <reference field="5" count="1" selected="0">
            <x v="2"/>
          </reference>
          <reference field="6" count="1">
            <x v="45"/>
          </reference>
        </references>
      </pivotArea>
    </format>
    <format dxfId="380">
      <pivotArea dataOnly="0" labelOnly="1" outline="0" fieldPosition="0">
        <references count="3">
          <reference field="4" count="1" selected="0">
            <x v="9"/>
          </reference>
          <reference field="5" count="1" selected="0">
            <x v="2"/>
          </reference>
          <reference field="6" count="1">
            <x v="45"/>
          </reference>
        </references>
      </pivotArea>
    </format>
    <format dxfId="379">
      <pivotArea dataOnly="0" labelOnly="1" outline="0" fieldPosition="0">
        <references count="3">
          <reference field="4" count="1" selected="0">
            <x v="10"/>
          </reference>
          <reference field="5" count="1" selected="0">
            <x v="2"/>
          </reference>
          <reference field="6" count="2">
            <x v="25"/>
            <x v="45"/>
          </reference>
        </references>
      </pivotArea>
    </format>
    <format dxfId="378">
      <pivotArea dataOnly="0" labelOnly="1" outline="0" fieldPosition="0">
        <references count="3">
          <reference field="4" count="1" selected="0">
            <x v="11"/>
          </reference>
          <reference field="5" count="1" selected="0">
            <x v="2"/>
          </reference>
          <reference field="6" count="6">
            <x v="18"/>
            <x v="38"/>
            <x v="45"/>
            <x v="51"/>
            <x v="55"/>
            <x v="59"/>
          </reference>
        </references>
      </pivotArea>
    </format>
    <format dxfId="377">
      <pivotArea dataOnly="0" labelOnly="1" outline="0" fieldPosition="0">
        <references count="3">
          <reference field="4" count="1" selected="0">
            <x v="12"/>
          </reference>
          <reference field="5" count="1" selected="0">
            <x v="0"/>
          </reference>
          <reference field="6" count="1">
            <x v="45"/>
          </reference>
        </references>
      </pivotArea>
    </format>
    <format dxfId="376">
      <pivotArea dataOnly="0" labelOnly="1" outline="0" fieldPosition="0">
        <references count="3">
          <reference field="4" count="1" selected="0">
            <x v="12"/>
          </reference>
          <reference field="5" count="1" selected="0">
            <x v="2"/>
          </reference>
          <reference field="6" count="6">
            <x v="7"/>
            <x v="25"/>
            <x v="38"/>
            <x v="45"/>
            <x v="55"/>
            <x v="59"/>
          </reference>
        </references>
      </pivotArea>
    </format>
    <format dxfId="375">
      <pivotArea dataOnly="0" labelOnly="1" outline="0" fieldPosition="0">
        <references count="3">
          <reference field="4" count="1" selected="0">
            <x v="13"/>
          </reference>
          <reference field="5" count="1" selected="0">
            <x v="2"/>
          </reference>
          <reference field="6" count="1">
            <x v="45"/>
          </reference>
        </references>
      </pivotArea>
    </format>
    <format dxfId="374">
      <pivotArea dataOnly="0" labelOnly="1" outline="0" fieldPosition="0">
        <references count="3">
          <reference field="4" count="1" selected="0">
            <x v="14"/>
          </reference>
          <reference field="5" count="1" selected="0">
            <x v="2"/>
          </reference>
          <reference field="6" count="1">
            <x v="63"/>
          </reference>
        </references>
      </pivotArea>
    </format>
    <format dxfId="373">
      <pivotArea dataOnly="0" labelOnly="1" outline="0" fieldPosition="0">
        <references count="3">
          <reference field="4" count="1" selected="0">
            <x v="15"/>
          </reference>
          <reference field="5" count="1" selected="0">
            <x v="2"/>
          </reference>
          <reference field="6" count="1">
            <x v="63"/>
          </reference>
        </references>
      </pivotArea>
    </format>
    <format dxfId="372">
      <pivotArea dataOnly="0" labelOnly="1" outline="0" fieldPosition="0">
        <references count="3">
          <reference field="4" count="1" selected="0">
            <x v="16"/>
          </reference>
          <reference field="5" count="1" selected="0">
            <x v="2"/>
          </reference>
          <reference field="6" count="1">
            <x v="45"/>
          </reference>
        </references>
      </pivotArea>
    </format>
    <format dxfId="371">
      <pivotArea dataOnly="0" labelOnly="1" outline="0" fieldPosition="0">
        <references count="3">
          <reference field="4" count="1" selected="0">
            <x v="17"/>
          </reference>
          <reference field="5" count="1" selected="0">
            <x v="2"/>
          </reference>
          <reference field="6" count="1">
            <x v="45"/>
          </reference>
        </references>
      </pivotArea>
    </format>
    <format dxfId="370">
      <pivotArea dataOnly="0" labelOnly="1" outline="0" fieldPosition="0">
        <references count="3">
          <reference field="4" count="1" selected="0">
            <x v="21"/>
          </reference>
          <reference field="5" count="1" selected="0">
            <x v="4"/>
          </reference>
          <reference field="6" count="1">
            <x v="45"/>
          </reference>
        </references>
      </pivotArea>
    </format>
    <format dxfId="369">
      <pivotArea dataOnly="0" labelOnly="1" outline="0" fieldPosition="0">
        <references count="3">
          <reference field="4" count="1" selected="0">
            <x v="24"/>
          </reference>
          <reference field="5" count="1" selected="0">
            <x v="8"/>
          </reference>
          <reference field="6" count="1">
            <x v="69"/>
          </reference>
        </references>
      </pivotArea>
    </format>
    <format dxfId="368">
      <pivotArea dataOnly="0" labelOnly="1" outline="0" fieldPosition="0">
        <references count="1">
          <reference field="4294967294" count="2">
            <x v="0"/>
            <x v="1"/>
          </reference>
        </references>
      </pivotArea>
    </format>
    <format dxfId="367">
      <pivotArea outline="0" collapsedLevelsAreSubtotals="1" fieldPosition="0"/>
    </format>
    <format dxfId="366">
      <pivotArea field="-2" type="button" dataOnly="0" labelOnly="1" outline="0" axis="axisCol" fieldPosition="0"/>
    </format>
    <format dxfId="365">
      <pivotArea type="topRight" dataOnly="0" labelOnly="1" outline="0" fieldPosition="0"/>
    </format>
    <format dxfId="364">
      <pivotArea dataOnly="0" labelOnly="1" outline="0" fieldPosition="0">
        <references count="1">
          <reference field="4294967294" count="2">
            <x v="0"/>
            <x v="1"/>
          </reference>
        </references>
      </pivotArea>
    </format>
    <format dxfId="363">
      <pivotArea outline="0" collapsedLevelsAreSubtotals="1" fieldPosition="0"/>
    </format>
    <format dxfId="362">
      <pivotArea field="-2" type="button" dataOnly="0" labelOnly="1" outline="0" axis="axisCol" fieldPosition="0"/>
    </format>
    <format dxfId="361">
      <pivotArea type="topRight" dataOnly="0" labelOnly="1" outline="0" fieldPosition="0"/>
    </format>
    <format dxfId="360">
      <pivotArea dataOnly="0" labelOnly="1" outline="0" fieldPosition="0">
        <references count="1">
          <reference field="4294967294" count="2">
            <x v="0"/>
            <x v="1"/>
          </reference>
        </references>
      </pivotArea>
    </format>
    <format dxfId="359">
      <pivotArea dataOnly="0" outline="0" fieldPosition="0">
        <references count="1">
          <reference field="5" count="0" defaultSubtotal="1"/>
        </references>
      </pivotArea>
    </format>
    <format dxfId="358">
      <pivotArea dataOnly="0" outline="0" fieldPosition="0">
        <references count="1">
          <reference field="4" count="0" defaultSubtotal="1"/>
        </references>
      </pivotArea>
    </format>
    <format dxfId="357">
      <pivotArea dataOnly="0" grandRow="1" outline="0" fieldPosition="0"/>
    </format>
    <format dxfId="356">
      <pivotArea dataOnly="0" grandRow="1" outline="0" fieldPosition="0"/>
    </format>
    <format dxfId="355">
      <pivotArea dataOnly="0" labelOnly="1" outline="0" fieldPosition="0">
        <references count="1">
          <reference field="4294967294" count="1">
            <x v="4"/>
          </reference>
        </references>
      </pivotArea>
    </format>
    <format dxfId="354">
      <pivotArea dataOnly="0" outline="0" fieldPosition="0">
        <references count="1">
          <reference field="4" count="0" defaultSubtotal="1"/>
        </references>
      </pivotArea>
    </format>
    <format dxfId="353">
      <pivotArea outline="0" collapsedLevelsAreSubtotals="1" fieldPosition="0">
        <references count="2">
          <reference field="4294967294" count="2" selected="0">
            <x v="0"/>
            <x v="1"/>
          </reference>
          <reference field="4" count="0" selected="0" defaultSubtotal="1"/>
        </references>
      </pivotArea>
    </format>
    <format dxfId="352">
      <pivotArea outline="0" collapsedLevelsAreSubtotals="1" fieldPosition="0">
        <references count="2">
          <reference field="4294967294" count="2" selected="0">
            <x v="0"/>
            <x v="1"/>
          </reference>
          <reference field="4" count="0" selected="0" defaultSubtotal="1"/>
        </references>
      </pivotArea>
    </format>
    <format dxfId="351">
      <pivotArea outline="0" collapsedLevelsAreSubtotals="1" fieldPosition="0">
        <references count="2">
          <reference field="4294967294" count="1" selected="0">
            <x v="4"/>
          </reference>
          <reference field="4" count="0" selected="0" defaultSubtotal="1"/>
        </references>
      </pivotArea>
    </format>
    <format dxfId="350">
      <pivotArea dataOnly="0" labelOnly="1" fieldPosition="0">
        <references count="1">
          <reference field="4" count="0" defaultSubtotal="1"/>
        </references>
      </pivotArea>
    </format>
    <format dxfId="349">
      <pivotArea outline="0" collapsedLevelsAreSubtotals="1" fieldPosition="0">
        <references count="2">
          <reference field="4294967294" count="1" selected="0">
            <x v="2"/>
          </reference>
          <reference field="4" count="0" selected="0" defaultSubtotal="1"/>
        </references>
      </pivotArea>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5" minRefreshableVersion="3" useAutoFormatting="1" itemPrintTitles="1" createdVersion="4" indent="0" compact="0" compactData="0" multipleFieldFilters="0">
  <location ref="C36:G41" firstHeaderRow="0" firstDataRow="1" firstDataCol="2"/>
  <pivotFields count="21">
    <pivotField compact="0" outline="0" showAll="0"/>
    <pivotField compact="0" outline="0" showAll="0" defaultSubtotal="0">
      <items count="8">
        <item m="1" x="1"/>
        <item m="1" x="5"/>
        <item m="1" x="3"/>
        <item m="1" x="6"/>
        <item m="1" x="7"/>
        <item m="1" x="2"/>
        <item m="1" x="4"/>
        <item x="0"/>
      </items>
    </pivotField>
    <pivotField compact="0" outline="0" showAll="0"/>
    <pivotField compact="0" outline="0" showAll="0"/>
    <pivotField axis="axisRow" compact="0" outline="0" showAll="0" sortType="ascending">
      <items count="26">
        <item m="1" x="9"/>
        <item m="1" x="14"/>
        <item m="1" x="10"/>
        <item m="1" x="24"/>
        <item m="1" x="18"/>
        <item m="1" x="7"/>
        <item m="1" x="5"/>
        <item m="1" x="21"/>
        <item m="1" x="17"/>
        <item m="1" x="16"/>
        <item m="1" x="15"/>
        <item m="1" x="22"/>
        <item m="1" x="23"/>
        <item m="1" x="2"/>
        <item m="1" x="13"/>
        <item m="1" x="20"/>
        <item m="1" x="6"/>
        <item m="1" x="1"/>
        <item m="1" x="12"/>
        <item m="1" x="11"/>
        <item m="1" x="8"/>
        <item m="1" x="4"/>
        <item m="1" x="3"/>
        <item m="1" x="19"/>
        <item x="0"/>
        <item t="default"/>
      </items>
    </pivotField>
    <pivotField axis="axisRow" subtotalTop="0" showAll="0">
      <items count="10">
        <item m="1" x="1"/>
        <item m="1" x="3"/>
        <item m="1" x="4"/>
        <item x="0"/>
        <item m="1" x="2"/>
        <item m="1" x="5"/>
        <item m="1" x="7"/>
        <item m="1" x="8"/>
        <item m="1" x="6"/>
        <item t="default"/>
      </items>
    </pivotField>
    <pivotField axis="axisRow" compact="0" outline="0" showAll="0" sortType="ascending">
      <items count="71">
        <item m="1" x="17"/>
        <item m="1" x="67"/>
        <item m="1" x="16"/>
        <item m="1" x="5"/>
        <item m="1" x="68"/>
        <item m="1" x="59"/>
        <item m="1" x="44"/>
        <item m="1" x="24"/>
        <item m="1" x="37"/>
        <item m="1" x="47"/>
        <item m="1" x="56"/>
        <item m="1" x="10"/>
        <item m="1" x="8"/>
        <item m="1" x="63"/>
        <item m="1" x="32"/>
        <item m="1" x="3"/>
        <item m="1" x="19"/>
        <item m="1" x="50"/>
        <item m="1" x="4"/>
        <item m="1" x="26"/>
        <item m="1" x="45"/>
        <item m="1" x="20"/>
        <item m="1" x="58"/>
        <item m="1" x="61"/>
        <item m="1" x="38"/>
        <item m="1" x="21"/>
        <item m="1" x="6"/>
        <item m="1" x="1"/>
        <item m="1" x="48"/>
        <item m="1" x="31"/>
        <item m="1" x="42"/>
        <item m="1" x="12"/>
        <item m="1" x="66"/>
        <item m="1" x="55"/>
        <item m="1" x="18"/>
        <item m="1" x="25"/>
        <item m="1" x="43"/>
        <item m="1" x="7"/>
        <item m="1" x="33"/>
        <item m="1" x="49"/>
        <item m="1" x="36"/>
        <item m="1" x="54"/>
        <item m="1" x="39"/>
        <item m="1" x="51"/>
        <item m="1" x="64"/>
        <item m="1" x="2"/>
        <item m="1" x="11"/>
        <item m="1" x="28"/>
        <item m="1" x="46"/>
        <item m="1" x="27"/>
        <item m="1" x="9"/>
        <item m="1" x="65"/>
        <item m="1" x="22"/>
        <item m="1" x="40"/>
        <item m="1" x="62"/>
        <item m="1" x="15"/>
        <item m="1" x="29"/>
        <item m="1" x="53"/>
        <item m="1" x="60"/>
        <item m="1" x="23"/>
        <item m="1" x="13"/>
        <item m="1" x="57"/>
        <item m="1" x="52"/>
        <item m="1" x="41"/>
        <item m="1" x="30"/>
        <item m="1" x="69"/>
        <item m="1" x="35"/>
        <item m="1" x="14"/>
        <item m="1" x="34"/>
        <item x="0"/>
        <item t="default"/>
      </items>
    </pivotField>
    <pivotField compact="0" outline="0" showAll="0" defaultSubtotal="0"/>
    <pivotField compact="0" outline="0" showAll="0" defaultSubtotal="0"/>
    <pivotField compact="0" outline="0" showAl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3">
    <field x="4"/>
    <field x="5"/>
    <field x="6"/>
  </rowFields>
  <rowItems count="5">
    <i>
      <x v="24"/>
      <x v="3"/>
    </i>
    <i r="2">
      <x v="69"/>
    </i>
    <i t="default" r="1">
      <x v="3"/>
    </i>
    <i t="default">
      <x v="24"/>
    </i>
    <i t="grand">
      <x/>
    </i>
  </rowItems>
  <colFields count="1">
    <field x="-2"/>
  </colFields>
  <colItems count="3">
    <i>
      <x/>
    </i>
    <i i="1">
      <x v="1"/>
    </i>
    <i i="2">
      <x v="2"/>
    </i>
  </colItems>
  <dataFields count="3">
    <dataField name="Sum of Current Budget" fld="12" baseField="6" baseItem="5"/>
    <dataField name="Sum of Actuals" fld="16" baseField="6" baseItem="5"/>
    <dataField name="Sum of Balance Available" fld="17" baseField="6" baseItem="28"/>
  </dataFields>
  <formats count="27">
    <format dxfId="338">
      <pivotArea outline="0" collapsedLevelsAreSubtotals="1" fieldPosition="0"/>
    </format>
    <format dxfId="337">
      <pivotArea type="origin" dataOnly="0" labelOnly="1" outline="0" fieldPosition="0"/>
    </format>
    <format dxfId="336">
      <pivotArea dataOnly="0" labelOnly="1" outline="0" fieldPosition="0">
        <references count="1">
          <reference field="5" count="0"/>
        </references>
      </pivotArea>
    </format>
    <format dxfId="335">
      <pivotArea dataOnly="0" labelOnly="1" outline="0" fieldPosition="0">
        <references count="1">
          <reference field="5" count="0" defaultSubtotal="1"/>
        </references>
      </pivotArea>
    </format>
    <format dxfId="334">
      <pivotArea dataOnly="0" labelOnly="1" grandRow="1" outline="0" fieldPosition="0"/>
    </format>
    <format dxfId="333">
      <pivotArea dataOnly="0" labelOnly="1" outline="0" fieldPosition="0">
        <references count="2">
          <reference field="4" count="1">
            <x v="11"/>
          </reference>
          <reference field="5" count="0" selected="0"/>
        </references>
      </pivotArea>
    </format>
    <format dxfId="332">
      <pivotArea dataOnly="0" outline="0" fieldPosition="0">
        <references count="1">
          <reference field="4" count="0" defaultSubtotal="1"/>
        </references>
      </pivotArea>
    </format>
    <format dxfId="331">
      <pivotArea outline="0" collapsedLevelsAreSubtotals="1" fieldPosition="0"/>
    </format>
    <format dxfId="330">
      <pivotArea dataOnly="0" labelOnly="1" outline="0" fieldPosition="0">
        <references count="1">
          <reference field="5" count="0"/>
        </references>
      </pivotArea>
    </format>
    <format dxfId="329">
      <pivotArea dataOnly="0" labelOnly="1" outline="0" fieldPosition="0">
        <references count="1">
          <reference field="5" count="0" defaultSubtotal="1"/>
        </references>
      </pivotArea>
    </format>
    <format dxfId="328">
      <pivotArea dataOnly="0" labelOnly="1" grandRow="1" outline="0" fieldPosition="0"/>
    </format>
    <format dxfId="327">
      <pivotArea dataOnly="0" labelOnly="1" outline="0" fieldPosition="0">
        <references count="2">
          <reference field="4" count="1">
            <x v="11"/>
          </reference>
          <reference field="5" count="0" selected="0"/>
        </references>
      </pivotArea>
    </format>
    <format dxfId="326">
      <pivotArea dataOnly="0" labelOnly="1" outline="0" fieldPosition="0">
        <references count="2">
          <reference field="4" count="1" defaultSubtotal="1">
            <x v="11"/>
          </reference>
          <reference field="5" count="0" selected="0"/>
        </references>
      </pivotArea>
    </format>
    <format dxfId="325">
      <pivotArea dataOnly="0" labelOnly="1" outline="0" fieldPosition="0">
        <references count="1">
          <reference field="5" count="0" defaultSubtotal="1"/>
        </references>
      </pivotArea>
    </format>
    <format dxfId="324">
      <pivotArea dataOnly="0" labelOnly="1" grandRow="1" outline="0" fieldPosition="0"/>
    </format>
    <format dxfId="323">
      <pivotArea dataOnly="0" labelOnly="1" outline="0" fieldPosition="0">
        <references count="2">
          <reference field="4" count="1" defaultSubtotal="1">
            <x v="11"/>
          </reference>
          <reference field="5" count="0" selected="0"/>
        </references>
      </pivotArea>
    </format>
    <format dxfId="322">
      <pivotArea field="5" type="button" dataOnly="0" labelOnly="1" outline="0" axis="axisRow" fieldPosition="1"/>
    </format>
    <format dxfId="321">
      <pivotArea field="4" type="button" dataOnly="0" labelOnly="1" outline="0" axis="axisRow" fieldPosition="0"/>
    </format>
    <format dxfId="320">
      <pivotArea field="6" type="button" dataOnly="0" labelOnly="1" outline="0" axis="axisRow" fieldPosition="2"/>
    </format>
    <format dxfId="319">
      <pivotArea dataOnly="0" outline="0" fieldPosition="0">
        <references count="1">
          <reference field="4" count="0" defaultSubtotal="1"/>
        </references>
      </pivotArea>
    </format>
    <format dxfId="318">
      <pivotArea dataOnly="0" fieldPosition="0">
        <references count="1">
          <reference field="5" count="0" defaultSubtotal="1"/>
        </references>
      </pivotArea>
    </format>
    <format dxfId="317">
      <pivotArea dataOnly="0" fieldPosition="0">
        <references count="1">
          <reference field="5" count="0" defaultSubtotal="1"/>
        </references>
      </pivotArea>
    </format>
    <format dxfId="316">
      <pivotArea dataOnly="0" fieldPosition="0">
        <references count="1">
          <reference field="5" count="0" defaultSubtotal="1"/>
        </references>
      </pivotArea>
    </format>
    <format dxfId="315">
      <pivotArea dataOnly="0" outline="0" fieldPosition="0">
        <references count="1">
          <reference field="4" count="1" defaultSubtotal="1">
            <x v="0"/>
          </reference>
        </references>
      </pivotArea>
    </format>
    <format dxfId="314">
      <pivotArea dataOnly="0" outline="0" fieldPosition="0">
        <references count="1">
          <reference field="4" count="1" defaultSubtotal="1">
            <x v="0"/>
          </reference>
        </references>
      </pivotArea>
    </format>
    <format dxfId="313">
      <pivotArea field="4" type="button" dataOnly="0" labelOnly="1" outline="0" axis="axisRow" fieldPosition="0"/>
    </format>
    <format dxfId="312">
      <pivotArea dataOnly="0" outline="0" fieldPosition="0">
        <references count="1">
          <reference field="4" count="0" defaultSubtotal="1"/>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name="PivotTable6" cacheId="7"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Q7:U9" firstHeaderRow="0" firstDataRow="1" firstDataCol="1"/>
  <pivotFields count="23">
    <pivotField showAll="0"/>
    <pivotField showAll="0">
      <items count="9">
        <item m="1" x="1"/>
        <item m="1" x="5"/>
        <item m="1" x="3"/>
        <item m="1" x="6"/>
        <item m="1" x="7"/>
        <item m="1" x="2"/>
        <item m="1" x="4"/>
        <item x="0"/>
        <item t="default"/>
      </items>
    </pivotField>
    <pivotField showAll="0"/>
    <pivotField showAll="0"/>
    <pivotField showAll="0"/>
    <pivotField showAll="0"/>
    <pivotField axis="axisRow" showAll="0">
      <items count="73">
        <item m="1" x="18"/>
        <item m="1" x="17"/>
        <item m="1" x="5"/>
        <item m="1" x="70"/>
        <item m="1" x="61"/>
        <item m="1" x="45"/>
        <item m="1" x="25"/>
        <item m="1" x="38"/>
        <item m="1" x="48"/>
        <item m="1" x="11"/>
        <item m="1" x="8"/>
        <item m="1" x="65"/>
        <item m="1" x="33"/>
        <item m="1" x="3"/>
        <item m="1" x="51"/>
        <item m="1" x="4"/>
        <item m="1" x="46"/>
        <item m="1" x="21"/>
        <item m="1" x="60"/>
        <item m="1" x="63"/>
        <item m="1" x="39"/>
        <item m="1" x="22"/>
        <item m="1" x="6"/>
        <item m="1" x="1"/>
        <item m="1" x="49"/>
        <item m="1" x="43"/>
        <item m="1" x="13"/>
        <item m="1" x="68"/>
        <item m="1" x="57"/>
        <item m="1" x="19"/>
        <item m="1" x="44"/>
        <item m="1" x="7"/>
        <item m="1" x="55"/>
        <item m="1" x="34"/>
        <item m="1" x="50"/>
        <item m="1" x="37"/>
        <item m="1" x="56"/>
        <item m="1" x="40"/>
        <item m="1" x="52"/>
        <item m="1" x="9"/>
        <item m="1" x="66"/>
        <item m="1" x="2"/>
        <item m="1" x="29"/>
        <item m="1" x="28"/>
        <item m="1" x="10"/>
        <item m="1" x="67"/>
        <item m="1" x="23"/>
        <item m="1" x="41"/>
        <item m="1" x="16"/>
        <item m="1" x="30"/>
        <item m="1" x="54"/>
        <item m="1" x="62"/>
        <item m="1" x="24"/>
        <item m="1" x="14"/>
        <item m="1" x="59"/>
        <item m="1" x="53"/>
        <item m="1" x="42"/>
        <item m="1" x="71"/>
        <item m="1" x="36"/>
        <item m="1" x="35"/>
        <item x="0"/>
        <item m="1" x="26"/>
        <item m="1" x="15"/>
        <item m="1" x="20"/>
        <item m="1" x="64"/>
        <item m="1" x="31"/>
        <item m="1" x="58"/>
        <item m="1" x="47"/>
        <item m="1" x="12"/>
        <item m="1" x="69"/>
        <item m="1" x="27"/>
        <item m="1" x="32"/>
        <item t="default"/>
      </items>
    </pivotField>
    <pivotField showAll="0"/>
    <pivotField showAll="0"/>
    <pivotField showAll="0"/>
    <pivotField showAll="0"/>
    <pivotField showAll="0"/>
    <pivotField dataField="1" showAll="0"/>
    <pivotField showAll="0"/>
    <pivotField dataField="1" showAll="0"/>
    <pivotField showAll="0"/>
    <pivotField showAll="0"/>
    <pivotField dataField="1" showAll="0"/>
    <pivotField showAll="0"/>
    <pivotField dataField="1" showAll="0"/>
    <pivotField showAll="0"/>
    <pivotField showAll="0"/>
    <pivotField showAll="0"/>
  </pivotFields>
  <rowFields count="1">
    <field x="6"/>
  </rowFields>
  <rowItems count="2">
    <i>
      <x v="60"/>
    </i>
    <i t="grand">
      <x/>
    </i>
  </rowItems>
  <colFields count="1">
    <field x="-2"/>
  </colFields>
  <colItems count="4">
    <i>
      <x/>
    </i>
    <i i="1">
      <x v="1"/>
    </i>
    <i i="2">
      <x v="2"/>
    </i>
    <i i="3">
      <x v="3"/>
    </i>
  </colItems>
  <dataFields count="4">
    <dataField name="Sum of Current Budget" fld="12" baseField="6" baseItem="0"/>
    <dataField name="Sum of Year to Date Actuals" fld="14" baseField="6" baseItem="0"/>
    <dataField name="Sum of Encumbrances" fld="19" baseField="0" baseItem="0"/>
    <dataField name="Sum of Balance Available" fld="17" baseField="0" baseItem="0"/>
  </dataFields>
  <formats count="1">
    <format dxfId="339">
      <pivotArea dataOnly="0" outline="0" fieldPosition="0">
        <references count="1">
          <reference field="4294967294" count="4">
            <x v="0"/>
            <x v="1"/>
            <x v="2"/>
            <x v="3"/>
          </reference>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name="PivotTable5" cacheId="7"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J7:N9" firstHeaderRow="0" firstDataRow="1" firstDataCol="1"/>
  <pivotFields count="23">
    <pivotField showAll="0"/>
    <pivotField showAll="0">
      <items count="9">
        <item m="1" x="1"/>
        <item m="1" x="5"/>
        <item m="1" x="3"/>
        <item m="1" x="6"/>
        <item m="1" x="7"/>
        <item m="1" x="2"/>
        <item m="1" x="4"/>
        <item x="0"/>
        <item t="default"/>
      </items>
    </pivotField>
    <pivotField showAll="0"/>
    <pivotField showAll="0"/>
    <pivotField showAll="0"/>
    <pivotField axis="axisRow" showAll="0">
      <items count="10">
        <item m="1" x="1"/>
        <item m="1" x="3"/>
        <item m="1" x="4"/>
        <item m="1" x="2"/>
        <item m="1" x="8"/>
        <item m="1" x="5"/>
        <item m="1" x="7"/>
        <item x="0"/>
        <item m="1" x="6"/>
        <item t="default"/>
      </items>
    </pivotField>
    <pivotField showAll="0"/>
    <pivotField showAll="0"/>
    <pivotField showAll="0"/>
    <pivotField showAll="0"/>
    <pivotField showAll="0"/>
    <pivotField showAll="0"/>
    <pivotField dataField="1" showAll="0"/>
    <pivotField showAll="0"/>
    <pivotField dataField="1" showAll="0"/>
    <pivotField showAll="0"/>
    <pivotField showAll="0"/>
    <pivotField dataField="1" showAll="0"/>
    <pivotField showAll="0"/>
    <pivotField dataField="1" showAll="0"/>
    <pivotField showAll="0"/>
    <pivotField showAll="0"/>
    <pivotField showAll="0"/>
  </pivotFields>
  <rowFields count="1">
    <field x="5"/>
  </rowFields>
  <rowItems count="2">
    <i>
      <x v="7"/>
    </i>
    <i t="grand">
      <x/>
    </i>
  </rowItems>
  <colFields count="1">
    <field x="-2"/>
  </colFields>
  <colItems count="4">
    <i>
      <x/>
    </i>
    <i i="1">
      <x v="1"/>
    </i>
    <i i="2">
      <x v="2"/>
    </i>
    <i i="3">
      <x v="3"/>
    </i>
  </colItems>
  <dataFields count="4">
    <dataField name="Sum of Current Budget" fld="12" baseField="5" baseItem="0"/>
    <dataField name="Sum of Year to Date Actuals" fld="14" baseField="5" baseItem="0"/>
    <dataField name="Sum of Encumbrances" fld="19" baseField="0" baseItem="0"/>
    <dataField name="Sum of Balance Available" fld="17" baseField="0" baseItem="0"/>
  </dataFields>
  <formats count="3">
    <format dxfId="342">
      <pivotArea dataOnly="0" outline="0" fieldPosition="0">
        <references count="1">
          <reference field="4294967294" count="4">
            <x v="0"/>
            <x v="1"/>
            <x v="2"/>
            <x v="3"/>
          </reference>
        </references>
      </pivotArea>
    </format>
    <format dxfId="341">
      <pivotArea collapsedLevelsAreSubtotals="1" fieldPosition="0">
        <references count="2">
          <reference field="4294967294" count="1" selected="0">
            <x v="3"/>
          </reference>
          <reference field="5" count="0"/>
        </references>
      </pivotArea>
    </format>
    <format dxfId="340">
      <pivotArea dataOnly="0" labelOnly="1" outline="0" fieldPosition="0">
        <references count="1">
          <reference field="4294967294" count="4">
            <x v="0"/>
            <x v="1"/>
            <x v="2"/>
            <x v="3"/>
          </reference>
        </references>
      </pivotArea>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5" minRefreshableVersion="3" itemPrintTitles="1" createdVersion="6" indent="0" outline="1" outlineData="1" multipleFieldFilters="0">
  <location ref="C7:F9" firstHeaderRow="0" firstDataRow="1" firstDataCol="1" rowPageCount="1" colPageCount="1"/>
  <pivotFields count="23">
    <pivotField showAll="0"/>
    <pivotField showAll="0">
      <items count="9">
        <item m="1" x="1"/>
        <item m="1" x="5"/>
        <item m="1" x="3"/>
        <item m="1" x="6"/>
        <item m="1" x="7"/>
        <item m="1" x="2"/>
        <item m="1" x="4"/>
        <item x="0"/>
        <item t="default"/>
      </items>
    </pivotField>
    <pivotField showAll="0"/>
    <pivotField showAll="0"/>
    <pivotField showAll="0">
      <items count="26">
        <item m="1" x="9"/>
        <item m="1" x="14"/>
        <item m="1" x="10"/>
        <item m="1" x="24"/>
        <item m="1" x="18"/>
        <item m="1" x="7"/>
        <item m="1" x="5"/>
        <item m="1" x="21"/>
        <item m="1" x="17"/>
        <item m="1" x="16"/>
        <item m="1" x="15"/>
        <item m="1" x="22"/>
        <item m="1" x="23"/>
        <item m="1" x="2"/>
        <item m="1" x="13"/>
        <item m="1" x="20"/>
        <item m="1" x="6"/>
        <item m="1" x="1"/>
        <item m="1" x="12"/>
        <item m="1" x="11"/>
        <item m="1" x="8"/>
        <item m="1" x="4"/>
        <item m="1" x="3"/>
        <item m="1" x="19"/>
        <item x="0"/>
        <item t="default"/>
      </items>
    </pivotField>
    <pivotField showAll="0"/>
    <pivotField axis="axisPage" multipleItemSelectionAllowed="1" showAll="0">
      <items count="73">
        <item h="1" m="1" x="18"/>
        <item m="1" x="17"/>
        <item h="1" m="1" x="5"/>
        <item h="1" m="1" x="70"/>
        <item m="1" x="61"/>
        <item h="1" m="1" x="45"/>
        <item h="1" m="1" x="25"/>
        <item h="1" m="1" x="38"/>
        <item h="1" m="1" x="48"/>
        <item h="1" m="1" x="11"/>
        <item h="1" m="1" x="8"/>
        <item h="1" m="1" x="65"/>
        <item h="1" m="1" x="33"/>
        <item h="1" m="1" x="3"/>
        <item h="1" m="1" x="20"/>
        <item h="1" m="1" x="51"/>
        <item h="1" m="1" x="4"/>
        <item h="1" m="1" x="46"/>
        <item h="1" m="1" x="21"/>
        <item h="1" m="1" x="60"/>
        <item h="1" m="1" x="63"/>
        <item h="1" m="1" x="39"/>
        <item h="1" m="1" x="22"/>
        <item h="1" m="1" x="6"/>
        <item h="1" m="1" x="1"/>
        <item h="1" m="1" x="49"/>
        <item h="1" m="1" x="43"/>
        <item h="1" m="1" x="13"/>
        <item h="1" m="1" x="68"/>
        <item h="1" m="1" x="57"/>
        <item h="1" m="1" x="19"/>
        <item h="1" m="1" x="26"/>
        <item h="1" m="1" x="44"/>
        <item h="1" m="1" x="7"/>
        <item m="1" x="55"/>
        <item h="1" m="1" x="34"/>
        <item h="1" m="1" x="50"/>
        <item h="1" m="1" x="37"/>
        <item h="1" m="1" x="56"/>
        <item h="1" m="1" x="40"/>
        <item h="1" m="1" x="52"/>
        <item m="1" x="9"/>
        <item h="1" m="1" x="66"/>
        <item h="1" m="1" x="2"/>
        <item h="1" m="1" x="29"/>
        <item h="1" m="1" x="28"/>
        <item h="1" m="1" x="10"/>
        <item h="1" m="1" x="67"/>
        <item h="1" m="1" x="23"/>
        <item h="1" m="1" x="41"/>
        <item h="1" m="1" x="64"/>
        <item h="1" m="1" x="16"/>
        <item h="1" m="1" x="30"/>
        <item h="1" m="1" x="54"/>
        <item h="1" m="1" x="62"/>
        <item h="1" m="1" x="24"/>
        <item h="1" m="1" x="14"/>
        <item h="1" m="1" x="59"/>
        <item h="1" m="1" x="53"/>
        <item h="1" m="1" x="42"/>
        <item h="1" m="1" x="71"/>
        <item h="1" m="1" x="36"/>
        <item h="1" m="1" x="15"/>
        <item h="1" m="1" x="35"/>
        <item x="0"/>
        <item h="1" m="1" x="31"/>
        <item h="1" m="1" x="58"/>
        <item h="1" m="1" x="47"/>
        <item h="1" m="1" x="12"/>
        <item h="1" m="1" x="69"/>
        <item h="1" m="1" x="27"/>
        <item h="1" m="1" x="32"/>
        <item t="default"/>
      </items>
    </pivotField>
    <pivotField showAll="0"/>
    <pivotField axis="axisRow" showAll="0" defaultSubtotal="0">
      <items count="11">
        <item m="1" x="2"/>
        <item m="1" x="5"/>
        <item m="1" x="10"/>
        <item m="1" x="7"/>
        <item m="1" x="4"/>
        <item m="1" x="6"/>
        <item m="1" x="8"/>
        <item m="1" x="9"/>
        <item m="1" x="1"/>
        <item m="1" x="3"/>
        <item x="0"/>
      </items>
    </pivotField>
    <pivotField showAll="0"/>
    <pivotField showAll="0"/>
    <pivotField showAll="0"/>
    <pivotField dataField="1" showAll="0"/>
    <pivotField showAll="0"/>
    <pivotField dataField="1" showAll="0"/>
    <pivotField showAll="0"/>
    <pivotField showAll="0"/>
    <pivotField dataField="1" showAll="0"/>
    <pivotField showAll="0"/>
    <pivotField showAll="0"/>
    <pivotField showAll="0"/>
    <pivotField showAll="0"/>
    <pivotField showAll="0"/>
  </pivotFields>
  <rowFields count="1">
    <field x="8"/>
  </rowFields>
  <rowItems count="2">
    <i>
      <x v="10"/>
    </i>
    <i t="grand">
      <x/>
    </i>
  </rowItems>
  <colFields count="1">
    <field x="-2"/>
  </colFields>
  <colItems count="3">
    <i>
      <x/>
    </i>
    <i i="1">
      <x v="1"/>
    </i>
    <i i="2">
      <x v="2"/>
    </i>
  </colItems>
  <pageFields count="1">
    <pageField fld="6" hier="-1"/>
  </pageFields>
  <dataFields count="3">
    <dataField name="Sum of Current Budget" fld="12" baseField="8" baseItem="2"/>
    <dataField name="Sum of Year to Date Actuals" fld="14" baseField="8" baseItem="1"/>
    <dataField name="Sum of Balance Available" fld="17" baseField="0" baseItem="0"/>
  </dataFields>
  <formats count="1">
    <format dxfId="343">
      <pivotArea dataOnly="0" outline="0" fieldPosition="0">
        <references count="1">
          <reference field="4294967294" count="2">
            <x v="0"/>
            <x v="2"/>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6" minRefreshableVersion="3" itemPrintTitles="1" createdVersion="6" indent="0" compact="0" compactData="0" gridDropZones="1" multipleFieldFilters="0">
  <location ref="O11:S15" firstHeaderRow="1" firstDataRow="2" firstDataCol="2"/>
  <pivotFields count="23">
    <pivotField compact="0" outline="0" showAll="0"/>
    <pivotField compact="0" outline="0" showAll="0"/>
    <pivotField compact="0" outline="0" showAll="0"/>
    <pivotField compact="0" outline="0" showAll="0"/>
    <pivotField compact="0" outline="0" showAll="0">
      <items count="26">
        <item m="1" x="9"/>
        <item m="1" x="14"/>
        <item m="1" x="10"/>
        <item m="1" x="24"/>
        <item m="1" x="18"/>
        <item m="1" x="7"/>
        <item m="1" x="5"/>
        <item m="1" x="21"/>
        <item m="1" x="17"/>
        <item m="1" x="16"/>
        <item m="1" x="15"/>
        <item m="1" x="22"/>
        <item m="1" x="23"/>
        <item m="1" x="2"/>
        <item m="1" x="13"/>
        <item m="1" x="20"/>
        <item m="1" x="6"/>
        <item m="1" x="1"/>
        <item m="1" x="12"/>
        <item m="1" x="11"/>
        <item m="1" x="8"/>
        <item m="1" x="4"/>
        <item m="1" x="3"/>
        <item m="1" x="19"/>
        <item x="0"/>
        <item t="default"/>
      </items>
    </pivotField>
    <pivotField axis="axisRow" compact="0" outline="0" showAll="0">
      <items count="10">
        <item m="1" x="1"/>
        <item m="1" x="3"/>
        <item m="1" x="4"/>
        <item m="1" x="6"/>
        <item m="1" x="2"/>
        <item m="1" x="8"/>
        <item m="1" x="5"/>
        <item m="1" x="7"/>
        <item x="0"/>
        <item t="default"/>
      </items>
    </pivotField>
    <pivotField compact="0" outline="0" showAll="0"/>
    <pivotField compact="0" outline="0" showAll="0"/>
    <pivotField axis="axisRow" compact="0" outline="0" showAll="0">
      <items count="12">
        <item m="1" x="2"/>
        <item m="1" x="5"/>
        <item m="1" x="10"/>
        <item m="1" x="7"/>
        <item m="1" x="4"/>
        <item m="1" x="6"/>
        <item m="1" x="8"/>
        <item m="1" x="9"/>
        <item m="1" x="1"/>
        <item m="1" x="3"/>
        <item x="0"/>
        <item t="default"/>
      </items>
    </pivotField>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s>
  <rowFields count="2">
    <field x="5"/>
    <field x="8"/>
  </rowFields>
  <rowItems count="3">
    <i>
      <x v="8"/>
      <x v="10"/>
    </i>
    <i t="default">
      <x v="8"/>
    </i>
    <i t="grand">
      <x/>
    </i>
  </rowItems>
  <colFields count="1">
    <field x="-2"/>
  </colFields>
  <colItems count="3">
    <i>
      <x/>
    </i>
    <i i="1">
      <x v="1"/>
    </i>
    <i i="2">
      <x v="2"/>
    </i>
  </colItems>
  <dataFields count="3">
    <dataField name="Sum of Current Budget" fld="12" baseField="5" baseItem="0" numFmtId="8"/>
    <dataField name="Sum of Year to Date Actuals" fld="14" baseField="5" baseItem="0" numFmtId="8"/>
    <dataField name="Sum of Balance Available" fld="17" baseField="0" baseItem="0" numFmtId="8"/>
  </dataField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Q81:Q82" firstHeaderRow="1" firstDataRow="1" firstDataCol="0"/>
  <pivotFields count="21">
    <pivotField showAll="0"/>
    <pivotField showAll="0"/>
    <pivotField showAll="0"/>
    <pivotField showAll="0"/>
    <pivotField showAll="0"/>
    <pivotField numFmtId="44" showAll="0"/>
    <pivotField numFmtId="44" showAll="0"/>
    <pivotField numFmtId="44" showAll="0"/>
    <pivotField numFmtId="44" showAll="0"/>
    <pivotField dataField="1" numFmtId="44" showAll="0"/>
    <pivotField numFmtId="44" showAll="0"/>
    <pivotField numFmtId="44" showAll="0"/>
    <pivotField numFmtId="44" showAll="0"/>
    <pivotField numFmtId="44" showAll="0"/>
    <pivotField numFmtId="44" showAll="0"/>
    <pivotField numFmtId="44" showAll="0"/>
    <pivotField numFmtId="44" showAll="0"/>
    <pivotField numFmtId="2" showAll="0"/>
    <pivotField numFmtId="2" showAll="0" defaultSubtotal="0"/>
    <pivotField showAll="0"/>
    <pivotField showAll="0"/>
  </pivotFields>
  <rowItems count="1">
    <i/>
  </rowItems>
  <colItems count="1">
    <i/>
  </colItems>
  <dataFields count="1">
    <dataField name="Sum of P5" fld="9" baseField="0" baseItem="0"/>
  </dataFields>
  <formats count="5">
    <format dxfId="223">
      <pivotArea outline="0" collapsedLevelsAreSubtotals="1" fieldPosition="0"/>
    </format>
    <format dxfId="222">
      <pivotArea type="all" dataOnly="0" outline="0" fieldPosition="0"/>
    </format>
    <format dxfId="221">
      <pivotArea outline="0" collapsedLevelsAreSubtotals="1" fieldPosition="0"/>
    </format>
    <format dxfId="220">
      <pivotArea dataOnly="0" labelOnly="1" outline="0" axis="axisValues" fieldPosition="0"/>
    </format>
    <format dxfId="219">
      <pivotArea dataOnly="0" labelOnly="1" outline="0" axis="axisValues"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G13:AH15" firstHeaderRow="1" firstDataRow="1" firstDataCol="1"/>
  <pivotFields count="17">
    <pivotField showAll="0"/>
    <pivotField showAll="0"/>
    <pivotField showAll="0"/>
    <pivotField showAll="0">
      <items count="16">
        <item m="1" x="4"/>
        <item m="1" x="2"/>
        <item m="1" x="13"/>
        <item m="1" x="5"/>
        <item m="1" x="14"/>
        <item m="1" x="9"/>
        <item m="1" x="7"/>
        <item m="1" x="6"/>
        <item m="1" x="3"/>
        <item m="1" x="11"/>
        <item m="1" x="12"/>
        <item m="1" x="8"/>
        <item m="1" x="1"/>
        <item m="1" x="10"/>
        <item x="0"/>
        <item t="default"/>
      </items>
    </pivotField>
    <pivotField showAll="0"/>
    <pivotField dataField="1" showAll="0"/>
    <pivotField showAll="0"/>
    <pivotField showAll="0"/>
    <pivotField showAll="0"/>
    <pivotField showAll="0"/>
    <pivotField showAll="0"/>
    <pivotField axis="axisRow" showAll="0">
      <items count="29">
        <item m="1" x="2"/>
        <item m="1" x="8"/>
        <item m="1" x="1"/>
        <item m="1" x="24"/>
        <item m="1" x="25"/>
        <item m="1" x="26"/>
        <item m="1" x="27"/>
        <item m="1" x="20"/>
        <item m="1" x="23"/>
        <item m="1" x="12"/>
        <item m="1" x="16"/>
        <item m="1" x="3"/>
        <item m="1" x="13"/>
        <item m="1" x="15"/>
        <item m="1" x="17"/>
        <item m="1" x="18"/>
        <item m="1" x="5"/>
        <item m="1" x="7"/>
        <item m="1" x="10"/>
        <item m="1" x="11"/>
        <item m="1" x="14"/>
        <item x="0"/>
        <item m="1" x="6"/>
        <item m="1" x="19"/>
        <item m="1" x="21"/>
        <item m="1" x="9"/>
        <item m="1" x="4"/>
        <item m="1" x="22"/>
        <item t="default"/>
      </items>
    </pivotField>
    <pivotField showAll="0"/>
    <pivotField showAll="0"/>
    <pivotField showAll="0"/>
    <pivotField showAll="0"/>
    <pivotField showAll="0"/>
  </pivotFields>
  <rowFields count="1">
    <field x="11"/>
  </rowFields>
  <rowItems count="2">
    <i>
      <x v="21"/>
    </i>
    <i t="grand">
      <x/>
    </i>
  </rowItems>
  <colItems count="1">
    <i/>
  </colItems>
  <dataFields count="1">
    <dataField name="Sum of Amount" fld="5" baseField="0" baseItem="0" numFmtId="8"/>
  </dataFields>
  <formats count="4">
    <format dxfId="227">
      <pivotArea outline="0" collapsedLevelsAreSubtotals="1" fieldPosition="0"/>
    </format>
    <format dxfId="226">
      <pivotArea dataOnly="0" labelOnly="1" outline="0" axis="axisValues" fieldPosition="0"/>
    </format>
    <format dxfId="225">
      <pivotArea dataOnly="0" labelOnly="1" outline="0" axis="axisValues" fieldPosition="0"/>
    </format>
    <format dxfId="2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4" indent="0" compact="0" compactData="0" gridDropZones="1" multipleFieldFilters="0">
  <location ref="A11:E13" firstHeaderRow="1" firstDataRow="2" firstDataCol="3"/>
  <pivotFields count="18">
    <pivotField compact="0" outline="0" showAll="0"/>
    <pivotField compact="0" outline="0" showAll="0" defaultSubtotal="0"/>
    <pivotField compact="0" outline="0" showAll="0"/>
    <pivotField compact="0" outline="0" showAll="0"/>
    <pivotField axis="axisRow" compact="0" outline="0" showAll="0" sortType="ascending">
      <items count="27">
        <item m="1" x="9"/>
        <item m="1" x="14"/>
        <item m="1" x="10"/>
        <item m="1" x="25"/>
        <item m="1" x="19"/>
        <item h="1" m="1" x="16"/>
        <item m="1" x="7"/>
        <item m="1" x="5"/>
        <item m="1" x="22"/>
        <item m="1" x="18"/>
        <item m="1" x="17"/>
        <item m="1" x="15"/>
        <item h="1" m="1" x="23"/>
        <item m="1" x="24"/>
        <item m="1" x="2"/>
        <item m="1" x="13"/>
        <item m="1" x="21"/>
        <item m="1" x="6"/>
        <item m="1" x="1"/>
        <item m="1" x="12"/>
        <item m="1" x="11"/>
        <item m="1" x="8"/>
        <item m="1" x="4"/>
        <item m="1" x="3"/>
        <item m="1" x="20"/>
        <item x="0"/>
        <item t="default"/>
      </items>
    </pivotField>
    <pivotField axis="axisRow" compact="0" outline="0" subtotalTop="0" showAll="0" sortType="ascending">
      <items count="15">
        <item m="1" x="10"/>
        <item m="1" x="3"/>
        <item m="1" x="6"/>
        <item m="1" x="8"/>
        <item m="1" x="11"/>
        <item m="1" x="4"/>
        <item m="1" x="7"/>
        <item m="1" x="13"/>
        <item m="1" x="9"/>
        <item m="1" x="5"/>
        <item m="1" x="2"/>
        <item m="1" x="12"/>
        <item m="1" x="1"/>
        <item x="0"/>
        <item t="default"/>
      </items>
    </pivotField>
    <pivotField axis="axisRow" compact="0" outline="0" showAll="0" sortType="ascending">
      <items count="90">
        <item h="1" m="1" x="24"/>
        <item h="1" m="1" x="86"/>
        <item h="1" m="1" x="2"/>
        <item m="1" x="23"/>
        <item h="1" m="1" x="9"/>
        <item m="1" x="87"/>
        <item m="1" x="78"/>
        <item m="1" x="55"/>
        <item h="1" m="1" x="31"/>
        <item h="1" m="1" x="46"/>
        <item m="1" x="58"/>
        <item h="1" m="1" x="72"/>
        <item m="1" x="16"/>
        <item m="1" x="13"/>
        <item h="1" m="1" x="82"/>
        <item h="1" m="1" x="51"/>
        <item h="1" m="1" x="40"/>
        <item m="1" x="6"/>
        <item m="1" x="26"/>
        <item m="1" x="62"/>
        <item h="1" m="1" x="7"/>
        <item h="1" m="1" x="33"/>
        <item h="1" m="1" x="64"/>
        <item h="1" m="1" x="56"/>
        <item h="1" m="1" x="27"/>
        <item h="1" m="1" x="75"/>
        <item h="1" m="1" x="80"/>
        <item h="1" m="1" x="47"/>
        <item h="1" m="1" x="28"/>
        <item h="1" m="1" x="10"/>
        <item h="1" m="1" x="1"/>
        <item h="1" m="1" x="59"/>
        <item h="1" m="1" x="39"/>
        <item h="1" m="1" x="52"/>
        <item h="1" m="1" x="19"/>
        <item h="1" m="1" x="85"/>
        <item h="1" m="1" x="71"/>
        <item h="1" m="1" x="25"/>
        <item h="1" m="1" x="32"/>
        <item h="1" m="1" x="54"/>
        <item h="1" m="1" x="60"/>
        <item h="1" m="1" x="11"/>
        <item h="1" m="1" x="68"/>
        <item h="1" m="1" x="41"/>
        <item h="1" m="1" x="61"/>
        <item h="1" m="1" x="18"/>
        <item h="1" m="1" x="8"/>
        <item h="1" m="1" x="45"/>
        <item h="1" m="1" x="12"/>
        <item h="1" m="1" x="70"/>
        <item h="1" m="1" x="48"/>
        <item h="1" m="1" x="65"/>
        <item h="1" m="1" x="14"/>
        <item h="1" m="1" x="63"/>
        <item h="1" m="1" x="83"/>
        <item h="1" m="1" x="4"/>
        <item h="1" m="1" x="17"/>
        <item h="1" m="1" x="36"/>
        <item h="1" m="1" x="77"/>
        <item h="1" m="1" x="57"/>
        <item h="1" m="1" x="34"/>
        <item h="1" m="1" x="15"/>
        <item h="1" m="1" x="84"/>
        <item h="1" m="1" x="29"/>
        <item h="1" m="1" x="69"/>
        <item h="1" m="1" x="49"/>
        <item h="1" m="1" x="81"/>
        <item h="1" m="1" x="53"/>
        <item h="1" m="1" x="22"/>
        <item h="1" m="1" x="43"/>
        <item h="1" m="1" x="37"/>
        <item h="1" m="1" x="67"/>
        <item h="1" m="1" x="79"/>
        <item h="1" m="1" x="30"/>
        <item h="1" m="1" x="20"/>
        <item h="1" m="1" x="35"/>
        <item h="1" m="1" x="5"/>
        <item h="1" m="1" x="76"/>
        <item h="1" m="1" x="3"/>
        <item h="1" m="1" x="73"/>
        <item h="1" m="1" x="66"/>
        <item h="1" m="1" x="50"/>
        <item h="1" m="1" x="38"/>
        <item h="1" m="1" x="88"/>
        <item h="1" m="1" x="44"/>
        <item h="1" m="1" x="74"/>
        <item h="1" m="1" x="21"/>
        <item h="1" m="1" x="42"/>
        <item h="1" x="0"/>
        <item t="default"/>
      </items>
    </pivotField>
    <pivotField compact="0" outline="0" showAll="0" defaultSubtotal="0"/>
    <pivotField compact="0" outline="0" showAll="0" defaultSubtotal="0"/>
    <pivotField compact="0" outline="0" showAl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s>
  <rowFields count="3">
    <field x="5"/>
    <field x="4"/>
    <field x="6"/>
  </rowFields>
  <rowItems count="1">
    <i t="grand">
      <x/>
    </i>
  </rowItems>
  <colFields count="1">
    <field x="-2"/>
  </colFields>
  <colItems count="2">
    <i>
      <x/>
    </i>
    <i i="1">
      <x v="1"/>
    </i>
  </colItems>
  <dataFields count="2">
    <dataField name="Sum of Actuals" fld="16" baseField="6" baseItem="5"/>
    <dataField name="Sum of Current Budget" fld="12" baseField="6" baseItem="5"/>
  </dataFields>
  <formats count="48">
    <format dxfId="275">
      <pivotArea outline="0" collapsedLevelsAreSubtotals="1" fieldPosition="0"/>
    </format>
    <format dxfId="274">
      <pivotArea type="origin" dataOnly="0" labelOnly="1" outline="0" fieldPosition="0"/>
    </format>
    <format dxfId="273">
      <pivotArea dataOnly="0" labelOnly="1" outline="0" fieldPosition="0">
        <references count="1">
          <reference field="5" count="0"/>
        </references>
      </pivotArea>
    </format>
    <format dxfId="272">
      <pivotArea dataOnly="0" labelOnly="1" outline="0" fieldPosition="0">
        <references count="1">
          <reference field="5" count="0" defaultSubtotal="1"/>
        </references>
      </pivotArea>
    </format>
    <format dxfId="271">
      <pivotArea dataOnly="0" labelOnly="1" grandRow="1" outline="0" fieldPosition="0"/>
    </format>
    <format dxfId="270">
      <pivotArea dataOnly="0" labelOnly="1" outline="0" fieldPosition="0">
        <references count="2">
          <reference field="4" count="1">
            <x v="12"/>
          </reference>
          <reference field="5" count="0" selected="0"/>
        </references>
      </pivotArea>
    </format>
    <format dxfId="269">
      <pivotArea dataOnly="0" outline="0" fieldPosition="0">
        <references count="1">
          <reference field="4" count="0" defaultSubtotal="1"/>
        </references>
      </pivotArea>
    </format>
    <format dxfId="268">
      <pivotArea outline="0" collapsedLevelsAreSubtotals="1" fieldPosition="0"/>
    </format>
    <format dxfId="267">
      <pivotArea dataOnly="0" labelOnly="1" outline="0" fieldPosition="0">
        <references count="1">
          <reference field="5" count="0"/>
        </references>
      </pivotArea>
    </format>
    <format dxfId="266">
      <pivotArea dataOnly="0" labelOnly="1" outline="0" fieldPosition="0">
        <references count="1">
          <reference field="5" count="0" defaultSubtotal="1"/>
        </references>
      </pivotArea>
    </format>
    <format dxfId="265">
      <pivotArea dataOnly="0" labelOnly="1" grandRow="1" outline="0" fieldPosition="0"/>
    </format>
    <format dxfId="264">
      <pivotArea dataOnly="0" labelOnly="1" outline="0" fieldPosition="0">
        <references count="2">
          <reference field="4" count="1">
            <x v="12"/>
          </reference>
          <reference field="5" count="0" selected="0"/>
        </references>
      </pivotArea>
    </format>
    <format dxfId="263">
      <pivotArea dataOnly="0" labelOnly="1" outline="0" fieldPosition="0">
        <references count="2">
          <reference field="4" count="1" defaultSubtotal="1">
            <x v="12"/>
          </reference>
          <reference field="5" count="0" selected="0"/>
        </references>
      </pivotArea>
    </format>
    <format dxfId="262">
      <pivotArea dataOnly="0" labelOnly="1" outline="0" fieldPosition="0">
        <references count="1">
          <reference field="5" count="0" defaultSubtotal="1"/>
        </references>
      </pivotArea>
    </format>
    <format dxfId="261">
      <pivotArea dataOnly="0" labelOnly="1" grandRow="1" outline="0" fieldPosition="0"/>
    </format>
    <format dxfId="260">
      <pivotArea dataOnly="0" labelOnly="1" outline="0" fieldPosition="0">
        <references count="2">
          <reference field="4" count="1" defaultSubtotal="1">
            <x v="12"/>
          </reference>
          <reference field="5" count="0" selected="0"/>
        </references>
      </pivotArea>
    </format>
    <format dxfId="259">
      <pivotArea field="5" type="button" dataOnly="0" labelOnly="1" outline="0" axis="axisRow" fieldPosition="0"/>
    </format>
    <format dxfId="258">
      <pivotArea field="4" type="button" dataOnly="0" labelOnly="1" outline="0" axis="axisRow" fieldPosition="1"/>
    </format>
    <format dxfId="257">
      <pivotArea field="6" type="button" dataOnly="0" labelOnly="1" outline="0" axis="axisRow" fieldPosition="2"/>
    </format>
    <format dxfId="256">
      <pivotArea dataOnly="0" outline="0" fieldPosition="0">
        <references count="1">
          <reference field="4" count="0" defaultSubtotal="1"/>
        </references>
      </pivotArea>
    </format>
    <format dxfId="255">
      <pivotArea dataOnly="0" fieldPosition="0">
        <references count="1">
          <reference field="5" count="0" defaultSubtotal="1"/>
        </references>
      </pivotArea>
    </format>
    <format dxfId="254">
      <pivotArea outline="0" collapsedLevelsAreSubtotals="1" fieldPosition="0"/>
    </format>
    <format dxfId="253">
      <pivotArea field="-2" type="button" dataOnly="0" labelOnly="1" outline="0" axis="axisCol" fieldPosition="0"/>
    </format>
    <format dxfId="252">
      <pivotArea type="topRight" dataOnly="0" labelOnly="1" outline="0" fieldPosition="0"/>
    </format>
    <format dxfId="251">
      <pivotArea dataOnly="0" labelOnly="1" outline="0" fieldPosition="0">
        <references count="1">
          <reference field="4294967294" count="2">
            <x v="0"/>
            <x v="1"/>
          </reference>
        </references>
      </pivotArea>
    </format>
    <format dxfId="250">
      <pivotArea outline="0" collapsedLevelsAreSubtotals="1" fieldPosition="0"/>
    </format>
    <format dxfId="249">
      <pivotArea field="-2" type="button" dataOnly="0" labelOnly="1" outline="0" axis="axisCol" fieldPosition="0"/>
    </format>
    <format dxfId="248">
      <pivotArea type="topRight" dataOnly="0" labelOnly="1" outline="0" fieldPosition="0"/>
    </format>
    <format dxfId="247">
      <pivotArea dataOnly="0" labelOnly="1" outline="0" fieldPosition="0">
        <references count="1">
          <reference field="4294967294" count="2">
            <x v="0"/>
            <x v="1"/>
          </reference>
        </references>
      </pivotArea>
    </format>
    <format dxfId="246">
      <pivotArea outline="0" fieldPosition="0">
        <references count="1">
          <reference field="5" count="1" selected="0" defaultSubtotal="1">
            <x v="3"/>
          </reference>
        </references>
      </pivotArea>
    </format>
    <format dxfId="245">
      <pivotArea dataOnly="0" labelOnly="1" outline="0" fieldPosition="0">
        <references count="1">
          <reference field="5" count="1" defaultSubtotal="1">
            <x v="3"/>
          </reference>
        </references>
      </pivotArea>
    </format>
    <format dxfId="244">
      <pivotArea outline="0" fieldPosition="0">
        <references count="1">
          <reference field="5" count="1" selected="0" defaultSubtotal="1">
            <x v="3"/>
          </reference>
        </references>
      </pivotArea>
    </format>
    <format dxfId="243">
      <pivotArea dataOnly="0" labelOnly="1" outline="0" fieldPosition="0">
        <references count="1">
          <reference field="5" count="1" defaultSubtotal="1">
            <x v="3"/>
          </reference>
        </references>
      </pivotArea>
    </format>
    <format dxfId="242">
      <pivotArea dataOnly="0" outline="0" fieldPosition="0">
        <references count="1">
          <reference field="4" count="0" defaultSubtotal="1"/>
        </references>
      </pivotArea>
    </format>
    <format dxfId="241">
      <pivotArea outline="0" fieldPosition="0">
        <references count="1">
          <reference field="5" count="1" selected="0" defaultSubtotal="1">
            <x v="3"/>
          </reference>
        </references>
      </pivotArea>
    </format>
    <format dxfId="240">
      <pivotArea dataOnly="0" labelOnly="1" outline="0" fieldPosition="0">
        <references count="1">
          <reference field="5" count="1" defaultSubtotal="1">
            <x v="3"/>
          </reference>
        </references>
      </pivotArea>
    </format>
    <format dxfId="239">
      <pivotArea field="-2" type="button" dataOnly="0" labelOnly="1" outline="0" axis="axisCol" fieldPosition="0"/>
    </format>
    <format dxfId="238">
      <pivotArea field="-2" type="button" dataOnly="0" labelOnly="1" outline="0" axis="axisCol" fieldPosition="0"/>
    </format>
    <format dxfId="237">
      <pivotArea dataOnly="0" labelOnly="1" outline="0" fieldPosition="0">
        <references count="1">
          <reference field="4294967294" count="2">
            <x v="0"/>
            <x v="1"/>
          </reference>
        </references>
      </pivotArea>
    </format>
    <format dxfId="236">
      <pivotArea dataOnly="0" labelOnly="1" outline="0" fieldPosition="0">
        <references count="1">
          <reference field="4294967294" count="2">
            <x v="0"/>
            <x v="1"/>
          </reference>
        </references>
      </pivotArea>
    </format>
    <format dxfId="235">
      <pivotArea outline="0" fieldPosition="0">
        <references count="4">
          <reference field="4294967294" count="1" selected="0">
            <x v="0"/>
          </reference>
          <reference field="4" count="1" selected="0">
            <x v="0"/>
          </reference>
          <reference field="5" count="1" selected="0">
            <x v="3"/>
          </reference>
          <reference field="6" count="1" selected="0">
            <x v="10"/>
          </reference>
        </references>
      </pivotArea>
    </format>
    <format dxfId="234">
      <pivotArea outline="0" fieldPosition="0">
        <references count="4">
          <reference field="4294967294" count="1" selected="0">
            <x v="0"/>
          </reference>
          <reference field="4" count="1" selected="0">
            <x v="1"/>
          </reference>
          <reference field="5" count="1" selected="0">
            <x v="3"/>
          </reference>
          <reference field="6" count="1" selected="0">
            <x v="6"/>
          </reference>
        </references>
      </pivotArea>
    </format>
    <format dxfId="233">
      <pivotArea outline="0" fieldPosition="0">
        <references count="4">
          <reference field="4294967294" count="1" selected="0">
            <x v="0"/>
          </reference>
          <reference field="4" count="1" selected="0">
            <x v="1"/>
          </reference>
          <reference field="5" count="1" selected="0">
            <x v="3"/>
          </reference>
          <reference field="6" count="1" selected="0">
            <x v="7"/>
          </reference>
        </references>
      </pivotArea>
    </format>
    <format dxfId="232">
      <pivotArea outline="0" fieldPosition="0">
        <references count="4">
          <reference field="4294967294" count="1" selected="0">
            <x v="0"/>
          </reference>
          <reference field="4" count="1" selected="0">
            <x v="11"/>
          </reference>
          <reference field="5" count="1" selected="0">
            <x v="3"/>
          </reference>
          <reference field="6" count="1" selected="0">
            <x v="10"/>
          </reference>
        </references>
      </pivotArea>
    </format>
    <format dxfId="231">
      <pivotArea outline="0" fieldPosition="0">
        <references count="4">
          <reference field="4294967294" count="1" selected="0">
            <x v="0"/>
          </reference>
          <reference field="4" count="1" selected="0">
            <x v="0"/>
          </reference>
          <reference field="5" count="1" selected="0">
            <x v="3"/>
          </reference>
          <reference field="6" count="1" selected="0">
            <x v="10"/>
          </reference>
        </references>
      </pivotArea>
    </format>
    <format dxfId="230">
      <pivotArea outline="0" fieldPosition="0">
        <references count="4">
          <reference field="4294967294" count="1" selected="0">
            <x v="0"/>
          </reference>
          <reference field="4" count="1" selected="0">
            <x v="1"/>
          </reference>
          <reference field="5" count="1" selected="0">
            <x v="3"/>
          </reference>
          <reference field="6" count="1" selected="0">
            <x v="6"/>
          </reference>
        </references>
      </pivotArea>
    </format>
    <format dxfId="229">
      <pivotArea outline="0" fieldPosition="0">
        <references count="4">
          <reference field="4294967294" count="1" selected="0">
            <x v="0"/>
          </reference>
          <reference field="4" count="1" selected="0">
            <x v="1"/>
          </reference>
          <reference field="5" count="1" selected="0">
            <x v="3"/>
          </reference>
          <reference field="6" count="1" selected="0">
            <x v="7"/>
          </reference>
        </references>
      </pivotArea>
    </format>
    <format dxfId="228">
      <pivotArea outline="0" fieldPosition="0">
        <references count="4">
          <reference field="4294967294" count="1" selected="0">
            <x v="0"/>
          </reference>
          <reference field="4" count="1" selected="0">
            <x v="11"/>
          </reference>
          <reference field="5" count="1" selected="0">
            <x v="3"/>
          </reference>
          <reference field="6" count="1" selected="0">
            <x v="10"/>
          </reference>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name="PivotTable12" cacheId="7"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O15:AP16" firstHeaderRow="1" firstDataRow="1" firstDataCol="1" rowPageCount="1" colPageCount="1"/>
  <pivotFields count="23">
    <pivotField showAll="0"/>
    <pivotField showAll="0"/>
    <pivotField showAll="0"/>
    <pivotField showAll="0"/>
    <pivotField axis="axisRow" multipleItemSelectionAllowed="1" showAll="0">
      <items count="26">
        <item m="1" x="9"/>
        <item m="1" x="14"/>
        <item m="1" x="10"/>
        <item m="1" x="24"/>
        <item m="1" x="18"/>
        <item m="1" x="7"/>
        <item m="1" x="5"/>
        <item m="1" x="21"/>
        <item m="1" x="17"/>
        <item m="1" x="16"/>
        <item m="1" x="15"/>
        <item h="1" m="1" x="22"/>
        <item m="1" x="23"/>
        <item m="1" x="2"/>
        <item m="1" x="13"/>
        <item m="1" x="20"/>
        <item m="1" x="6"/>
        <item m="1" x="1"/>
        <item m="1" x="12"/>
        <item m="1" x="8"/>
        <item m="1" x="4"/>
        <item m="1" x="3"/>
        <item x="0"/>
        <item h="1" m="1" x="11"/>
        <item h="1" m="1" x="19"/>
        <item t="default"/>
      </items>
    </pivotField>
    <pivotField showAll="0"/>
    <pivotField axis="axisPage" multipleItemSelectionAllowed="1" showAll="0">
      <items count="73">
        <item m="1" x="17"/>
        <item h="1" m="1" x="70"/>
        <item h="1" m="1" x="61"/>
        <item h="1" m="1" x="45"/>
        <item h="1" m="1" x="25"/>
        <item h="1" m="1" x="38"/>
        <item h="1" m="1" x="48"/>
        <item h="1" m="1" x="11"/>
        <item h="1" m="1" x="8"/>
        <item h="1" m="1" x="65"/>
        <item h="1" m="1" x="3"/>
        <item h="1" m="1" x="4"/>
        <item h="1" m="1" x="46"/>
        <item h="1" m="1" x="21"/>
        <item h="1" m="1" x="60"/>
        <item h="1" m="1" x="63"/>
        <item h="1" m="1" x="39"/>
        <item h="1" m="1" x="22"/>
        <item h="1" m="1" x="6"/>
        <item h="1" m="1" x="1"/>
        <item h="1" m="1" x="49"/>
        <item h="1" m="1" x="43"/>
        <item h="1" m="1" x="13"/>
        <item h="1" m="1" x="57"/>
        <item h="1" m="1" x="19"/>
        <item h="1" m="1" x="44"/>
        <item h="1" m="1" x="7"/>
        <item h="1" m="1" x="55"/>
        <item h="1" m="1" x="34"/>
        <item h="1" m="1" x="50"/>
        <item h="1" m="1" x="56"/>
        <item h="1" m="1" x="40"/>
        <item h="1" m="1" x="52"/>
        <item h="1" m="1" x="9"/>
        <item h="1" m="1" x="66"/>
        <item h="1" m="1" x="2"/>
        <item h="1" m="1" x="10"/>
        <item h="1" m="1" x="67"/>
        <item h="1" m="1" x="41"/>
        <item h="1" m="1" x="16"/>
        <item h="1" m="1" x="30"/>
        <item h="1" m="1" x="54"/>
        <item h="1" m="1" x="24"/>
        <item h="1" m="1" x="14"/>
        <item h="1" m="1" x="59"/>
        <item h="1" m="1" x="53"/>
        <item h="1" m="1" x="42"/>
        <item h="1" m="1" x="71"/>
        <item h="1" m="1" x="36"/>
        <item h="1" m="1" x="35"/>
        <item h="1" x="0"/>
        <item h="1" m="1" x="37"/>
        <item h="1" m="1" x="18"/>
        <item h="1" m="1" x="62"/>
        <item h="1" m="1" x="51"/>
        <item h="1" m="1" x="33"/>
        <item h="1" m="1" x="5"/>
        <item h="1" m="1" x="23"/>
        <item h="1" m="1" x="68"/>
        <item h="1" m="1" x="29"/>
        <item h="1" m="1" x="28"/>
        <item h="1" m="1" x="26"/>
        <item h="1" m="1" x="15"/>
        <item h="1" m="1" x="20"/>
        <item h="1" m="1" x="64"/>
        <item h="1" m="1" x="31"/>
        <item h="1" m="1" x="58"/>
        <item h="1" m="1" x="47"/>
        <item h="1" m="1" x="12"/>
        <item h="1" m="1" x="69"/>
        <item h="1" m="1" x="27"/>
        <item h="1" m="1" x="32"/>
        <item t="default"/>
      </items>
    </pivotField>
    <pivotField showAll="0" defaultSubtotal="0"/>
    <pivotField showAll="0" defaultSubtota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s>
  <rowFields count="1">
    <field x="4"/>
  </rowFields>
  <rowItems count="1">
    <i t="grand">
      <x/>
    </i>
  </rowItems>
  <colItems count="1">
    <i/>
  </colItems>
  <pageFields count="1">
    <pageField fld="6" hier="-1"/>
  </pageFields>
  <dataFields count="1">
    <dataField name="Sum of Current Budget" fld="12" baseField="6" baseItem="0" numFmtId="44"/>
  </dataFields>
  <formats count="1">
    <format dxfId="276">
      <pivotArea outline="0" collapsedLevelsAreSubtotals="1"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name="PivotTable10" cacheId="8"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J52:AK53" firstHeaderRow="1" firstDataRow="1" firstDataCol="1" rowPageCount="1" colPageCount="1"/>
  <pivotFields count="17">
    <pivotField showAll="0"/>
    <pivotField showAll="0"/>
    <pivotField showAll="0"/>
    <pivotField showAll="0"/>
    <pivotField showAll="0"/>
    <pivotField dataField="1" showAll="0"/>
    <pivotField showAll="0"/>
    <pivotField showAll="0"/>
    <pivotField showAll="0"/>
    <pivotField axis="axisPage" showAll="0">
      <items count="3">
        <item m="1" x="1"/>
        <item x="0"/>
        <item t="default"/>
      </items>
    </pivotField>
    <pivotField showAll="0"/>
    <pivotField axis="axisRow" showAll="0">
      <items count="29">
        <item h="1" m="1" x="2"/>
        <item h="1" m="1" x="8"/>
        <item h="1" m="1" x="1"/>
        <item m="1" x="24"/>
        <item m="1" x="25"/>
        <item h="1" m="1" x="26"/>
        <item h="1" m="1" x="27"/>
        <item m="1" x="20"/>
        <item h="1" m="1" x="23"/>
        <item h="1" m="1" x="12"/>
        <item h="1" m="1" x="16"/>
        <item h="1" m="1" x="3"/>
        <item h="1" m="1" x="13"/>
        <item h="1" m="1" x="15"/>
        <item h="1" m="1" x="17"/>
        <item h="1" m="1" x="18"/>
        <item h="1" m="1" x="5"/>
        <item h="1" m="1" x="7"/>
        <item h="1" m="1" x="10"/>
        <item h="1" m="1" x="11"/>
        <item h="1" m="1" x="14"/>
        <item h="1" x="0"/>
        <item h="1" m="1" x="6"/>
        <item h="1" m="1" x="19"/>
        <item h="1" m="1" x="21"/>
        <item h="1" m="1" x="9"/>
        <item h="1" m="1" x="4"/>
        <item h="1" m="1" x="22"/>
        <item t="default"/>
      </items>
    </pivotField>
    <pivotField showAll="0"/>
    <pivotField showAll="0"/>
    <pivotField showAll="0"/>
    <pivotField showAll="0"/>
    <pivotField showAll="0"/>
  </pivotFields>
  <rowFields count="1">
    <field x="11"/>
  </rowFields>
  <rowItems count="1">
    <i t="grand">
      <x/>
    </i>
  </rowItems>
  <colItems count="1">
    <i/>
  </colItems>
  <pageFields count="1">
    <pageField fld="9" hier="-1"/>
  </pageFields>
  <dataFields count="1">
    <dataField name="Sum of Amount" fld="5" baseField="0" baseItem="0" numFmtId="44"/>
  </dataFields>
  <formats count="1">
    <format dxfId="277">
      <pivotArea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name="PivotTable13" cacheId="9"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S15:AS21" firstHeaderRow="1" firstDataRow="1" firstDataCol="1" rowPageCount="1" colPageCount="1"/>
  <pivotFields count="40">
    <pivotField numFmtId="1" showAll="0"/>
    <pivotField axis="axisRow" multipleItemSelectionAllowed="1" showAll="0">
      <items count="9">
        <item x="0"/>
        <item x="1"/>
        <item x="2"/>
        <item x="3"/>
        <item x="4"/>
        <item x="5"/>
        <item m="1" x="7"/>
        <item x="6"/>
        <item t="default"/>
      </items>
    </pivotField>
    <pivotField axis="axisPage" numFmtId="49" multipleItemSelectionAllowed="1" showAll="0">
      <items count="12">
        <item x="0"/>
        <item h="1" x="3"/>
        <item h="1" x="1"/>
        <item h="1" x="2"/>
        <item h="1" m="1" x="9"/>
        <item h="1" m="1" x="10"/>
        <item h="1" m="1" x="4"/>
        <item h="1" m="1" x="5"/>
        <item h="1" m="1" x="6"/>
        <item h="1" m="1" x="7"/>
        <item h="1" m="1" x="8"/>
        <item t="default"/>
      </items>
    </pivotField>
    <pivotField showAll="0"/>
    <pivotField showAll="0"/>
    <pivotField showAll="0" defaultSubtotal="0"/>
    <pivotField showAll="0"/>
    <pivotField numFmtId="40" showAll="0"/>
    <pivotField numFmtId="2" showAll="0"/>
    <pivotField numFmtId="40" showAll="0"/>
    <pivotField numFmtId="40" showAll="0"/>
    <pivotField numFmtId="40" showAll="0"/>
    <pivotField numFmtId="40" showAll="0"/>
    <pivotField numFmtId="40" showAll="0"/>
    <pivotField numFmtId="40" showAll="0"/>
    <pivotField numFmtId="40" showAll="0" defaultSubtotal="0"/>
    <pivotField numFmtId="40" showAll="0"/>
    <pivotField numFmtId="40" showAll="0"/>
    <pivotField showAll="0"/>
    <pivotField showAll="0"/>
    <pivotField showAll="0"/>
    <pivotField showAll="0"/>
    <pivotField showAll="0"/>
    <pivotField showAll="0"/>
    <pivotField showAll="0"/>
    <pivotField showAll="0"/>
    <pivotField showAll="0"/>
    <pivotField showAll="0"/>
    <pivotField numFmtId="40" showAll="0" defaultSubtotal="0"/>
    <pivotField numFmtId="40" showAll="0" defaultSubtotal="0"/>
    <pivotField numFmtId="40" showAll="0" defaultSubtotal="0"/>
    <pivotField numFmtId="40" showAll="0" defaultSubtotal="0"/>
    <pivotField numFmtId="40" showAll="0" defaultSubtotal="0"/>
    <pivotField numFmtId="40" showAll="0" defaultSubtotal="0"/>
    <pivotField numFmtId="40" showAll="0" defaultSubtotal="0"/>
    <pivotField numFmtId="40" showAll="0" defaultSubtotal="0"/>
    <pivotField numFmtId="40" showAll="0" defaultSubtotal="0"/>
    <pivotField numFmtId="40" showAll="0"/>
    <pivotField numFmtId="40" showAll="0"/>
    <pivotField numFmtId="40" showAll="0"/>
  </pivotFields>
  <rowFields count="1">
    <field x="1"/>
  </rowFields>
  <rowItems count="6">
    <i>
      <x/>
    </i>
    <i>
      <x v="1"/>
    </i>
    <i>
      <x v="2"/>
    </i>
    <i>
      <x v="3"/>
    </i>
    <i>
      <x v="4"/>
    </i>
    <i t="grand">
      <x/>
    </i>
  </rowItems>
  <colItems count="1">
    <i/>
  </colItems>
  <pageFields count="1">
    <pageField fld="2" hier="-1"/>
  </pageFields>
  <formats count="1">
    <format dxfId="278">
      <pivotArea outline="0" collapsedLevelsAreSubtotals="1"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name="PivotTable9" cacheId="7" applyNumberFormats="0" applyBorderFormats="0" applyFontFormats="0" applyPatternFormats="0" applyAlignmentFormats="0" applyWidthHeightFormats="1" dataCaption="Values" updatedVersion="5" minRefreshableVersion="3" useAutoFormatting="1" itemPrintTitles="1" createdVersion="6" indent="0" compact="0" compactData="0" gridDropZones="1" multipleFieldFilters="0">
  <location ref="AG52:AH54" firstHeaderRow="2" firstDataRow="2" firstDataCol="1" rowPageCount="1" colPageCount="1"/>
  <pivotFields count="23">
    <pivotField compact="0" outline="0" showAll="0"/>
    <pivotField compact="0" outline="0" showAll="0"/>
    <pivotField compact="0" outline="0" showAll="0"/>
    <pivotField compact="0" outline="0" showAll="0"/>
    <pivotField axis="axisPage" compact="0" outline="0" showAll="0">
      <items count="26">
        <item m="1" x="9"/>
        <item m="1" x="14"/>
        <item m="1" x="10"/>
        <item m="1" x="24"/>
        <item m="1" x="18"/>
        <item m="1" x="7"/>
        <item m="1" x="5"/>
        <item m="1" x="21"/>
        <item m="1" x="17"/>
        <item m="1" x="16"/>
        <item m="1" x="15"/>
        <item m="1" x="22"/>
        <item m="1" x="23"/>
        <item m="1" x="2"/>
        <item m="1" x="13"/>
        <item m="1" x="20"/>
        <item m="1" x="6"/>
        <item m="1" x="1"/>
        <item m="1" x="12"/>
        <item m="1" x="8"/>
        <item m="1" x="4"/>
        <item m="1" x="3"/>
        <item x="0"/>
        <item m="1" x="11"/>
        <item m="1" x="19"/>
        <item t="default"/>
      </items>
    </pivotField>
    <pivotField compact="0" outline="0" showAll="0"/>
    <pivotField axis="axisRow" compact="0" outline="0" showAll="0">
      <items count="73">
        <item h="1" m="1" x="17"/>
        <item h="1" m="1" x="70"/>
        <item m="1" x="61"/>
        <item m="1" x="45"/>
        <item h="1" m="1" x="25"/>
        <item h="1" m="1" x="38"/>
        <item m="1" x="48"/>
        <item h="1" m="1" x="11"/>
        <item h="1" m="1" x="8"/>
        <item h="1" m="1" x="65"/>
        <item h="1" m="1" x="3"/>
        <item h="1" m="1" x="4"/>
        <item h="1" m="1" x="46"/>
        <item h="1" m="1" x="21"/>
        <item h="1" m="1" x="60"/>
        <item h="1" m="1" x="63"/>
        <item h="1" m="1" x="39"/>
        <item h="1" m="1" x="22"/>
        <item h="1" m="1" x="6"/>
        <item h="1" m="1" x="1"/>
        <item h="1" m="1" x="49"/>
        <item h="1" m="1" x="43"/>
        <item h="1" m="1" x="13"/>
        <item h="1" m="1" x="57"/>
        <item h="1" m="1" x="19"/>
        <item h="1" m="1" x="44"/>
        <item h="1" m="1" x="7"/>
        <item h="1" m="1" x="55"/>
        <item h="1" m="1" x="34"/>
        <item h="1" m="1" x="50"/>
        <item h="1" m="1" x="56"/>
        <item h="1" m="1" x="40"/>
        <item h="1" m="1" x="52"/>
        <item h="1" m="1" x="9"/>
        <item h="1" m="1" x="66"/>
        <item h="1" m="1" x="2"/>
        <item h="1" m="1" x="10"/>
        <item h="1" m="1" x="67"/>
        <item h="1" m="1" x="41"/>
        <item h="1" m="1" x="16"/>
        <item h="1" m="1" x="30"/>
        <item h="1" m="1" x="54"/>
        <item h="1" m="1" x="24"/>
        <item h="1" m="1" x="14"/>
        <item h="1" m="1" x="59"/>
        <item h="1" m="1" x="53"/>
        <item h="1" m="1" x="42"/>
        <item h="1" m="1" x="71"/>
        <item h="1" m="1" x="36"/>
        <item h="1" m="1" x="35"/>
        <item h="1" x="0"/>
        <item h="1" m="1" x="37"/>
        <item h="1" m="1" x="18"/>
        <item h="1" m="1" x="62"/>
        <item h="1" m="1" x="51"/>
        <item h="1" m="1" x="33"/>
        <item h="1" m="1" x="5"/>
        <item h="1" m="1" x="23"/>
        <item h="1" m="1" x="68"/>
        <item h="1" m="1" x="29"/>
        <item h="1" m="1" x="28"/>
        <item h="1" m="1" x="26"/>
        <item h="1" m="1" x="15"/>
        <item h="1" m="1" x="20"/>
        <item h="1" m="1" x="64"/>
        <item h="1" m="1" x="31"/>
        <item h="1" m="1" x="58"/>
        <item h="1" m="1" x="47"/>
        <item h="1" m="1" x="12"/>
        <item h="1" m="1" x="69"/>
        <item h="1" m="1" x="27"/>
        <item h="1" m="1" x="32"/>
        <item t="default"/>
      </items>
    </pivotField>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6"/>
  </rowFields>
  <rowItems count="1">
    <i t="grand">
      <x/>
    </i>
  </rowItems>
  <colItems count="1">
    <i/>
  </colItems>
  <pageFields count="1">
    <pageField fld="4" hier="-1"/>
  </pageFields>
  <dataFields count="1">
    <dataField name="Sum of Actuals" fld="16" baseField="4" baseItem="0" numFmtId="44"/>
  </dataFields>
  <formats count="1">
    <format dxfId="279">
      <pivotArea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name="PivotTable14" cacheId="6" applyNumberFormats="0" applyBorderFormats="0" applyFontFormats="0" applyPatternFormats="0" applyAlignmentFormats="0" applyWidthHeightFormats="1" dataCaption="Values" updatedVersion="5" minRefreshableVersion="3" itemPrintTitles="1" createdVersion="6" indent="0" compact="0" compactData="0" gridDropZones="1" multipleFieldFilters="0">
  <location ref="Q11:S29" firstHeaderRow="2" firstDataRow="2" firstDataCol="2"/>
  <pivotFields count="37">
    <pivotField compact="0" numFmtId="1" outline="0" showAll="0"/>
    <pivotField axis="axisRow" compact="0" outline="0" showAll="0">
      <items count="10">
        <item x="0"/>
        <item x="1"/>
        <item x="2"/>
        <item x="3"/>
        <item x="4"/>
        <item x="5"/>
        <item m="1" x="7"/>
        <item m="1" x="8"/>
        <item x="6"/>
        <item t="default"/>
      </items>
    </pivotField>
    <pivotField axis="axisRow" compact="0" numFmtId="49" outline="0" showAll="0">
      <items count="4">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numFmtId="40" outline="0" showAll="0" defaultSubtotal="0"/>
    <pivotField compact="0" numFmtId="40" outline="0" showAll="0" defaultSubtotal="0"/>
    <pivotField compact="0" numFmtId="4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40" outline="0" showAll="0" defaultSubtotal="0"/>
    <pivotField compact="0" numFmtId="40" outline="0" showAll="0" defaultSubtotal="0"/>
    <pivotField compact="0" numFmtId="40" outline="0" showAll="0" defaultSubtotal="0"/>
    <pivotField dataField="1" compact="0" numFmtId="40" outline="0" showAll="0" defaultSubtotal="0"/>
    <pivotField compact="0" numFmtId="40" outline="0" showAl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pivotField compact="0" numFmtId="40" outline="0" showAll="0" defaultSubtotal="0"/>
    <pivotField compact="0" outline="0" showAll="0" defaultSubtotal="0"/>
  </pivotFields>
  <rowFields count="2">
    <field x="1"/>
    <field x="2"/>
  </rowFields>
  <rowItems count="17">
    <i>
      <x/>
      <x/>
    </i>
    <i r="1">
      <x v="1"/>
    </i>
    <i t="default">
      <x/>
    </i>
    <i>
      <x v="1"/>
      <x/>
    </i>
    <i t="default">
      <x v="1"/>
    </i>
    <i>
      <x v="2"/>
      <x/>
    </i>
    <i t="default">
      <x v="2"/>
    </i>
    <i>
      <x v="3"/>
      <x/>
    </i>
    <i r="1">
      <x v="1"/>
    </i>
    <i t="default">
      <x v="3"/>
    </i>
    <i>
      <x v="4"/>
      <x/>
    </i>
    <i t="default">
      <x v="4"/>
    </i>
    <i>
      <x v="5"/>
      <x/>
    </i>
    <i t="default">
      <x v="5"/>
    </i>
    <i>
      <x v="8"/>
      <x v="2"/>
    </i>
    <i t="default">
      <x v="8"/>
    </i>
    <i t="grand">
      <x/>
    </i>
  </rowItems>
  <colItems count="1">
    <i/>
  </colItems>
  <dataFields count="1">
    <dataField name="Sum of YTD Date Actuals *  Add New Period @ Payroll Reconciliation" fld="27" baseField="0" baseItem="0"/>
  </dataFields>
  <formats count="8">
    <format dxfId="287">
      <pivotArea type="topRight" dataOnly="0" labelOnly="1" outline="0" fieldPosition="0"/>
    </format>
    <format dxfId="286">
      <pivotArea dataOnly="0" grandCol="1" outline="0" axis="axisCol" fieldPosition="0"/>
    </format>
    <format dxfId="285">
      <pivotArea type="topRight" dataOnly="0" labelOnly="1" outline="0" fieldPosition="0"/>
    </format>
    <format dxfId="284">
      <pivotArea outline="0" fieldPosition="0">
        <references count="2">
          <reference field="1" count="1" selected="0">
            <x v="0"/>
          </reference>
          <reference field="2" count="1" selected="0">
            <x v="1"/>
          </reference>
        </references>
      </pivotArea>
    </format>
    <format dxfId="283">
      <pivotArea outline="0" fieldPosition="0">
        <references count="2">
          <reference field="1" count="1" selected="0">
            <x v="1"/>
          </reference>
          <reference field="2" count="1" selected="0">
            <x v="0"/>
          </reference>
        </references>
      </pivotArea>
    </format>
    <format dxfId="282">
      <pivotArea outline="0" fieldPosition="0">
        <references count="2">
          <reference field="1" count="1" selected="0">
            <x v="2"/>
          </reference>
          <reference field="2" count="1" selected="0">
            <x v="0"/>
          </reference>
        </references>
      </pivotArea>
    </format>
    <format dxfId="281">
      <pivotArea outline="0" fieldPosition="0">
        <references count="2">
          <reference field="1" count="1" selected="0">
            <x v="3"/>
          </reference>
          <reference field="2" count="2" selected="0">
            <x v="0"/>
            <x v="1"/>
          </reference>
        </references>
      </pivotArea>
    </format>
    <format dxfId="280">
      <pivotArea outline="0" fieldPosition="0">
        <references count="2">
          <reference field="1" count="1" selected="0">
            <x v="4"/>
          </reference>
          <reference field="2" count="1" selected="0">
            <x v="0"/>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5" minRefreshableVersion="3" itemPrintTitles="1" createdVersion="6" indent="0" outline="1" outlineData="1" multipleFieldFilters="0">
  <location ref="AG33:AH35" firstHeaderRow="1" firstDataRow="1" firstDataCol="1" rowPageCount="1" colPageCount="1"/>
  <pivotFields count="23">
    <pivotField showAll="0"/>
    <pivotField showAll="0"/>
    <pivotField showAll="0"/>
    <pivotField showAll="0"/>
    <pivotField axis="axisRow" showAll="0">
      <items count="26">
        <item m="1" x="9"/>
        <item m="1" x="14"/>
        <item m="1" x="10"/>
        <item m="1" x="24"/>
        <item m="1" x="18"/>
        <item m="1" x="7"/>
        <item m="1" x="5"/>
        <item m="1" x="21"/>
        <item m="1" x="17"/>
        <item m="1" x="16"/>
        <item m="1" x="15"/>
        <item m="1" x="22"/>
        <item m="1" x="23"/>
        <item m="1" x="2"/>
        <item m="1" x="13"/>
        <item m="1" x="20"/>
        <item m="1" x="6"/>
        <item m="1" x="1"/>
        <item m="1" x="12"/>
        <item m="1" x="8"/>
        <item m="1" x="4"/>
        <item m="1" x="3"/>
        <item x="0"/>
        <item m="1" x="11"/>
        <item m="1" x="19"/>
        <item t="default"/>
      </items>
    </pivotField>
    <pivotField showAll="0"/>
    <pivotField axis="axisPage" showAll="0">
      <items count="73">
        <item m="1" x="17"/>
        <item m="1" x="70"/>
        <item m="1" x="61"/>
        <item m="1" x="45"/>
        <item m="1" x="25"/>
        <item m="1" x="38"/>
        <item m="1" x="48"/>
        <item m="1" x="11"/>
        <item m="1" x="8"/>
        <item m="1" x="65"/>
        <item m="1" x="3"/>
        <item m="1" x="4"/>
        <item m="1" x="46"/>
        <item m="1" x="21"/>
        <item m="1" x="60"/>
        <item m="1" x="63"/>
        <item m="1" x="39"/>
        <item m="1" x="22"/>
        <item m="1" x="6"/>
        <item m="1" x="1"/>
        <item m="1" x="49"/>
        <item m="1" x="43"/>
        <item m="1" x="13"/>
        <item m="1" x="57"/>
        <item m="1" x="19"/>
        <item m="1" x="44"/>
        <item m="1" x="7"/>
        <item m="1" x="55"/>
        <item m="1" x="34"/>
        <item m="1" x="50"/>
        <item m="1" x="56"/>
        <item m="1" x="40"/>
        <item m="1" x="52"/>
        <item m="1" x="9"/>
        <item m="1" x="66"/>
        <item m="1" x="2"/>
        <item m="1" x="10"/>
        <item m="1" x="67"/>
        <item m="1" x="41"/>
        <item m="1" x="16"/>
        <item m="1" x="30"/>
        <item m="1" x="54"/>
        <item m="1" x="24"/>
        <item m="1" x="14"/>
        <item m="1" x="59"/>
        <item m="1" x="53"/>
        <item m="1" x="42"/>
        <item m="1" x="71"/>
        <item m="1" x="36"/>
        <item m="1" x="35"/>
        <item x="0"/>
        <item m="1" x="37"/>
        <item m="1" x="18"/>
        <item m="1" x="62"/>
        <item m="1" x="51"/>
        <item m="1" x="33"/>
        <item m="1" x="5"/>
        <item m="1" x="23"/>
        <item m="1" x="68"/>
        <item m="1" x="29"/>
        <item m="1" x="28"/>
        <item m="1" x="26"/>
        <item m="1" x="15"/>
        <item m="1" x="20"/>
        <item m="1" x="64"/>
        <item m="1" x="31"/>
        <item m="1" x="58"/>
        <item m="1" x="47"/>
        <item m="1" x="12"/>
        <item m="1" x="69"/>
        <item m="1" x="27"/>
        <item m="1" x="32"/>
        <item t="default"/>
      </items>
    </pivotField>
    <pivotField showAll="0" defaultSubtotal="0"/>
    <pivotField showAll="0" defaultSubtota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1">
    <field x="4"/>
  </rowFields>
  <rowItems count="2">
    <i>
      <x v="22"/>
    </i>
    <i t="grand">
      <x/>
    </i>
  </rowItems>
  <colItems count="1">
    <i/>
  </colItems>
  <pageFields count="1">
    <pageField fld="6" item="50" hier="-1"/>
  </pageFields>
  <dataFields count="1">
    <dataField name="Sum of Actuals" fld="16" baseField="4" baseItem="0" numFmtId="44"/>
  </dataFields>
  <formats count="1">
    <format dxfId="288">
      <pivotArea outline="0" collapsedLevelsAreSubtotals="1"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5" minRefreshableVersion="3" useAutoFormatting="1" itemPrintTitles="1" createdVersion="6" indent="0" compact="0" compactData="0" gridDropZones="1" multipleFieldFilters="0">
  <location ref="Y11:AA15" firstHeaderRow="2" firstDataRow="2" firstDataCol="2"/>
  <pivotFields count="17">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defaultSubtotal="0"/>
    <pivotField axis="axisRow" compact="0" outline="0" showAll="0">
      <items count="3">
        <item m="1" x="1"/>
        <item x="0"/>
        <item t="default"/>
      </items>
    </pivotField>
    <pivotField compact="0" outline="0" showAll="0"/>
    <pivotField axis="axisRow" compact="0" outline="0" showAll="0">
      <items count="29">
        <item m="1" x="2"/>
        <item m="1" x="8"/>
        <item m="1" x="1"/>
        <item m="1" x="24"/>
        <item m="1" x="25"/>
        <item m="1" x="26"/>
        <item m="1" x="27"/>
        <item m="1" x="20"/>
        <item m="1" x="23"/>
        <item m="1" x="12"/>
        <item m="1" x="16"/>
        <item m="1" x="3"/>
        <item m="1" x="13"/>
        <item m="1" x="15"/>
        <item m="1" x="17"/>
        <item m="1" x="18"/>
        <item m="1" x="5"/>
        <item m="1" x="7"/>
        <item m="1" x="10"/>
        <item m="1" x="11"/>
        <item m="1" x="14"/>
        <item x="0"/>
        <item m="1" x="6"/>
        <item m="1" x="19"/>
        <item m="1" x="21"/>
        <item m="1" x="9"/>
        <item m="1" x="4"/>
        <item m="1" x="22"/>
        <item t="default"/>
      </items>
    </pivotField>
    <pivotField compact="0" outline="0" showAll="0"/>
    <pivotField compact="0" outline="0" showAll="0"/>
    <pivotField compact="0" outline="0" showAll="0"/>
    <pivotField compact="0" outline="0" showAll="0"/>
    <pivotField compact="0" outline="0" showAll="0"/>
  </pivotFields>
  <rowFields count="2">
    <field x="9"/>
    <field x="11"/>
  </rowFields>
  <rowItems count="3">
    <i>
      <x v="1"/>
      <x v="21"/>
    </i>
    <i t="default">
      <x v="1"/>
    </i>
    <i t="grand">
      <x/>
    </i>
  </rowItems>
  <colItems count="1">
    <i/>
  </colItems>
  <dataFields count="1">
    <dataField name="Sum of Amount" fld="5" baseField="0" baseItem="0" numFmtId="8"/>
  </dataFields>
  <formats count="3">
    <format dxfId="291">
      <pivotArea outline="0" collapsedLevelsAreSubtotals="1" fieldPosition="0"/>
    </format>
    <format dxfId="290">
      <pivotArea type="topRight" dataOnly="0" labelOnly="1" outline="0" fieldPosition="0"/>
    </format>
    <format dxfId="289">
      <pivotArea type="topRight" dataOnly="0" labelOnly="1" outline="0"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4" applyNumberFormats="0" applyBorderFormats="0" applyFontFormats="0" applyPatternFormats="0" applyAlignmentFormats="0" applyWidthHeightFormats="1" dataCaption="Data" updatedVersion="5" minRefreshableVersion="3" showMemberPropertyTips="0" itemPrintTitles="1" createdVersion="3" indent="0" compact="0" compactData="0" gridDropZones="1" chartFormat="5">
  <location ref="A13:J22" firstHeaderRow="1" firstDataRow="2" firstDataCol="3"/>
  <pivotFields count="21">
    <pivotField compact="0" outline="0" showAll="0" defaultSubtotal="0"/>
    <pivotField axis="axisRow" compact="0" outline="0" showAll="0">
      <items count="4">
        <item x="0"/>
        <item m="1" x="2"/>
        <item x="1"/>
        <item t="default"/>
      </items>
    </pivotField>
    <pivotField axis="axisRow" compact="0" outline="0" showAll="0" sortType="ascending">
      <items count="6">
        <item m="1" x="4"/>
        <item m="1" x="3"/>
        <item x="0"/>
        <item m="1" x="2"/>
        <item x="1"/>
        <item t="default"/>
      </items>
    </pivotField>
    <pivotField axis="axisRow" compact="0" outline="0" subtotalTop="0" showAll="0" includeNewItemsInFilter="1" sortType="ascending" defaultSubtotal="0">
      <items count="28">
        <item m="1" x="18"/>
        <item m="1" x="14"/>
        <item m="1" x="7"/>
        <item m="1" x="4"/>
        <item m="1" x="23"/>
        <item m="1" x="24"/>
        <item m="1" x="27"/>
        <item m="1" x="6"/>
        <item m="1" x="8"/>
        <item m="1" x="17"/>
        <item m="1" x="19"/>
        <item m="1" x="9"/>
        <item m="1" x="20"/>
        <item m="1" x="11"/>
        <item m="1" x="26"/>
        <item m="1" x="5"/>
        <item m="1" x="15"/>
        <item m="1" x="12"/>
        <item x="0"/>
        <item m="1" x="3"/>
        <item x="1"/>
        <item m="1" x="10"/>
        <item m="1" x="21"/>
        <item m="1" x="25"/>
        <item m="1" x="16"/>
        <item m="1" x="22"/>
        <item m="1" x="13"/>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defaultSubtotal="0">
      <items count="178">
        <item x="2"/>
        <item m="1" x="72"/>
        <item m="1" x="153"/>
        <item m="1" x="138"/>
        <item m="1" x="106"/>
        <item m="1" x="70"/>
        <item m="1" x="10"/>
        <item m="1" x="80"/>
        <item m="1" x="62"/>
        <item m="1" x="20"/>
        <item m="1" x="139"/>
        <item m="1" x="124"/>
        <item m="1" x="142"/>
        <item x="0"/>
        <item m="1" x="44"/>
        <item m="1" x="84"/>
        <item m="1" x="163"/>
        <item m="1" x="96"/>
        <item m="1" x="66"/>
        <item m="1" x="54"/>
        <item m="1" x="33"/>
        <item m="1" x="22"/>
        <item m="1" x="95"/>
        <item m="1" x="99"/>
        <item m="1" x="159"/>
        <item m="1" x="177"/>
        <item m="1" x="118"/>
        <item m="1" x="140"/>
        <item x="1"/>
        <item m="1" x="150"/>
        <item m="1" x="12"/>
        <item m="1" x="85"/>
        <item m="1" x="86"/>
        <item m="1" x="173"/>
        <item m="1" x="126"/>
        <item m="1" x="167"/>
        <item m="1" x="87"/>
        <item m="1" x="145"/>
        <item m="1" x="32"/>
        <item m="1" x="40"/>
        <item m="1" x="120"/>
        <item m="1" x="168"/>
        <item m="1" x="133"/>
        <item m="1" x="157"/>
        <item m="1" x="14"/>
        <item m="1" x="55"/>
        <item m="1" x="65"/>
        <item m="1" x="100"/>
        <item m="1" x="114"/>
        <item m="1" x="149"/>
        <item m="1" x="38"/>
        <item m="1" x="128"/>
        <item m="1" x="45"/>
        <item m="1" x="90"/>
        <item m="1" x="110"/>
        <item m="1" x="116"/>
        <item m="1" x="161"/>
        <item m="1" x="43"/>
        <item m="1" x="42"/>
        <item m="1" x="108"/>
        <item m="1" x="4"/>
        <item m="1" x="119"/>
        <item m="1" x="15"/>
        <item m="1" x="141"/>
        <item m="1" x="16"/>
        <item m="1" x="125"/>
        <item m="1" x="76"/>
        <item m="1" x="23"/>
        <item m="1" x="94"/>
        <item m="1" x="112"/>
        <item m="1" x="169"/>
        <item m="1" x="134"/>
        <item m="1" x="68"/>
        <item m="1" x="6"/>
        <item m="1" x="52"/>
        <item m="1" x="105"/>
        <item m="1" x="144"/>
        <item m="1" x="92"/>
        <item m="1" x="103"/>
        <item m="1" x="111"/>
        <item m="1" x="113"/>
        <item m="1" x="151"/>
        <item m="1" x="73"/>
        <item m="1" x="46"/>
        <item m="1" x="7"/>
        <item m="1" x="131"/>
        <item m="1" x="91"/>
        <item m="1" x="11"/>
        <item m="1" x="164"/>
        <item m="1" x="75"/>
        <item m="1" x="39"/>
        <item m="1" x="165"/>
        <item m="1" x="101"/>
        <item m="1" x="147"/>
        <item m="1" x="3"/>
        <item m="1" x="93"/>
        <item m="1" x="37"/>
        <item m="1" x="146"/>
        <item m="1" x="132"/>
        <item m="1" x="148"/>
        <item m="1" x="61"/>
        <item m="1" x="13"/>
        <item m="1" x="135"/>
        <item m="1" x="171"/>
        <item m="1" x="41"/>
        <item m="1" x="47"/>
        <item m="1" x="156"/>
        <item m="1" x="26"/>
        <item m="1" x="107"/>
        <item m="1" x="36"/>
        <item m="1" x="170"/>
        <item m="1" x="175"/>
        <item m="1" x="57"/>
        <item m="1" x="88"/>
        <item m="1" x="24"/>
        <item m="1" x="121"/>
        <item m="1" x="176"/>
        <item m="1" x="30"/>
        <item m="1" x="130"/>
        <item m="1" x="89"/>
        <item m="1" x="174"/>
        <item m="1" x="17"/>
        <item m="1" x="53"/>
        <item m="1" x="58"/>
        <item m="1" x="160"/>
        <item m="1" x="18"/>
        <item m="1" x="129"/>
        <item m="1" x="115"/>
        <item m="1" x="81"/>
        <item m="1" x="154"/>
        <item m="1" x="155"/>
        <item m="1" x="48"/>
        <item m="1" x="51"/>
        <item m="1" x="34"/>
        <item m="1" x="82"/>
        <item m="1" x="67"/>
        <item m="1" x="31"/>
        <item m="1" x="50"/>
        <item m="1" x="27"/>
        <item m="1" x="8"/>
        <item m="1" x="5"/>
        <item m="1" x="49"/>
        <item m="1" x="64"/>
        <item m="1" x="77"/>
        <item m="1" x="35"/>
        <item m="1" x="166"/>
        <item m="1" x="74"/>
        <item m="1" x="29"/>
        <item m="1" x="56"/>
        <item m="1" x="71"/>
        <item m="1" x="97"/>
        <item m="1" x="172"/>
        <item m="1" x="122"/>
        <item m="1" x="19"/>
        <item m="1" x="98"/>
        <item m="1" x="9"/>
        <item m="1" x="123"/>
        <item m="1" x="78"/>
        <item m="1" x="104"/>
        <item m="1" x="152"/>
        <item m="1" x="83"/>
        <item m="1" x="136"/>
        <item m="1" x="143"/>
        <item m="1" x="137"/>
        <item m="1" x="60"/>
        <item m="1" x="127"/>
        <item m="1" x="79"/>
        <item m="1" x="21"/>
        <item m="1" x="28"/>
        <item m="1" x="117"/>
        <item m="1" x="102"/>
        <item m="1" x="158"/>
        <item m="1" x="109"/>
        <item m="1" x="69"/>
        <item m="1" x="63"/>
        <item m="1" x="162"/>
        <item m="1" x="59"/>
        <item m="1" x="25"/>
      </items>
    </pivotField>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s>
  <rowFields count="3">
    <field x="2"/>
    <field x="1"/>
    <field x="3"/>
  </rowFields>
  <rowItems count="8">
    <i>
      <x v="2"/>
      <x/>
      <x v="18"/>
    </i>
    <i r="2">
      <x v="20"/>
    </i>
    <i t="default" r="1">
      <x/>
    </i>
    <i t="default">
      <x v="2"/>
    </i>
    <i>
      <x v="4"/>
      <x v="2"/>
      <x v="27"/>
    </i>
    <i t="default" r="1">
      <x v="2"/>
    </i>
    <i t="default">
      <x v="4"/>
    </i>
    <i t="grand">
      <x/>
    </i>
  </rowItems>
  <colFields count="1">
    <field x="-2"/>
  </colFields>
  <colItems count="7">
    <i>
      <x/>
    </i>
    <i i="1">
      <x v="1"/>
    </i>
    <i i="2">
      <x v="2"/>
    </i>
    <i i="3">
      <x v="3"/>
    </i>
    <i i="4">
      <x v="4"/>
    </i>
    <i i="5">
      <x v="5"/>
    </i>
    <i i="6">
      <x v="6"/>
    </i>
  </colItems>
  <dataFields count="7">
    <dataField name="Sum of Budget" fld="13" baseField="3" baseItem="2"/>
    <dataField name="Sum of Actuals" fld="14" baseField="0" baseItem="0"/>
    <dataField name="Sum of Encumbrance" fld="15" baseField="3" baseItem="17"/>
    <dataField name="Sum of Balance (BBA)" fld="16" baseField="4" baseItem="1"/>
    <dataField name="Sum of Pending Budget" fld="17" baseField="4" baseItem="3"/>
    <dataField name="Sum of Pending Actuals" fld="18" baseField="4" baseItem="3"/>
    <dataField name="Sum of Pending  Balance" fld="19" baseField="4" baseItem="3"/>
  </dataFields>
  <formats count="132">
    <format dxfId="1393">
      <pivotArea outline="0" fieldPosition="0"/>
    </format>
    <format dxfId="1392">
      <pivotArea field="-2" type="button" dataOnly="0" labelOnly="1" outline="0" axis="axisCol" fieldPosition="0"/>
    </format>
    <format dxfId="1391">
      <pivotArea type="topRight" dataOnly="0" labelOnly="1" outline="0" fieldPosition="0"/>
    </format>
    <format dxfId="1390">
      <pivotArea field="3" type="button" dataOnly="0" labelOnly="1" outline="0" axis="axisRow" fieldPosition="2"/>
    </format>
    <format dxfId="1389">
      <pivotArea field="11" type="button" dataOnly="0" labelOnly="1" outline="0"/>
    </format>
    <format dxfId="1388">
      <pivotArea field="3" type="button" dataOnly="0" labelOnly="1" outline="0" axis="axisRow" fieldPosition="2"/>
    </format>
    <format dxfId="1387">
      <pivotArea grandRow="1" outline="0" fieldPosition="0"/>
    </format>
    <format dxfId="1386">
      <pivotArea dataOnly="0" labelOnly="1" grandRow="1" outline="0" fieldPosition="0"/>
    </format>
    <format dxfId="1385">
      <pivotArea field="2" type="button" dataOnly="0" labelOnly="1" outline="0" axis="axisRow" fieldPosition="0"/>
    </format>
    <format dxfId="1384">
      <pivotArea field="2" type="button" dataOnly="0" labelOnly="1" outline="0" axis="axisRow" fieldPosition="0"/>
    </format>
    <format dxfId="1383">
      <pivotArea field="11" type="button" dataOnly="0" labelOnly="1" outline="0"/>
    </format>
    <format dxfId="1382">
      <pivotArea dataOnly="0" outline="0" fieldPosition="0">
        <references count="1">
          <reference field="2" count="0" defaultSubtotal="1"/>
        </references>
      </pivotArea>
    </format>
    <format dxfId="1381">
      <pivotArea dataOnly="0" labelOnly="1" outline="0" fieldPosition="0">
        <references count="1">
          <reference field="4294967294" count="1">
            <x v="1"/>
          </reference>
        </references>
      </pivotArea>
    </format>
    <format dxfId="1380">
      <pivotArea dataOnly="0" outline="0" fieldPosition="0">
        <references count="1">
          <reference field="2" count="0" defaultSubtotal="1"/>
        </references>
      </pivotArea>
    </format>
    <format dxfId="1379">
      <pivotArea type="all" dataOnly="0" outline="0" fieldPosition="0"/>
    </format>
    <format dxfId="1378">
      <pivotArea field="11" type="button" dataOnly="0" labelOnly="1" outline="0"/>
    </format>
    <format dxfId="1377">
      <pivotArea dataOnly="0" labelOnly="1" outline="0" fieldPosition="0">
        <references count="1">
          <reference field="4294967294" count="1">
            <x v="1"/>
          </reference>
        </references>
      </pivotArea>
    </format>
    <format dxfId="1376">
      <pivotArea type="all" dataOnly="0" outline="0" fieldPosition="0"/>
    </format>
    <format dxfId="1375">
      <pivotArea field="11" type="button" dataOnly="0" labelOnly="1" outline="0"/>
    </format>
    <format dxfId="1374">
      <pivotArea dataOnly="0" labelOnly="1" outline="0" fieldPosition="0">
        <references count="1">
          <reference field="4294967294" count="1">
            <x v="1"/>
          </reference>
        </references>
      </pivotArea>
    </format>
    <format dxfId="1373">
      <pivotArea field="11" type="button" dataOnly="0" labelOnly="1" outline="0"/>
    </format>
    <format dxfId="1372">
      <pivotArea dataOnly="0" labelOnly="1" outline="0" fieldPosition="0">
        <references count="1">
          <reference field="4294967294" count="1">
            <x v="1"/>
          </reference>
        </references>
      </pivotArea>
    </format>
    <format dxfId="1371">
      <pivotArea field="11" type="button" dataOnly="0" labelOnly="1" outline="0"/>
    </format>
    <format dxfId="1370">
      <pivotArea dataOnly="0" labelOnly="1" outline="0" fieldPosition="0">
        <references count="1">
          <reference field="4294967294" count="1">
            <x v="1"/>
          </reference>
        </references>
      </pivotArea>
    </format>
    <format dxfId="1369">
      <pivotArea type="origin" dataOnly="0" labelOnly="1" outline="0" fieldPosition="0"/>
    </format>
    <format dxfId="1368">
      <pivotArea field="2" type="button" dataOnly="0" labelOnly="1" outline="0" axis="axisRow" fieldPosition="0"/>
    </format>
    <format dxfId="1367">
      <pivotArea dataOnly="0" labelOnly="1" outline="0" fieldPosition="0">
        <references count="1">
          <reference field="2" count="1">
            <x v="2"/>
          </reference>
        </references>
      </pivotArea>
    </format>
    <format dxfId="1366">
      <pivotArea dataOnly="0" labelOnly="1" outline="0" fieldPosition="0">
        <references count="1">
          <reference field="2" count="1" defaultSubtotal="1">
            <x v="2"/>
          </reference>
        </references>
      </pivotArea>
    </format>
    <format dxfId="1365">
      <pivotArea dataOnly="0" labelOnly="1" outline="0" fieldPosition="0">
        <references count="1">
          <reference field="2" count="1">
            <x v="0"/>
          </reference>
        </references>
      </pivotArea>
    </format>
    <format dxfId="1364">
      <pivotArea dataOnly="0" labelOnly="1" outline="0" fieldPosition="0">
        <references count="1">
          <reference field="2" count="1" defaultSubtotal="1">
            <x v="0"/>
          </reference>
        </references>
      </pivotArea>
    </format>
    <format dxfId="1363">
      <pivotArea type="origin" dataOnly="0" labelOnly="1" outline="0" fieldPosition="0"/>
    </format>
    <format dxfId="1362">
      <pivotArea field="2" type="button" dataOnly="0" labelOnly="1" outline="0" axis="axisRow" fieldPosition="0"/>
    </format>
    <format dxfId="1361">
      <pivotArea dataOnly="0" labelOnly="1" outline="0" fieldPosition="0">
        <references count="1">
          <reference field="2" count="1">
            <x v="2"/>
          </reference>
        </references>
      </pivotArea>
    </format>
    <format dxfId="1360">
      <pivotArea dataOnly="0" labelOnly="1" outline="0" fieldPosition="0">
        <references count="1">
          <reference field="2" count="1" defaultSubtotal="1">
            <x v="2"/>
          </reference>
        </references>
      </pivotArea>
    </format>
    <format dxfId="1359">
      <pivotArea dataOnly="0" labelOnly="1" outline="0" fieldPosition="0">
        <references count="1">
          <reference field="2" count="1">
            <x v="0"/>
          </reference>
        </references>
      </pivotArea>
    </format>
    <format dxfId="1358">
      <pivotArea dataOnly="0" labelOnly="1" outline="0" fieldPosition="0">
        <references count="1">
          <reference field="2" count="1" defaultSubtotal="1">
            <x v="0"/>
          </reference>
        </references>
      </pivotArea>
    </format>
    <format dxfId="1357">
      <pivotArea dataOnly="0" labelOnly="1" grandRow="1" outline="0" fieldPosition="0"/>
    </format>
    <format dxfId="1356">
      <pivotArea field="3" type="button" dataOnly="0" labelOnly="1" outline="0" axis="axisRow" fieldPosition="2"/>
    </format>
    <format dxfId="1355">
      <pivotArea field="3" type="button" dataOnly="0" labelOnly="1" outline="0" axis="axisRow" fieldPosition="2"/>
    </format>
    <format dxfId="1354">
      <pivotArea type="origin" dataOnly="0" labelOnly="1" outline="0" fieldPosition="0"/>
    </format>
    <format dxfId="1353">
      <pivotArea field="11" type="button" dataOnly="0" labelOnly="1" outline="0"/>
    </format>
    <format dxfId="1352">
      <pivotArea type="origin" dataOnly="0" labelOnly="1" outline="0" fieldPosition="0"/>
    </format>
    <format dxfId="1351">
      <pivotArea field="2" type="button" dataOnly="0" labelOnly="1" outline="0" axis="axisRow" fieldPosition="0"/>
    </format>
    <format dxfId="1350">
      <pivotArea field="3" type="button" dataOnly="0" labelOnly="1" outline="0" axis="axisRow" fieldPosition="2"/>
    </format>
    <format dxfId="1349">
      <pivotArea field="11" type="button" dataOnly="0" labelOnly="1" outline="0"/>
    </format>
    <format dxfId="1348">
      <pivotArea dataOnly="0" labelOnly="1" outline="0" fieldPosition="0">
        <references count="1">
          <reference field="4294967294" count="1">
            <x v="1"/>
          </reference>
        </references>
      </pivotArea>
    </format>
    <format dxfId="1347">
      <pivotArea field="11" type="button" dataOnly="0" labelOnly="1" outline="0"/>
    </format>
    <format dxfId="1346">
      <pivotArea type="origin" dataOnly="0" labelOnly="1" outline="0" fieldPosition="0"/>
    </format>
    <format dxfId="1345">
      <pivotArea field="11" type="button" dataOnly="0" labelOnly="1" outline="0"/>
    </format>
    <format dxfId="1344">
      <pivotArea type="all" dataOnly="0" outline="0" fieldPosition="0"/>
    </format>
    <format dxfId="1343">
      <pivotArea type="origin" dataOnly="0" labelOnly="1" outline="0" fieldPosition="0"/>
    </format>
    <format dxfId="1342">
      <pivotArea field="-2" type="button" dataOnly="0" labelOnly="1" outline="0" axis="axisCol" fieldPosition="0"/>
    </format>
    <format dxfId="1341">
      <pivotArea type="topRight" dataOnly="0" labelOnly="1" outline="0" fieldPosition="0"/>
    </format>
    <format dxfId="1340">
      <pivotArea type="all" dataOnly="0" outline="0" fieldPosition="0"/>
    </format>
    <format dxfId="1339">
      <pivotArea type="all" dataOnly="0" outline="0" fieldPosition="0"/>
    </format>
    <format dxfId="1338">
      <pivotArea dataOnly="0" labelOnly="1" outline="0" fieldPosition="0">
        <references count="1">
          <reference field="4294967294" count="4">
            <x v="1"/>
            <x v="4"/>
            <x v="5"/>
            <x v="6"/>
          </reference>
        </references>
      </pivotArea>
    </format>
    <format dxfId="1337">
      <pivotArea type="origin" dataOnly="0" labelOnly="1" outline="0" fieldPosition="0"/>
    </format>
    <format dxfId="1336">
      <pivotArea field="2" type="button" dataOnly="0" labelOnly="1" outline="0" axis="axisRow" fieldPosition="0"/>
    </format>
    <format dxfId="1335">
      <pivotArea field="3" type="button" dataOnly="0" labelOnly="1" outline="0" axis="axisRow" fieldPosition="2"/>
    </format>
    <format dxfId="1334">
      <pivotArea field="-2" type="button" dataOnly="0" labelOnly="1" outline="0" axis="axisCol" fieldPosition="0"/>
    </format>
    <format dxfId="1333">
      <pivotArea type="topRight" dataOnly="0" labelOnly="1" outline="0" fieldPosition="0"/>
    </format>
    <format dxfId="1332">
      <pivotArea dataOnly="0" labelOnly="1" outline="0" fieldPosition="0">
        <references count="1">
          <reference field="4294967294" count="4">
            <x v="1"/>
            <x v="4"/>
            <x v="5"/>
            <x v="6"/>
          </reference>
        </references>
      </pivotArea>
    </format>
    <format dxfId="1331">
      <pivotArea dataOnly="0" labelOnly="1" outline="0" fieldPosition="0">
        <references count="1">
          <reference field="4294967294" count="3">
            <x v="4"/>
            <x v="5"/>
            <x v="6"/>
          </reference>
        </references>
      </pivotArea>
    </format>
    <format dxfId="1330">
      <pivotArea outline="0" collapsedLevelsAreSubtotals="1" fieldPosition="0"/>
    </format>
    <format dxfId="1329">
      <pivotArea field="-2" type="button" dataOnly="0" labelOnly="1" outline="0" axis="axisCol" fieldPosition="0"/>
    </format>
    <format dxfId="1328">
      <pivotArea type="topRight" dataOnly="0" labelOnly="1" outline="0" fieldPosition="0"/>
    </format>
    <format dxfId="1327">
      <pivotArea field="2" type="button" dataOnly="0" labelOnly="1" outline="0" axis="axisRow" fieldPosition="0"/>
    </format>
    <format dxfId="1326">
      <pivotArea field="3" type="button" dataOnly="0" labelOnly="1" outline="0" axis="axisRow" fieldPosition="2"/>
    </format>
    <format dxfId="1325">
      <pivotArea dataOnly="0" labelOnly="1" outline="0" fieldPosition="0">
        <references count="1">
          <reference field="4294967294" count="4">
            <x v="1"/>
            <x v="4"/>
            <x v="5"/>
            <x v="6"/>
          </reference>
        </references>
      </pivotArea>
    </format>
    <format dxfId="1324">
      <pivotArea type="origin" dataOnly="0" labelOnly="1" outline="0" fieldPosition="0"/>
    </format>
    <format dxfId="1323">
      <pivotArea field="2" type="button" dataOnly="0" labelOnly="1" outline="0" axis="axisRow" fieldPosition="0"/>
    </format>
    <format dxfId="1322">
      <pivotArea field="3" type="button" dataOnly="0" labelOnly="1" outline="0" axis="axisRow" fieldPosition="2"/>
    </format>
    <format dxfId="1321">
      <pivotArea field="-2" type="button" dataOnly="0" labelOnly="1" outline="0" axis="axisCol" fieldPosition="0"/>
    </format>
    <format dxfId="1320">
      <pivotArea type="topRight" dataOnly="0" labelOnly="1" outline="0" fieldPosition="0"/>
    </format>
    <format dxfId="1319">
      <pivotArea dataOnly="0" labelOnly="1" outline="0" fieldPosition="0">
        <references count="1">
          <reference field="4294967294" count="4">
            <x v="1"/>
            <x v="4"/>
            <x v="5"/>
            <x v="6"/>
          </reference>
        </references>
      </pivotArea>
    </format>
    <format dxfId="1318">
      <pivotArea field="2" type="button" dataOnly="0" labelOnly="1" outline="0" axis="axisRow" fieldPosition="0"/>
    </format>
    <format dxfId="1317">
      <pivotArea dataOnly="0" labelOnly="1" grandRow="1" outline="0" fieldPosition="0"/>
    </format>
    <format dxfId="1316">
      <pivotArea dataOnly="0" labelOnly="1" outline="0" fieldPosition="0">
        <references count="1">
          <reference field="4294967294" count="1">
            <x v="3"/>
          </reference>
        </references>
      </pivotArea>
    </format>
    <format dxfId="1315">
      <pivotArea outline="0" collapsedLevelsAreSubtotals="1" fieldPosition="0"/>
    </format>
    <format dxfId="1314">
      <pivotArea field="-2" type="button" dataOnly="0" labelOnly="1" outline="0" axis="axisCol" fieldPosition="0"/>
    </format>
    <format dxfId="1313">
      <pivotArea type="topRight" dataOnly="0" labelOnly="1" outline="0" fieldPosition="0"/>
    </format>
    <format dxfId="1312">
      <pivotArea dataOnly="0" labelOnly="1" outline="0" fieldPosition="0">
        <references count="1">
          <reference field="4294967294" count="5">
            <x v="1"/>
            <x v="3"/>
            <x v="4"/>
            <x v="5"/>
            <x v="6"/>
          </reference>
        </references>
      </pivotArea>
    </format>
    <format dxfId="1311">
      <pivotArea dataOnly="0" labelOnly="1" outline="0" fieldPosition="0">
        <references count="1">
          <reference field="4294967294" count="5">
            <x v="1"/>
            <x v="3"/>
            <x v="4"/>
            <x v="5"/>
            <x v="6"/>
          </reference>
        </references>
      </pivotArea>
    </format>
    <format dxfId="1310">
      <pivotArea dataOnly="0" labelOnly="1" outline="0" fieldPosition="0">
        <references count="1">
          <reference field="4294967294" count="1">
            <x v="3"/>
          </reference>
        </references>
      </pivotArea>
    </format>
    <format dxfId="1309">
      <pivotArea dataOnly="0" labelOnly="1" outline="0" fieldPosition="0">
        <references count="1">
          <reference field="4294967294" count="1">
            <x v="6"/>
          </reference>
        </references>
      </pivotArea>
    </format>
    <format dxfId="1308">
      <pivotArea dataOnly="0" outline="0" fieldPosition="0">
        <references count="1">
          <reference field="2" count="0" defaultSubtotal="1"/>
        </references>
      </pivotArea>
    </format>
    <format dxfId="1307">
      <pivotArea dataOnly="0" outline="0" fieldPosition="0">
        <references count="1">
          <reference field="4294967294" count="5">
            <x v="1"/>
            <x v="3"/>
            <x v="4"/>
            <x v="5"/>
            <x v="6"/>
          </reference>
        </references>
      </pivotArea>
    </format>
    <format dxfId="1306">
      <pivotArea dataOnly="0" labelOnly="1" outline="0" fieldPosition="0">
        <references count="2">
          <reference field="2" count="1" selected="0">
            <x v="2"/>
          </reference>
          <reference field="3" count="1">
            <x v="2"/>
          </reference>
        </references>
      </pivotArea>
    </format>
    <format dxfId="1305">
      <pivotArea outline="0" fieldPosition="0">
        <references count="2">
          <reference field="4294967294" count="1" selected="0">
            <x v="3"/>
          </reference>
          <reference field="2" count="1" selected="0" defaultSubtotal="1">
            <x v="0"/>
          </reference>
        </references>
      </pivotArea>
    </format>
    <format dxfId="1304">
      <pivotArea outline="0" fieldPosition="0">
        <references count="2">
          <reference field="4294967294" count="1" selected="0">
            <x v="3"/>
          </reference>
          <reference field="2" count="1" selected="0" defaultSubtotal="1">
            <x v="2"/>
          </reference>
        </references>
      </pivotArea>
    </format>
    <format dxfId="1303">
      <pivotArea outline="0" fieldPosition="0">
        <references count="2">
          <reference field="4294967294" count="1" selected="0">
            <x v="3"/>
          </reference>
          <reference field="2" count="1" selected="0" defaultSubtotal="1">
            <x v="0"/>
          </reference>
        </references>
      </pivotArea>
    </format>
    <format dxfId="1302">
      <pivotArea outline="0" fieldPosition="0">
        <references count="2">
          <reference field="4294967294" count="1" selected="0">
            <x v="3"/>
          </reference>
          <reference field="2" count="1" selected="0" defaultSubtotal="1">
            <x v="2"/>
          </reference>
        </references>
      </pivotArea>
    </format>
    <format dxfId="1301">
      <pivotArea field="2" grandRow="1" outline="0" axis="axisRow" fieldPosition="0">
        <references count="1">
          <reference field="4294967294" count="1" selected="0">
            <x v="3"/>
          </reference>
        </references>
      </pivotArea>
    </format>
    <format dxfId="1300">
      <pivotArea dataOnly="0" outline="0" fieldPosition="0">
        <references count="1">
          <reference field="2" count="0" defaultSubtotal="1"/>
        </references>
      </pivotArea>
    </format>
    <format dxfId="1299">
      <pivotArea field="2" grandRow="1" outline="0" axis="axisRow" fieldPosition="0">
        <references count="1">
          <reference field="4294967294" count="1" selected="0">
            <x v="1"/>
          </reference>
        </references>
      </pivotArea>
    </format>
    <format dxfId="1298">
      <pivotArea field="1" grandRow="1" outline="0" axis="axisRow" fieldPosition="1">
        <references count="1">
          <reference field="4294967294" count="2" selected="0">
            <x v="1"/>
            <x v="3"/>
          </reference>
        </references>
      </pivotArea>
    </format>
    <format dxfId="1297">
      <pivotArea field="1" grandRow="1" outline="0" axis="axisRow" fieldPosition="1">
        <references count="1">
          <reference field="4294967294" count="2" selected="0">
            <x v="1"/>
            <x v="3"/>
          </reference>
        </references>
      </pivotArea>
    </format>
    <format dxfId="1296">
      <pivotArea field="1" grandRow="1" outline="0" axis="axisRow" fieldPosition="1">
        <references count="1">
          <reference field="4294967294" count="2" selected="0">
            <x v="1"/>
            <x v="3"/>
          </reference>
        </references>
      </pivotArea>
    </format>
    <format dxfId="1295">
      <pivotArea dataOnly="0" labelOnly="1" outline="0" fieldPosition="0">
        <references count="2">
          <reference field="1" count="0" selected="0"/>
          <reference field="2" count="1">
            <x v="1"/>
          </reference>
        </references>
      </pivotArea>
    </format>
    <format dxfId="1294">
      <pivotArea dataOnly="0" labelOnly="1" outline="0" fieldPosition="0">
        <references count="2">
          <reference field="1" count="0" selected="0"/>
          <reference field="2" count="1" defaultSubtotal="1">
            <x v="1"/>
          </reference>
        </references>
      </pivotArea>
    </format>
    <format dxfId="1293">
      <pivotArea dataOnly="0" labelOnly="1" outline="0" fieldPosition="0">
        <references count="1">
          <reference field="1" count="0"/>
        </references>
      </pivotArea>
    </format>
    <format dxfId="1292">
      <pivotArea field="1" grandRow="1" outline="0" axis="axisRow" fieldPosition="1">
        <references count="1">
          <reference field="4294967294" count="1" selected="0">
            <x v="0"/>
          </reference>
        </references>
      </pivotArea>
    </format>
    <format dxfId="1291">
      <pivotArea type="all" dataOnly="0" outline="0" fieldPosition="0"/>
    </format>
    <format dxfId="1290">
      <pivotArea outline="0" collapsedLevelsAreSubtotals="1" fieldPosition="0"/>
    </format>
    <format dxfId="1289">
      <pivotArea type="origin" dataOnly="0" labelOnly="1" outline="0" fieldPosition="0"/>
    </format>
    <format dxfId="1288">
      <pivotArea field="-2" type="button" dataOnly="0" labelOnly="1" outline="0" axis="axisCol" fieldPosition="0"/>
    </format>
    <format dxfId="1287">
      <pivotArea type="topRight" dataOnly="0" labelOnly="1" outline="0" fieldPosition="0"/>
    </format>
    <format dxfId="1286">
      <pivotArea field="1" type="button" dataOnly="0" labelOnly="1" outline="0" axis="axisRow" fieldPosition="1"/>
    </format>
    <format dxfId="1285">
      <pivotArea field="2" type="button" dataOnly="0" labelOnly="1" outline="0" axis="axisRow" fieldPosition="0"/>
    </format>
    <format dxfId="1284">
      <pivotArea field="3" type="button" dataOnly="0" labelOnly="1" outline="0" axis="axisRow" fieldPosition="2"/>
    </format>
    <format dxfId="1283">
      <pivotArea dataOnly="0" labelOnly="1" outline="0" fieldPosition="0">
        <references count="1">
          <reference field="1" count="0"/>
        </references>
      </pivotArea>
    </format>
    <format dxfId="1282">
      <pivotArea dataOnly="0" labelOnly="1" outline="0" fieldPosition="0">
        <references count="1">
          <reference field="1" count="0" defaultSubtotal="1"/>
        </references>
      </pivotArea>
    </format>
    <format dxfId="1281">
      <pivotArea dataOnly="0" labelOnly="1" grandRow="1" outline="0" fieldPosition="0"/>
    </format>
    <format dxfId="1280">
      <pivotArea dataOnly="0" labelOnly="1" outline="0" fieldPosition="0">
        <references count="2">
          <reference field="1" count="1" selected="0">
            <x v="0"/>
          </reference>
          <reference field="2" count="0"/>
        </references>
      </pivotArea>
    </format>
    <format dxfId="1279">
      <pivotArea dataOnly="0" labelOnly="1" outline="0" fieldPosition="0">
        <references count="2">
          <reference field="1" count="1" selected="0">
            <x v="0"/>
          </reference>
          <reference field="2" count="0" defaultSubtotal="1"/>
        </references>
      </pivotArea>
    </format>
    <format dxfId="1278">
      <pivotArea dataOnly="0" labelOnly="1" outline="0" fieldPosition="0">
        <references count="2">
          <reference field="1" count="1" selected="0">
            <x v="1"/>
          </reference>
          <reference field="2" count="1">
            <x v="2"/>
          </reference>
        </references>
      </pivotArea>
    </format>
    <format dxfId="1277">
      <pivotArea dataOnly="0" labelOnly="1" outline="0" fieldPosition="0">
        <references count="2">
          <reference field="1" count="1" selected="0">
            <x v="1"/>
          </reference>
          <reference field="2" count="1" defaultSubtotal="1">
            <x v="2"/>
          </reference>
        </references>
      </pivotArea>
    </format>
    <format dxfId="1276">
      <pivotArea dataOnly="0" labelOnly="1" outline="0" fieldPosition="0">
        <references count="3">
          <reference field="1" count="1" selected="0">
            <x v="0"/>
          </reference>
          <reference field="2" count="1" selected="0">
            <x v="0"/>
          </reference>
          <reference field="3" count="2">
            <x v="18"/>
            <x v="25"/>
          </reference>
        </references>
      </pivotArea>
    </format>
    <format dxfId="1275">
      <pivotArea dataOnly="0" labelOnly="1" outline="0" fieldPosition="0">
        <references count="3">
          <reference field="1" count="1" selected="0">
            <x v="0"/>
          </reference>
          <reference field="2" count="1" selected="0">
            <x v="1"/>
          </reference>
          <reference field="3" count="1">
            <x v="18"/>
          </reference>
        </references>
      </pivotArea>
    </format>
    <format dxfId="1274">
      <pivotArea dataOnly="0" labelOnly="1" outline="0" fieldPosition="0">
        <references count="3">
          <reference field="1" count="1" selected="0">
            <x v="0"/>
          </reference>
          <reference field="2" count="1" selected="0">
            <x v="2"/>
          </reference>
          <reference field="3" count="15">
            <x v="2"/>
            <x v="4"/>
            <x v="5"/>
            <x v="6"/>
            <x v="7"/>
            <x v="8"/>
            <x v="10"/>
            <x v="14"/>
            <x v="18"/>
            <x v="19"/>
            <x v="20"/>
            <x v="21"/>
            <x v="22"/>
            <x v="23"/>
            <x v="24"/>
          </reference>
        </references>
      </pivotArea>
    </format>
    <format dxfId="1273">
      <pivotArea dataOnly="0" labelOnly="1" outline="0" fieldPosition="0">
        <references count="3">
          <reference field="1" count="1" selected="0">
            <x v="1"/>
          </reference>
          <reference field="2" count="1" selected="0">
            <x v="2"/>
          </reference>
          <reference field="3" count="3">
            <x v="2"/>
            <x v="6"/>
            <x v="9"/>
          </reference>
        </references>
      </pivotArea>
    </format>
    <format dxfId="1272">
      <pivotArea dataOnly="0" labelOnly="1" outline="0" fieldPosition="0">
        <references count="1">
          <reference field="4294967294" count="6">
            <x v="0"/>
            <x v="1"/>
            <x v="3"/>
            <x v="4"/>
            <x v="5"/>
            <x v="6"/>
          </reference>
        </references>
      </pivotArea>
    </format>
    <format dxfId="1271">
      <pivotArea type="all" dataOnly="0" outline="0" fieldPosition="0"/>
    </format>
    <format dxfId="1270">
      <pivotArea type="origin" dataOnly="0" labelOnly="1" outline="0" offset="B1" fieldPosition="0"/>
    </format>
    <format dxfId="1269">
      <pivotArea outline="0" fieldPosition="0">
        <references count="4">
          <reference field="4294967294" count="1" selected="0">
            <x v="0"/>
          </reference>
          <reference field="1" count="1" selected="0">
            <x v="0"/>
          </reference>
          <reference field="2" count="1" selected="0">
            <x v="2"/>
          </reference>
          <reference field="3" count="1" selected="0">
            <x v="2"/>
          </reference>
        </references>
      </pivotArea>
    </format>
    <format dxfId="1268">
      <pivotArea outline="0" fieldPosition="0">
        <references count="4">
          <reference field="4294967294" count="1" selected="0">
            <x v="0"/>
          </reference>
          <reference field="1" count="1" selected="0">
            <x v="0"/>
          </reference>
          <reference field="2" count="1" selected="0">
            <x v="2"/>
          </reference>
          <reference field="3" count="1" selected="0">
            <x v="6"/>
          </reference>
        </references>
      </pivotArea>
    </format>
    <format dxfId="1267">
      <pivotArea outline="0" fieldPosition="0">
        <references count="4">
          <reference field="4294967294" count="1" selected="0">
            <x v="0"/>
          </reference>
          <reference field="1" count="1" selected="0">
            <x v="0"/>
          </reference>
          <reference field="2" count="1" selected="0">
            <x v="2"/>
          </reference>
          <reference field="3" count="1" selected="0">
            <x v="18"/>
          </reference>
        </references>
      </pivotArea>
    </format>
    <format dxfId="1266">
      <pivotArea outline="0" fieldPosition="0">
        <references count="4">
          <reference field="4294967294" count="1" selected="0">
            <x v="0"/>
          </reference>
          <reference field="1" count="1" selected="0">
            <x v="0"/>
          </reference>
          <reference field="2" count="1" selected="0">
            <x v="2"/>
          </reference>
          <reference field="3" count="1" selected="0">
            <x v="2"/>
          </reference>
        </references>
      </pivotArea>
    </format>
    <format dxfId="1265">
      <pivotArea outline="0" fieldPosition="0">
        <references count="4">
          <reference field="4294967294" count="1" selected="0">
            <x v="0"/>
          </reference>
          <reference field="1" count="1" selected="0">
            <x v="0"/>
          </reference>
          <reference field="2" count="1" selected="0">
            <x v="2"/>
          </reference>
          <reference field="3" count="1" selected="0">
            <x v="6"/>
          </reference>
        </references>
      </pivotArea>
    </format>
    <format dxfId="1264">
      <pivotArea outline="0" fieldPosition="0">
        <references count="4">
          <reference field="4294967294" count="1" selected="0">
            <x v="0"/>
          </reference>
          <reference field="1" count="1" selected="0">
            <x v="0"/>
          </reference>
          <reference field="2" count="1" selected="0">
            <x v="2"/>
          </reference>
          <reference field="3" count="1" selected="0">
            <x v="18"/>
          </reference>
        </references>
      </pivotArea>
    </format>
    <format dxfId="1263">
      <pivotArea outline="0" fieldPosition="0">
        <references count="2">
          <reference field="4294967294" count="1" selected="0">
            <x v="1"/>
          </reference>
          <reference field="1" count="1" selected="0" defaultSubtotal="1">
            <x v="0"/>
          </reference>
        </references>
      </pivotArea>
    </format>
    <format dxfId="1262">
      <pivotArea outline="0" fieldPosition="0">
        <references count="2">
          <reference field="4294967294" count="1" selected="0">
            <x v="1"/>
          </reference>
          <reference field="1" count="1" selected="0" defaultSubtotal="1">
            <x v="0"/>
          </reference>
        </references>
      </pivotArea>
    </format>
  </formats>
  <pivotTableStyleInfo name="PivotStyleMedium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Y13:AZ14" firstHeaderRow="1" firstDataRow="1" firstDataCol="1" rowPageCount="1" colPageCount="1"/>
  <pivotFields count="54">
    <pivotField showAll="0"/>
    <pivotField showAll="0"/>
    <pivotField showAll="0"/>
    <pivotField axis="axisPage" multipleItemSelectionAllowed="1" showAll="0">
      <items count="7">
        <item h="1" x="0"/>
        <item h="1" x="1"/>
        <item h="1" x="2"/>
        <item h="1" x="3"/>
        <item h="1" x="4"/>
        <item x="5"/>
        <item t="default"/>
      </items>
    </pivotField>
    <pivotField numFmtId="22" showAll="0"/>
    <pivotField showAll="0"/>
    <pivotField showAll="0"/>
    <pivotField showAll="0"/>
    <pivotField dataField="1" showAll="0"/>
    <pivotField showAll="0"/>
    <pivotField showAll="0"/>
    <pivotField axis="axisRow" showAll="0">
      <items count="8">
        <item x="0"/>
        <item x="1"/>
        <item x="2"/>
        <item x="3"/>
        <item x="4"/>
        <item m="1" x="5"/>
        <item m="1" x="6"/>
        <item t="default"/>
      </items>
    </pivotField>
    <pivotField showAll="0"/>
    <pivotField showAll="0"/>
    <pivotField showAll="0"/>
    <pivotField showAll="0"/>
    <pivotField showAll="0"/>
    <pivotField showAll="0"/>
    <pivotField showAll="0"/>
    <pivotField showAll="0"/>
    <pivotField showAll="0"/>
    <pivotField axis="axisRow" showAll="0">
      <items count="8">
        <item x="0"/>
        <item h="1" x="1"/>
        <item h="1" x="2"/>
        <item h="1" x="3"/>
        <item h="1" x="4"/>
        <item h="1" x="5"/>
        <item h="1" x="6"/>
        <item t="default"/>
      </items>
    </pivotField>
    <pivotField showAll="0"/>
    <pivotField showAll="0"/>
    <pivotField showAll="0"/>
    <pivotField showAll="0">
      <items count="10">
        <item x="0"/>
        <item m="1" x="4"/>
        <item m="1" x="7"/>
        <item m="1" x="5"/>
        <item m="1" x="3"/>
        <item m="1" x="8"/>
        <item m="1" x="2"/>
        <item m="1" x="6"/>
        <item m="1" x="1"/>
        <item t="default"/>
      </items>
    </pivotField>
    <pivotField showAll="0"/>
    <pivotField numFmtId="22" showAll="0"/>
    <pivotField showAll="0"/>
    <pivotField numFmtId="22" showAll="0"/>
    <pivotField numFmtId="22" showAll="0"/>
    <pivotField showAll="0"/>
    <pivotField showAll="0"/>
    <pivotField showAll="0"/>
    <pivotField showAll="0"/>
    <pivotField showAll="0"/>
    <pivotField numFmtId="22"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22" showAll="0" defaultSubtotal="0"/>
    <pivotField showAll="0" defaultSubtotal="0"/>
    <pivotField showAll="0" defaultSubtotal="0"/>
    <pivotField showAll="0" defaultSubtotal="0"/>
    <pivotField showAll="0" defaultSubtotal="0"/>
  </pivotFields>
  <rowFields count="2">
    <field x="11"/>
    <field x="21"/>
  </rowFields>
  <rowItems count="1">
    <i t="grand">
      <x/>
    </i>
  </rowItems>
  <colItems count="1">
    <i/>
  </colItems>
  <pageFields count="1">
    <pageField fld="3" hier="-1"/>
  </pageFields>
  <dataFields count="1">
    <dataField name="Sum of Amount" fld="8" baseField="0" baseItem="0" numFmtId="8"/>
  </dataFields>
  <formats count="1">
    <format dxfId="292">
      <pivotArea outline="0" collapsedLevelsAreSubtotals="1"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name="PivotTable8" cacheId="8"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J33:AK35" firstHeaderRow="1" firstDataRow="1" firstDataCol="1" rowPageCount="1" colPageCount="1"/>
  <pivotFields count="17">
    <pivotField showAll="0"/>
    <pivotField showAll="0"/>
    <pivotField showAll="0"/>
    <pivotField axis="axisRow" showAll="0">
      <items count="16">
        <item m="1" x="4"/>
        <item m="1" x="2"/>
        <item m="1" x="13"/>
        <item m="1" x="5"/>
        <item m="1" x="14"/>
        <item m="1" x="9"/>
        <item m="1" x="7"/>
        <item m="1" x="3"/>
        <item m="1" x="11"/>
        <item m="1" x="12"/>
        <item m="1" x="8"/>
        <item m="1" x="1"/>
        <item m="1" x="10"/>
        <item m="1" x="6"/>
        <item x="0"/>
        <item t="default"/>
      </items>
    </pivotField>
    <pivotField showAll="0"/>
    <pivotField dataField="1" showAll="0"/>
    <pivotField showAll="0"/>
    <pivotField showAll="0"/>
    <pivotField showAll="0"/>
    <pivotField showAll="0"/>
    <pivotField showAll="0"/>
    <pivotField axis="axisPage" showAll="0">
      <items count="29">
        <item m="1" x="2"/>
        <item m="1" x="8"/>
        <item m="1" x="1"/>
        <item m="1" x="24"/>
        <item m="1" x="25"/>
        <item m="1" x="26"/>
        <item m="1" x="27"/>
        <item m="1" x="20"/>
        <item m="1" x="23"/>
        <item m="1" x="12"/>
        <item m="1" x="16"/>
        <item m="1" x="3"/>
        <item m="1" x="13"/>
        <item m="1" x="15"/>
        <item m="1" x="17"/>
        <item m="1" x="18"/>
        <item m="1" x="5"/>
        <item m="1" x="7"/>
        <item m="1" x="10"/>
        <item m="1" x="11"/>
        <item m="1" x="14"/>
        <item x="0"/>
        <item m="1" x="6"/>
        <item m="1" x="19"/>
        <item m="1" x="21"/>
        <item m="1" x="9"/>
        <item m="1" x="4"/>
        <item m="1" x="22"/>
        <item t="default"/>
      </items>
    </pivotField>
    <pivotField showAll="0"/>
    <pivotField showAll="0"/>
    <pivotField showAll="0"/>
    <pivotField showAll="0"/>
    <pivotField showAll="0"/>
  </pivotFields>
  <rowFields count="1">
    <field x="3"/>
  </rowFields>
  <rowItems count="2">
    <i>
      <x v="14"/>
    </i>
    <i t="grand">
      <x/>
    </i>
  </rowItems>
  <colItems count="1">
    <i/>
  </colItems>
  <pageFields count="1">
    <pageField fld="11" item="21" hier="-1"/>
  </pageFields>
  <dataFields count="1">
    <dataField name="Sum of Amount" fld="5" baseField="0" baseItem="0" numFmtId="44"/>
  </dataFields>
  <formats count="1">
    <format dxfId="293">
      <pivotArea outline="0" collapsedLevelsAreSubtotals="1"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AJ62:AJ63" firstHeaderRow="1" firstDataRow="1" firstDataCol="0"/>
  <pivotFields count="21">
    <pivotField showAll="0"/>
    <pivotField showAll="0"/>
    <pivotField showAll="0"/>
    <pivotField showAll="0"/>
    <pivotField showAll="0"/>
    <pivotField numFmtId="44" showAll="0"/>
    <pivotField numFmtId="44" showAll="0"/>
    <pivotField numFmtId="44" showAll="0"/>
    <pivotField numFmtId="44" showAll="0"/>
    <pivotField dataField="1" numFmtId="44" showAll="0"/>
    <pivotField numFmtId="44" showAll="0"/>
    <pivotField numFmtId="44" showAll="0"/>
    <pivotField numFmtId="44" showAll="0"/>
    <pivotField numFmtId="44" showAll="0"/>
    <pivotField numFmtId="44" showAll="0"/>
    <pivotField numFmtId="44" showAll="0"/>
    <pivotField numFmtId="44" showAll="0"/>
    <pivotField numFmtId="2" showAll="0"/>
    <pivotField numFmtId="2" showAll="0" defaultSubtotal="0"/>
    <pivotField showAll="0"/>
    <pivotField showAll="0"/>
  </pivotFields>
  <rowItems count="1">
    <i/>
  </rowItems>
  <colItems count="1">
    <i/>
  </colItems>
  <dataFields count="1">
    <dataField name="Sum of P5" fld="9" baseField="0" baseItem="0"/>
  </dataFields>
  <formats count="5">
    <format dxfId="298">
      <pivotArea outline="0" collapsedLevelsAreSubtotals="1" fieldPosition="0"/>
    </format>
    <format dxfId="297">
      <pivotArea type="all" dataOnly="0" outline="0" fieldPosition="0"/>
    </format>
    <format dxfId="296">
      <pivotArea outline="0" collapsedLevelsAreSubtotals="1" fieldPosition="0"/>
    </format>
    <format dxfId="295">
      <pivotArea dataOnly="0" labelOnly="1" outline="0" axis="axisValues" fieldPosition="0"/>
    </format>
    <format dxfId="294">
      <pivotArea dataOnly="0" labelOnly="1" outline="0" axis="axisValues"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name="PivotTable10" cacheId="7" applyNumberFormats="0" applyBorderFormats="0" applyFontFormats="0" applyPatternFormats="0" applyAlignmentFormats="0" applyWidthHeightFormats="1" dataCaption="Values" updatedVersion="5" minRefreshableVersion="3" useAutoFormatting="1" itemPrintTitles="1" createdVersion="6" indent="0" compact="0" compactData="0" gridDropZones="1" multipleFieldFilters="0">
  <location ref="L6:P10" firstHeaderRow="1" firstDataRow="2" firstDataCol="2"/>
  <pivotFields count="23">
    <pivotField compact="0" outline="0" showAll="0"/>
    <pivotField compact="0" outline="0" showAll="0">
      <items count="9">
        <item m="1" x="1"/>
        <item m="1" x="5"/>
        <item m="1" x="3"/>
        <item m="1" x="6"/>
        <item m="1" x="7"/>
        <item m="1" x="2"/>
        <item m="1" x="4"/>
        <item x="0"/>
        <item t="default"/>
      </items>
    </pivotField>
    <pivotField compact="0" outline="0" showAll="0"/>
    <pivotField compact="0" outline="0" showAll="0"/>
    <pivotField axis="axisRow" compact="0" outline="0" showAll="0">
      <items count="26">
        <item m="1" x="9"/>
        <item m="1" x="14"/>
        <item m="1" x="10"/>
        <item m="1" x="24"/>
        <item m="1" x="18"/>
        <item m="1" x="7"/>
        <item m="1" x="5"/>
        <item m="1" x="21"/>
        <item m="1" x="17"/>
        <item m="1" x="16"/>
        <item m="1" x="15"/>
        <item m="1" x="22"/>
        <item m="1" x="23"/>
        <item m="1" x="2"/>
        <item m="1" x="13"/>
        <item m="1" x="20"/>
        <item m="1" x="6"/>
        <item m="1" x="1"/>
        <item m="1" x="12"/>
        <item m="1" x="4"/>
        <item m="1" x="8"/>
        <item m="1" x="3"/>
        <item x="0"/>
        <item m="1" x="11"/>
        <item m="1" x="19"/>
        <item t="default"/>
      </items>
    </pivotField>
    <pivotField axis="axisRow" compact="0" outline="0" showAll="0">
      <items count="10">
        <item m="1" x="1"/>
        <item m="1" x="3"/>
        <item m="1" x="4"/>
        <item m="1" x="2"/>
        <item m="1" x="8"/>
        <item m="1" x="5"/>
        <item m="1" x="7"/>
        <item x="0"/>
        <item m="1" x="6"/>
        <item t="default"/>
      </items>
    </pivotField>
    <pivotField compact="0" outline="0" showAll="0"/>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numFmtId="8" outline="0" showAll="0"/>
    <pivotField compact="0" outline="0" showAll="0"/>
    <pivotField compact="0" outline="0" showAll="0"/>
    <pivotField dataField="1" compact="0" numFmtId="8" outline="0" showAll="0"/>
    <pivotField dataField="1" compact="0" numFmtId="8" outline="0" showAll="0"/>
    <pivotField compact="0" outline="0" showAll="0"/>
    <pivotField compact="0" numFmtId="8" outline="0" showAll="0"/>
    <pivotField compact="0" outline="0" showAll="0"/>
    <pivotField compact="0" numFmtId="8" outline="0" showAll="0"/>
    <pivotField compact="0" numFmtId="8" outline="0" showAll="0"/>
  </pivotFields>
  <rowFields count="2">
    <field x="4"/>
    <field x="5"/>
  </rowFields>
  <rowItems count="3">
    <i>
      <x v="22"/>
      <x v="7"/>
    </i>
    <i t="default">
      <x v="22"/>
    </i>
    <i t="grand">
      <x/>
    </i>
  </rowItems>
  <colFields count="1">
    <field x="-2"/>
  </colFields>
  <colItems count="3">
    <i>
      <x/>
    </i>
    <i i="1">
      <x v="1"/>
    </i>
    <i i="2">
      <x v="2"/>
    </i>
  </colItems>
  <dataFields count="3">
    <dataField name="Sum of Current Budget" fld="12" baseField="4" baseItem="0"/>
    <dataField name="Sum of Actuals" fld="16" baseField="0" baseItem="0"/>
    <dataField name="Sum of Balance Available" fld="17" baseField="0" baseItem="0"/>
  </dataFields>
  <formats count="2">
    <format dxfId="77">
      <pivotArea outline="0" collapsedLevelsAreSubtotals="1" fieldPosition="0"/>
    </format>
    <format dxfId="76">
      <pivotArea dataOnly="0" labelOnly="1" outline="0" fieldPosition="0">
        <references count="1">
          <reference field="4294967294" count="3">
            <x v="0"/>
            <x v="1"/>
            <x v="2"/>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5" minRefreshableVersion="3" itemPrintTitles="1" createdVersion="4" indent="0" compact="0" compactData="0" gridDropZones="1" multipleFieldFilters="0">
  <location ref="B6:G10" firstHeaderRow="1" firstDataRow="2" firstDataCol="2"/>
  <pivotFields count="21">
    <pivotField compact="0" outline="0" showAll="0"/>
    <pivotField compact="0" outline="0" showAll="0" defaultSubtotal="0">
      <items count="8">
        <item m="1" x="1"/>
        <item m="1" x="5"/>
        <item m="1" x="3"/>
        <item m="1" x="6"/>
        <item m="1" x="7"/>
        <item m="1" x="2"/>
        <item m="1" x="4"/>
        <item x="0"/>
      </items>
    </pivotField>
    <pivotField compact="0" outline="0" showAll="0"/>
    <pivotField compact="0" outline="0" showAll="0"/>
    <pivotField outline="0" subtotalTop="0" showAll="0" sortType="ascending">
      <items count="26">
        <item m="1" x="9"/>
        <item m="1" x="14"/>
        <item m="1" x="10"/>
        <item m="1" x="24"/>
        <item m="1" x="18"/>
        <item m="1" x="7"/>
        <item m="1" x="5"/>
        <item m="1" x="21"/>
        <item m="1" x="17"/>
        <item m="1" x="16"/>
        <item m="1" x="15"/>
        <item m="1" x="22"/>
        <item m="1" x="23"/>
        <item m="1" x="2"/>
        <item m="1" x="13"/>
        <item m="1" x="20"/>
        <item m="1" x="6"/>
        <item m="1" x="1"/>
        <item m="1" x="12"/>
        <item m="1" x="11"/>
        <item m="1" x="8"/>
        <item m="1" x="4"/>
        <item m="1" x="3"/>
        <item m="1" x="19"/>
        <item x="0"/>
        <item t="default"/>
      </items>
      <extLst>
        <ext xmlns:x14="http://schemas.microsoft.com/office/spreadsheetml/2009/9/main" uri="{2946ED86-A175-432a-8AC1-64E0C546D7DE}">
          <x14:pivotField fillDownLabels="1"/>
        </ext>
      </extLst>
    </pivotField>
    <pivotField axis="axisRow" outline="0" subtotalTop="0" showAll="0">
      <items count="10">
        <item m="1" x="1"/>
        <item m="1" x="3"/>
        <item m="1" x="4"/>
        <item x="0"/>
        <item m="1" x="2"/>
        <item m="1" x="5"/>
        <item m="1" x="7"/>
        <item m="1" x="8"/>
        <item m="1" x="6"/>
        <item t="default"/>
      </items>
    </pivotField>
    <pivotField axis="axisRow" compact="0" outline="0" showAll="0" sortType="ascending">
      <items count="71">
        <item h="1" m="1" x="17"/>
        <item h="1" m="1" x="67"/>
        <item h="1" m="1" x="16"/>
        <item h="1" m="1" x="5"/>
        <item h="1" m="1" x="68"/>
        <item h="1" m="1" x="59"/>
        <item h="1" m="1" x="44"/>
        <item m="1" x="24"/>
        <item h="1" m="1" x="37"/>
        <item h="1" m="1" x="47"/>
        <item h="1" m="1" x="56"/>
        <item h="1" m="1" x="10"/>
        <item h="1" m="1" x="8"/>
        <item h="1" m="1" x="63"/>
        <item h="1" m="1" x="32"/>
        <item h="1" m="1" x="3"/>
        <item h="1" m="1" x="19"/>
        <item h="1" m="1" x="50"/>
        <item m="1" x="4"/>
        <item h="1" m="1" x="26"/>
        <item h="1" m="1" x="45"/>
        <item h="1" m="1" x="20"/>
        <item h="1" m="1" x="58"/>
        <item h="1" m="1" x="61"/>
        <item h="1" m="1" x="38"/>
        <item h="1" m="1" x="21"/>
        <item h="1" m="1" x="6"/>
        <item h="1" m="1" x="1"/>
        <item h="1" m="1" x="48"/>
        <item h="1" m="1" x="31"/>
        <item m="1" x="42"/>
        <item h="1" m="1" x="12"/>
        <item h="1" m="1" x="66"/>
        <item h="1" m="1" x="55"/>
        <item h="1" m="1" x="18"/>
        <item h="1" m="1" x="25"/>
        <item h="1" m="1" x="43"/>
        <item h="1" m="1" x="7"/>
        <item m="1" x="33"/>
        <item h="1" m="1" x="49"/>
        <item h="1" m="1" x="36"/>
        <item h="1" m="1" x="54"/>
        <item h="1" m="1" x="39"/>
        <item h="1" m="1" x="51"/>
        <item h="1" m="1" x="64"/>
        <item m="1" x="2"/>
        <item h="1" m="1" x="11"/>
        <item h="1" m="1" x="28"/>
        <item h="1" m="1" x="46"/>
        <item h="1" m="1" x="27"/>
        <item m="1" x="9"/>
        <item m="1" x="65"/>
        <item h="1" m="1" x="22"/>
        <item h="1" m="1" x="40"/>
        <item h="1" m="1" x="62"/>
        <item m="1" x="15"/>
        <item h="1" m="1" x="29"/>
        <item h="1" m="1" x="53"/>
        <item h="1" m="1" x="60"/>
        <item m="1" x="23"/>
        <item h="1" m="1" x="13"/>
        <item h="1" m="1" x="57"/>
        <item h="1" m="1" x="52"/>
        <item m="1" x="41"/>
        <item h="1" m="1" x="30"/>
        <item h="1" m="1" x="69"/>
        <item h="1" m="1" x="35"/>
        <item h="1" m="1" x="14"/>
        <item h="1" m="1" x="34"/>
        <item x="0"/>
        <item t="default"/>
      </items>
    </pivotField>
    <pivotField compact="0" outline="0" showAll="0" defaultSubtotal="0"/>
    <pivotField compact="0" outline="0" showAll="0" defaultSubtotal="0"/>
    <pivotField compact="0" outline="0" showAl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5"/>
    <field x="6"/>
  </rowFields>
  <rowItems count="3">
    <i>
      <x v="3"/>
      <x v="69"/>
    </i>
    <i t="default">
      <x v="3"/>
    </i>
    <i t="grand">
      <x/>
    </i>
  </rowItems>
  <colFields count="1">
    <field x="-2"/>
  </colFields>
  <colItems count="4">
    <i>
      <x/>
    </i>
    <i i="1">
      <x v="1"/>
    </i>
    <i i="2">
      <x v="2"/>
    </i>
    <i i="3">
      <x v="3"/>
    </i>
  </colItems>
  <dataFields count="4">
    <dataField name="Sum of Current Budget" fld="12" baseField="6" baseItem="41"/>
    <dataField name="Sum of Actuals" fld="16" baseField="6" baseItem="41"/>
    <dataField name="Sum of Total Pre-Encumbrances" fld="13" baseField="4" baseItem="7"/>
    <dataField name="Sum of Balance Available" fld="17" baseField="6" baseItem="31"/>
  </dataFields>
  <formats count="114">
    <format dxfId="191">
      <pivotArea outline="0" collapsedLevelsAreSubtotals="1" fieldPosition="0"/>
    </format>
    <format dxfId="190">
      <pivotArea type="origin" dataOnly="0" labelOnly="1" outline="0" fieldPosition="0"/>
    </format>
    <format dxfId="189">
      <pivotArea dataOnly="0" labelOnly="1" outline="0" fieldPosition="0">
        <references count="1">
          <reference field="5" count="0"/>
        </references>
      </pivotArea>
    </format>
    <format dxfId="188">
      <pivotArea dataOnly="0" labelOnly="1" outline="0" fieldPosition="0">
        <references count="1">
          <reference field="5" count="0" defaultSubtotal="1"/>
        </references>
      </pivotArea>
    </format>
    <format dxfId="187">
      <pivotArea dataOnly="0" labelOnly="1" grandRow="1" outline="0" fieldPosition="0"/>
    </format>
    <format dxfId="186">
      <pivotArea outline="0" collapsedLevelsAreSubtotals="1" fieldPosition="0"/>
    </format>
    <format dxfId="185">
      <pivotArea dataOnly="0" labelOnly="1" outline="0" fieldPosition="0">
        <references count="1">
          <reference field="5" count="0"/>
        </references>
      </pivotArea>
    </format>
    <format dxfId="184">
      <pivotArea dataOnly="0" labelOnly="1" outline="0" fieldPosition="0">
        <references count="1">
          <reference field="5" count="0" defaultSubtotal="1"/>
        </references>
      </pivotArea>
    </format>
    <format dxfId="183">
      <pivotArea dataOnly="0" labelOnly="1" grandRow="1" outline="0" fieldPosition="0"/>
    </format>
    <format dxfId="182">
      <pivotArea dataOnly="0" labelOnly="1" outline="0" fieldPosition="0">
        <references count="1">
          <reference field="5" count="0" defaultSubtotal="1"/>
        </references>
      </pivotArea>
    </format>
    <format dxfId="181">
      <pivotArea dataOnly="0" labelOnly="1" grandRow="1" outline="0" fieldPosition="0"/>
    </format>
    <format dxfId="180">
      <pivotArea field="5" type="button" dataOnly="0" labelOnly="1" outline="0" axis="axisRow" fieldPosition="0"/>
    </format>
    <format dxfId="179">
      <pivotArea field="4" type="button" dataOnly="0" labelOnly="1" outline="0"/>
    </format>
    <format dxfId="178">
      <pivotArea field="6" type="button" dataOnly="0" labelOnly="1" outline="0" axis="axisRow" fieldPosition="1"/>
    </format>
    <format dxfId="177">
      <pivotArea dataOnly="0" fieldPosition="0">
        <references count="1">
          <reference field="5" count="0" defaultSubtotal="1"/>
        </references>
      </pivotArea>
    </format>
    <format dxfId="176">
      <pivotArea type="origin" dataOnly="0" labelOnly="1" outline="0" fieldPosition="0"/>
    </format>
    <format dxfId="175">
      <pivotArea field="4" type="button" dataOnly="0" labelOnly="1" outline="0"/>
    </format>
    <format dxfId="174">
      <pivotArea dataOnly="0" labelOnly="1" grandRow="1" outline="0" fieldPosition="0"/>
    </format>
    <format dxfId="173">
      <pivotArea type="all" dataOnly="0" outline="0" fieldPosition="0"/>
    </format>
    <format dxfId="172">
      <pivotArea type="all" dataOnly="0" outline="0" fieldPosition="0"/>
    </format>
    <format dxfId="171">
      <pivotArea dataOnly="0" outline="0" fieldPosition="0">
        <references count="1">
          <reference field="5" count="0" defaultSubtotal="1"/>
        </references>
      </pivotArea>
    </format>
    <format dxfId="170">
      <pivotArea dataOnly="0" labelOnly="1" fieldPosition="0">
        <references count="1">
          <reference field="5" count="1">
            <x v="1"/>
          </reference>
        </references>
      </pivotArea>
    </format>
    <format dxfId="169">
      <pivotArea dataOnly="0" labelOnly="1" fieldPosition="0">
        <references count="1">
          <reference field="5" count="1" defaultSubtotal="1">
            <x v="1"/>
          </reference>
        </references>
      </pivotArea>
    </format>
    <format dxfId="168">
      <pivotArea dataOnly="0" labelOnly="1" fieldPosition="0">
        <references count="1">
          <reference field="5" count="1">
            <x v="2"/>
          </reference>
        </references>
      </pivotArea>
    </format>
    <format dxfId="167">
      <pivotArea dataOnly="0" labelOnly="1" fieldPosition="0">
        <references count="1">
          <reference field="5" count="1" defaultSubtotal="1">
            <x v="2"/>
          </reference>
        </references>
      </pivotArea>
    </format>
    <format dxfId="166">
      <pivotArea dataOnly="0" labelOnly="1" grandRow="1" outline="0" fieldPosition="0"/>
    </format>
    <format dxfId="165">
      <pivotArea dataOnly="0" labelOnly="1" outline="0" fieldPosition="0">
        <references count="1">
          <reference field="4294967294" count="2">
            <x v="0"/>
            <x v="1"/>
          </reference>
        </references>
      </pivotArea>
    </format>
    <format dxfId="164">
      <pivotArea field="-2" type="button" dataOnly="0" labelOnly="1" outline="0" axis="axisCol" fieldPosition="0"/>
    </format>
    <format dxfId="163">
      <pivotArea type="topRight" dataOnly="0" labelOnly="1" outline="0" fieldPosition="0"/>
    </format>
    <format dxfId="162">
      <pivotArea dataOnly="0" labelOnly="1" outline="0" fieldPosition="0">
        <references count="1">
          <reference field="4294967294" count="3">
            <x v="0"/>
            <x v="1"/>
            <x v="2"/>
          </reference>
        </references>
      </pivotArea>
    </format>
    <format dxfId="161">
      <pivotArea field="-2" type="button" dataOnly="0" labelOnly="1" outline="0" axis="axisCol" fieldPosition="0"/>
    </format>
    <format dxfId="160">
      <pivotArea type="topRight" dataOnly="0" labelOnly="1" outline="0" fieldPosition="0"/>
    </format>
    <format dxfId="159">
      <pivotArea dataOnly="0" labelOnly="1" outline="0" fieldPosition="0">
        <references count="1">
          <reference field="4294967294" count="3">
            <x v="0"/>
            <x v="1"/>
            <x v="2"/>
          </reference>
        </references>
      </pivotArea>
    </format>
    <format dxfId="158">
      <pivotArea field="-2" type="button" dataOnly="0" labelOnly="1" outline="0" axis="axisCol" fieldPosition="0"/>
    </format>
    <format dxfId="157">
      <pivotArea type="topRight" dataOnly="0" labelOnly="1" outline="0" fieldPosition="0"/>
    </format>
    <format dxfId="156">
      <pivotArea dataOnly="0" labelOnly="1" outline="0" fieldPosition="0">
        <references count="1">
          <reference field="4294967294" count="3">
            <x v="0"/>
            <x v="1"/>
            <x v="2"/>
          </reference>
        </references>
      </pivotArea>
    </format>
    <format dxfId="155">
      <pivotArea type="origin" dataOnly="0" labelOnly="1" outline="0" fieldPosition="0"/>
    </format>
    <format dxfId="154">
      <pivotArea field="5" type="button" dataOnly="0" labelOnly="1" outline="0" axis="axisRow" fieldPosition="0"/>
    </format>
    <format dxfId="153">
      <pivotArea dataOnly="0" labelOnly="1" fieldPosition="0">
        <references count="1">
          <reference field="5" count="1">
            <x v="1"/>
          </reference>
        </references>
      </pivotArea>
    </format>
    <format dxfId="152">
      <pivotArea dataOnly="0" labelOnly="1" fieldPosition="0">
        <references count="1">
          <reference field="5" count="1" defaultSubtotal="1">
            <x v="1"/>
          </reference>
        </references>
      </pivotArea>
    </format>
    <format dxfId="151">
      <pivotArea dataOnly="0" labelOnly="1" fieldPosition="0">
        <references count="1">
          <reference field="5" count="1">
            <x v="2"/>
          </reference>
        </references>
      </pivotArea>
    </format>
    <format dxfId="150">
      <pivotArea dataOnly="0" labelOnly="1" fieldPosition="0">
        <references count="1">
          <reference field="5" count="1" defaultSubtotal="1">
            <x v="2"/>
          </reference>
        </references>
      </pivotArea>
    </format>
    <format dxfId="149">
      <pivotArea dataOnly="0" labelOnly="1" fieldPosition="0">
        <references count="1">
          <reference field="5" count="1">
            <x v="3"/>
          </reference>
        </references>
      </pivotArea>
    </format>
    <format dxfId="148">
      <pivotArea dataOnly="0" labelOnly="1" fieldPosition="0">
        <references count="1">
          <reference field="5" count="1" defaultSubtotal="1">
            <x v="3"/>
          </reference>
        </references>
      </pivotArea>
    </format>
    <format dxfId="147">
      <pivotArea dataOnly="0" labelOnly="1" grandRow="1" outline="0" fieldPosition="0"/>
    </format>
    <format dxfId="146">
      <pivotArea type="origin" dataOnly="0" labelOnly="1" outline="0" fieldPosition="0"/>
    </format>
    <format dxfId="145">
      <pivotArea field="5" type="button" dataOnly="0" labelOnly="1" outline="0" axis="axisRow" fieldPosition="0"/>
    </format>
    <format dxfId="144">
      <pivotArea dataOnly="0" labelOnly="1" fieldPosition="0">
        <references count="1">
          <reference field="5" count="1">
            <x v="1"/>
          </reference>
        </references>
      </pivotArea>
    </format>
    <format dxfId="143">
      <pivotArea dataOnly="0" labelOnly="1" fieldPosition="0">
        <references count="1">
          <reference field="5" count="1" defaultSubtotal="1">
            <x v="1"/>
          </reference>
        </references>
      </pivotArea>
    </format>
    <format dxfId="142">
      <pivotArea dataOnly="0" labelOnly="1" fieldPosition="0">
        <references count="1">
          <reference field="5" count="1">
            <x v="2"/>
          </reference>
        </references>
      </pivotArea>
    </format>
    <format dxfId="141">
      <pivotArea dataOnly="0" labelOnly="1" fieldPosition="0">
        <references count="1">
          <reference field="5" count="1" defaultSubtotal="1">
            <x v="2"/>
          </reference>
        </references>
      </pivotArea>
    </format>
    <format dxfId="140">
      <pivotArea dataOnly="0" labelOnly="1" fieldPosition="0">
        <references count="1">
          <reference field="5" count="1">
            <x v="3"/>
          </reference>
        </references>
      </pivotArea>
    </format>
    <format dxfId="139">
      <pivotArea dataOnly="0" labelOnly="1" fieldPosition="0">
        <references count="1">
          <reference field="5" count="1" defaultSubtotal="1">
            <x v="3"/>
          </reference>
        </references>
      </pivotArea>
    </format>
    <format dxfId="138">
      <pivotArea dataOnly="0" labelOnly="1" grandRow="1" outline="0" fieldPosition="0"/>
    </format>
    <format dxfId="137">
      <pivotArea type="origin" dataOnly="0" labelOnly="1" outline="0" fieldPosition="0"/>
    </format>
    <format dxfId="136">
      <pivotArea field="5" type="button" dataOnly="0" labelOnly="1" outline="0" axis="axisRow" fieldPosition="0"/>
    </format>
    <format dxfId="135">
      <pivotArea dataOnly="0" labelOnly="1" fieldPosition="0">
        <references count="1">
          <reference field="5" count="1">
            <x v="1"/>
          </reference>
        </references>
      </pivotArea>
    </format>
    <format dxfId="134">
      <pivotArea dataOnly="0" labelOnly="1" fieldPosition="0">
        <references count="1">
          <reference field="5" count="1" defaultSubtotal="1">
            <x v="1"/>
          </reference>
        </references>
      </pivotArea>
    </format>
    <format dxfId="133">
      <pivotArea dataOnly="0" labelOnly="1" fieldPosition="0">
        <references count="1">
          <reference field="5" count="1">
            <x v="2"/>
          </reference>
        </references>
      </pivotArea>
    </format>
    <format dxfId="132">
      <pivotArea dataOnly="0" labelOnly="1" fieldPosition="0">
        <references count="1">
          <reference field="5" count="1" defaultSubtotal="1">
            <x v="2"/>
          </reference>
        </references>
      </pivotArea>
    </format>
    <format dxfId="131">
      <pivotArea dataOnly="0" labelOnly="1" fieldPosition="0">
        <references count="1">
          <reference field="5" count="1">
            <x v="3"/>
          </reference>
        </references>
      </pivotArea>
    </format>
    <format dxfId="130">
      <pivotArea dataOnly="0" labelOnly="1" fieldPosition="0">
        <references count="1">
          <reference field="5" count="1" defaultSubtotal="1">
            <x v="3"/>
          </reference>
        </references>
      </pivotArea>
    </format>
    <format dxfId="129">
      <pivotArea dataOnly="0" labelOnly="1" grandRow="1" outline="0" fieldPosition="0"/>
    </format>
    <format dxfId="128">
      <pivotArea type="all" dataOnly="0" outline="0" fieldPosition="0"/>
    </format>
    <format dxfId="127">
      <pivotArea outline="0" collapsedLevelsAreSubtotals="1" fieldPosition="0"/>
    </format>
    <format dxfId="126">
      <pivotArea type="origin" dataOnly="0" labelOnly="1" outline="0" fieldPosition="0"/>
    </format>
    <format dxfId="125">
      <pivotArea field="-2" type="button" dataOnly="0" labelOnly="1" outline="0" axis="axisCol" fieldPosition="0"/>
    </format>
    <format dxfId="124">
      <pivotArea type="topRight" dataOnly="0" labelOnly="1" outline="0" fieldPosition="0"/>
    </format>
    <format dxfId="123">
      <pivotArea field="5" type="button" dataOnly="0" labelOnly="1" outline="0" axis="axisRow" fieldPosition="0"/>
    </format>
    <format dxfId="122">
      <pivotArea field="4" type="button" dataOnly="0" labelOnly="1" outline="0"/>
    </format>
    <format dxfId="121">
      <pivotArea field="6" type="button" dataOnly="0" labelOnly="1" outline="0" axis="axisRow" fieldPosition="1"/>
    </format>
    <format dxfId="120">
      <pivotArea dataOnly="0" labelOnly="1" fieldPosition="0">
        <references count="1">
          <reference field="5" count="1">
            <x v="3"/>
          </reference>
        </references>
      </pivotArea>
    </format>
    <format dxfId="119">
      <pivotArea dataOnly="0" labelOnly="1" fieldPosition="0">
        <references count="1">
          <reference field="5" count="1" defaultSubtotal="1">
            <x v="3"/>
          </reference>
        </references>
      </pivotArea>
    </format>
    <format dxfId="118">
      <pivotArea dataOnly="0" labelOnly="1" grandRow="1" outline="0" fieldPosition="0"/>
    </format>
    <format dxfId="117">
      <pivotArea dataOnly="0" labelOnly="1" outline="0" fieldPosition="0">
        <references count="1">
          <reference field="4294967294" count="3">
            <x v="0"/>
            <x v="1"/>
            <x v="2"/>
          </reference>
        </references>
      </pivotArea>
    </format>
    <format dxfId="116">
      <pivotArea type="all" dataOnly="0" outline="0" fieldPosition="0"/>
    </format>
    <format dxfId="115">
      <pivotArea outline="0" collapsedLevelsAreSubtotals="1" fieldPosition="0"/>
    </format>
    <format dxfId="114">
      <pivotArea type="origin" dataOnly="0" labelOnly="1" outline="0" fieldPosition="0"/>
    </format>
    <format dxfId="113">
      <pivotArea field="-2" type="button" dataOnly="0" labelOnly="1" outline="0" axis="axisCol" fieldPosition="0"/>
    </format>
    <format dxfId="112">
      <pivotArea type="topRight" dataOnly="0" labelOnly="1" outline="0" fieldPosition="0"/>
    </format>
    <format dxfId="111">
      <pivotArea field="5" type="button" dataOnly="0" labelOnly="1" outline="0" axis="axisRow" fieldPosition="0"/>
    </format>
    <format dxfId="110">
      <pivotArea field="4" type="button" dataOnly="0" labelOnly="1" outline="0"/>
    </format>
    <format dxfId="109">
      <pivotArea field="6" type="button" dataOnly="0" labelOnly="1" outline="0" axis="axisRow" fieldPosition="1"/>
    </format>
    <format dxfId="108">
      <pivotArea dataOnly="0" labelOnly="1" fieldPosition="0">
        <references count="1">
          <reference field="5" count="1">
            <x v="3"/>
          </reference>
        </references>
      </pivotArea>
    </format>
    <format dxfId="107">
      <pivotArea dataOnly="0" labelOnly="1" fieldPosition="0">
        <references count="1">
          <reference field="5" count="1" defaultSubtotal="1">
            <x v="3"/>
          </reference>
        </references>
      </pivotArea>
    </format>
    <format dxfId="106">
      <pivotArea dataOnly="0" labelOnly="1" grandRow="1" outline="0" fieldPosition="0"/>
    </format>
    <format dxfId="105">
      <pivotArea dataOnly="0" labelOnly="1" outline="0" fieldPosition="0">
        <references count="1">
          <reference field="4294967294" count="3">
            <x v="0"/>
            <x v="1"/>
            <x v="2"/>
          </reference>
        </references>
      </pivotArea>
    </format>
    <format dxfId="104">
      <pivotArea type="all" dataOnly="0" outline="0" fieldPosition="0"/>
    </format>
    <format dxfId="103">
      <pivotArea outline="0" collapsedLevelsAreSubtotals="1" fieldPosition="0"/>
    </format>
    <format dxfId="102">
      <pivotArea type="origin" dataOnly="0" labelOnly="1" outline="0" fieldPosition="0"/>
    </format>
    <format dxfId="101">
      <pivotArea field="-2" type="button" dataOnly="0" labelOnly="1" outline="0" axis="axisCol" fieldPosition="0"/>
    </format>
    <format dxfId="100">
      <pivotArea type="topRight" dataOnly="0" labelOnly="1" outline="0" fieldPosition="0"/>
    </format>
    <format dxfId="99">
      <pivotArea field="5" type="button" dataOnly="0" labelOnly="1" outline="0" axis="axisRow" fieldPosition="0"/>
    </format>
    <format dxfId="98">
      <pivotArea field="4" type="button" dataOnly="0" labelOnly="1" outline="0"/>
    </format>
    <format dxfId="97">
      <pivotArea field="6" type="button" dataOnly="0" labelOnly="1" outline="0" axis="axisRow" fieldPosition="1"/>
    </format>
    <format dxfId="96">
      <pivotArea dataOnly="0" labelOnly="1" fieldPosition="0">
        <references count="1">
          <reference field="5" count="1">
            <x v="3"/>
          </reference>
        </references>
      </pivotArea>
    </format>
    <format dxfId="95">
      <pivotArea dataOnly="0" labelOnly="1" fieldPosition="0">
        <references count="1">
          <reference field="5" count="1" defaultSubtotal="1">
            <x v="3"/>
          </reference>
        </references>
      </pivotArea>
    </format>
    <format dxfId="94">
      <pivotArea dataOnly="0" labelOnly="1" grandRow="1" outline="0" fieldPosition="0"/>
    </format>
    <format dxfId="93">
      <pivotArea dataOnly="0" labelOnly="1" outline="0" fieldPosition="0">
        <references count="1">
          <reference field="4294967294" count="3">
            <x v="0"/>
            <x v="1"/>
            <x v="2"/>
          </reference>
        </references>
      </pivotArea>
    </format>
    <format dxfId="92">
      <pivotArea type="all" dataOnly="0" outline="0" fieldPosition="0"/>
    </format>
    <format dxfId="91">
      <pivotArea outline="0" collapsedLevelsAreSubtotals="1" fieldPosition="0"/>
    </format>
    <format dxfId="90">
      <pivotArea type="origin" dataOnly="0" labelOnly="1" outline="0" fieldPosition="0"/>
    </format>
    <format dxfId="89">
      <pivotArea field="-2" type="button" dataOnly="0" labelOnly="1" outline="0" axis="axisCol" fieldPosition="0"/>
    </format>
    <format dxfId="88">
      <pivotArea type="topRight" dataOnly="0" labelOnly="1" outline="0" fieldPosition="0"/>
    </format>
    <format dxfId="87">
      <pivotArea field="5" type="button" dataOnly="0" labelOnly="1" outline="0" axis="axisRow" fieldPosition="0"/>
    </format>
    <format dxfId="86">
      <pivotArea field="4" type="button" dataOnly="0" labelOnly="1" outline="0"/>
    </format>
    <format dxfId="85">
      <pivotArea field="6" type="button" dataOnly="0" labelOnly="1" outline="0" axis="axisRow" fieldPosition="1"/>
    </format>
    <format dxfId="84">
      <pivotArea dataOnly="0" labelOnly="1" fieldPosition="0">
        <references count="1">
          <reference field="5" count="1">
            <x v="3"/>
          </reference>
        </references>
      </pivotArea>
    </format>
    <format dxfId="83">
      <pivotArea dataOnly="0" labelOnly="1" fieldPosition="0">
        <references count="1">
          <reference field="5" count="1" defaultSubtotal="1">
            <x v="3"/>
          </reference>
        </references>
      </pivotArea>
    </format>
    <format dxfId="82">
      <pivotArea dataOnly="0" labelOnly="1" grandRow="1" outline="0" fieldPosition="0"/>
    </format>
    <format dxfId="81">
      <pivotArea dataOnly="0" labelOnly="1" outline="0" fieldPosition="0">
        <references count="1">
          <reference field="4294967294" count="3">
            <x v="0"/>
            <x v="1"/>
            <x v="2"/>
          </reference>
        </references>
      </pivotArea>
    </format>
    <format dxfId="80">
      <pivotArea dataOnly="0" labelOnly="1" offset="IV256" fieldPosition="0">
        <references count="1">
          <reference field="5" count="1" defaultSubtotal="1">
            <x v="1"/>
          </reference>
        </references>
      </pivotArea>
    </format>
    <format dxfId="79">
      <pivotArea dataOnly="0" outline="0" fieldPosition="0">
        <references count="1">
          <reference field="5" count="0" defaultSubtotal="1"/>
        </references>
      </pivotArea>
    </format>
    <format dxfId="78">
      <pivotArea dataOnly="0" outline="0" fieldPosition="0">
        <references count="1">
          <reference field="5" count="0" defaultSubtotal="1"/>
        </references>
      </pivotArea>
    </format>
  </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T6:W8" firstHeaderRow="0" firstDataRow="1" firstDataCol="1"/>
  <pivotFields count="18">
    <pivotField showAll="0"/>
    <pivotField showAll="0" defaultSubtotal="0">
      <items count="8">
        <item m="1" x="1"/>
        <item m="1" x="5"/>
        <item m="1" x="3"/>
        <item m="1" x="6"/>
        <item m="1" x="7"/>
        <item m="1" x="2"/>
        <item m="1" x="4"/>
        <item x="0"/>
      </items>
    </pivotField>
    <pivotField showAll="0"/>
    <pivotField showAll="0"/>
    <pivotField subtotalTop="0" showAll="0" sortType="ascending"/>
    <pivotField axis="axisRow" subtotalTop="0" showAll="0" sortType="ascending">
      <items count="15">
        <item m="1" x="10"/>
        <item m="1" x="3"/>
        <item m="1" x="6"/>
        <item m="1" x="8"/>
        <item m="1" x="11"/>
        <item m="1" x="4"/>
        <item m="1" x="7"/>
        <item m="1" x="13"/>
        <item m="1" x="9"/>
        <item m="1" x="5"/>
        <item m="1" x="2"/>
        <item m="1" x="12"/>
        <item m="1" x="1"/>
        <item x="0"/>
        <item t="default"/>
      </items>
    </pivotField>
    <pivotField subtotalTop="0" showAll="0" sortType="ascending"/>
    <pivotField showAll="0" defaultSubtotal="0"/>
    <pivotField showAll="0" defaultSubtotal="0"/>
    <pivotField showAll="0"/>
    <pivotField showAll="0" defaultSubtotal="0"/>
    <pivotField showAll="0" defaultSubtotal="0"/>
    <pivotField dataField="1" showAll="0" defaultSubtotal="0"/>
    <pivotField showAll="0" defaultSubtotal="0"/>
    <pivotField showAll="0" defaultSubtotal="0"/>
    <pivotField showAll="0" defaultSubtotal="0"/>
    <pivotField dataField="1" showAll="0" defaultSubtotal="0"/>
    <pivotField dataField="1" showAll="0" defaultSubtotal="0"/>
  </pivotFields>
  <rowFields count="1">
    <field x="5"/>
  </rowFields>
  <rowItems count="2">
    <i>
      <x v="13"/>
    </i>
    <i t="grand">
      <x/>
    </i>
  </rowItems>
  <colFields count="1">
    <field x="-2"/>
  </colFields>
  <colItems count="3">
    <i>
      <x/>
    </i>
    <i i="1">
      <x v="1"/>
    </i>
    <i i="2">
      <x v="2"/>
    </i>
  </colItems>
  <dataFields count="3">
    <dataField name="Sum of Current Budget" fld="12" baseField="4" baseItem="0"/>
    <dataField name="Sum of Actuals" fld="16" baseField="4" baseItem="0"/>
    <dataField name="Sum of Balance Available" fld="17" baseField="5" baseItem="1"/>
  </dataFields>
  <formats count="5">
    <format dxfId="196">
      <pivotArea outline="0" collapsedLevelsAreSubtotals="1" fieldPosition="0"/>
    </format>
    <format dxfId="195">
      <pivotArea dataOnly="0" fieldPosition="0">
        <references count="1">
          <reference field="5" count="0" defaultSubtotal="1"/>
        </references>
      </pivotArea>
    </format>
    <format dxfId="194">
      <pivotArea dataOnly="0" grandRow="1" fieldPosition="0"/>
    </format>
    <format dxfId="193">
      <pivotArea dataOnly="0" fieldPosition="0">
        <references count="1">
          <reference field="5" count="0" defaultSubtotal="1"/>
        </references>
      </pivotArea>
    </format>
    <format dxfId="192">
      <pivotArea dataOnly="0" fieldPosition="0">
        <references count="1">
          <reference field="5" count="0" defaultSubtotal="1"/>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useAutoFormatting="1" itemPrintTitles="1" createdVersion="6" indent="0" compact="0" compactData="0" gridDropZones="1" multipleFieldFilters="0">
  <location ref="A4:F8" firstHeaderRow="1" firstDataRow="2" firstDataCol="3"/>
  <pivotFields count="23">
    <pivotField axis="axisRow" compact="0" outline="0" showAll="0">
      <items count="4">
        <item m="1" x="2"/>
        <item m="1" x="1"/>
        <item x="0"/>
        <item t="default"/>
      </items>
    </pivotField>
    <pivotField compact="0" outline="0" showAll="0" defaultSubtotal="0">
      <items count="8">
        <item m="1" x="1"/>
        <item m="1" x="5"/>
        <item m="1" x="3"/>
        <item m="1" x="6"/>
        <item m="1" x="7"/>
        <item m="1" x="2"/>
        <item m="1" x="4"/>
        <item x="0"/>
      </items>
    </pivotField>
    <pivotField compact="0" outline="0" showAll="0"/>
    <pivotField compact="0" outline="0" showAll="0"/>
    <pivotField axis="axisRow" compact="0" outline="0" showAll="0" sortType="ascending" defaultSubtotal="0">
      <items count="25">
        <item m="1" x="9"/>
        <item m="1" x="14"/>
        <item m="1" x="10"/>
        <item m="1" x="24"/>
        <item m="1" x="18"/>
        <item m="1" x="7"/>
        <item m="1" x="5"/>
        <item m="1" x="21"/>
        <item m="1" x="17"/>
        <item m="1" x="16"/>
        <item m="1" x="15"/>
        <item m="1" x="22"/>
        <item m="1" x="23"/>
        <item m="1" x="2"/>
        <item m="1" x="13"/>
        <item m="1" x="20"/>
        <item m="1" x="6"/>
        <item m="1" x="1"/>
        <item m="1" x="12"/>
        <item m="1" x="11"/>
        <item m="1" x="8"/>
        <item m="1" x="4"/>
        <item m="1" x="3"/>
        <item m="1" x="19"/>
        <item x="0"/>
      </items>
    </pivotField>
    <pivotField axis="axisRow" compact="0" outline="0" showAll="0" defaultSubtotal="0">
      <items count="9">
        <item m="1" x="1"/>
        <item m="1" x="3"/>
        <item m="1" x="4"/>
        <item m="1" x="5"/>
        <item m="1" x="2"/>
        <item m="1" x="7"/>
        <item m="1" x="8"/>
        <item x="0"/>
        <item m="1" x="6"/>
      </items>
    </pivotField>
    <pivotField compact="0" outline="0" showAll="0">
      <items count="73">
        <item m="1" x="18"/>
        <item m="1" x="69"/>
        <item m="1" x="17"/>
        <item m="1" x="5"/>
        <item m="1" x="70"/>
        <item m="1" x="61"/>
        <item m="1" x="45"/>
        <item m="1" x="25"/>
        <item m="1" x="38"/>
        <item m="1" x="48"/>
        <item m="1" x="58"/>
        <item m="1" x="11"/>
        <item m="1" x="8"/>
        <item m="1" x="65"/>
        <item m="1" x="33"/>
        <item m="1" x="3"/>
        <item m="1" x="20"/>
        <item m="1" x="51"/>
        <item m="1" x="4"/>
        <item m="1" x="27"/>
        <item m="1" x="46"/>
        <item m="1" x="21"/>
        <item m="1" x="60"/>
        <item m="1" x="63"/>
        <item m="1" x="39"/>
        <item m="1" x="22"/>
        <item m="1" x="6"/>
        <item m="1" x="1"/>
        <item m="1" x="49"/>
        <item m="1" x="32"/>
        <item m="1" x="43"/>
        <item m="1" x="13"/>
        <item m="1" x="68"/>
        <item m="1" x="57"/>
        <item m="1" x="19"/>
        <item m="1" x="26"/>
        <item m="1" x="44"/>
        <item m="1" x="7"/>
        <item m="1" x="55"/>
        <item m="1" x="34"/>
        <item m="1" x="50"/>
        <item m="1" x="37"/>
        <item m="1" x="56"/>
        <item m="1" x="40"/>
        <item m="1" x="52"/>
        <item m="1" x="9"/>
        <item m="1" x="66"/>
        <item m="1" x="2"/>
        <item m="1" x="12"/>
        <item m="1" x="29"/>
        <item m="1" x="47"/>
        <item m="1" x="28"/>
        <item m="1" x="10"/>
        <item m="1" x="67"/>
        <item m="1" x="23"/>
        <item m="1" x="41"/>
        <item m="1" x="64"/>
        <item m="1" x="16"/>
        <item m="1" x="30"/>
        <item m="1" x="54"/>
        <item m="1" x="62"/>
        <item m="1" x="24"/>
        <item m="1" x="14"/>
        <item m="1" x="59"/>
        <item m="1" x="53"/>
        <item m="1" x="42"/>
        <item m="1" x="31"/>
        <item m="1" x="71"/>
        <item m="1" x="36"/>
        <item m="1" x="15"/>
        <item m="1" x="35"/>
        <item x="0"/>
        <item t="default"/>
      </items>
    </pivotField>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s>
  <rowFields count="3">
    <field x="0"/>
    <field x="4"/>
    <field x="5"/>
  </rowFields>
  <rowItems count="3">
    <i>
      <x v="2"/>
      <x v="24"/>
      <x v="7"/>
    </i>
    <i t="default">
      <x v="2"/>
    </i>
    <i t="grand">
      <x/>
    </i>
  </rowItems>
  <colFields count="1">
    <field x="-2"/>
  </colFields>
  <colItems count="3">
    <i>
      <x/>
    </i>
    <i i="1">
      <x v="1"/>
    </i>
    <i i="2">
      <x v="2"/>
    </i>
  </colItems>
  <dataFields count="3">
    <dataField name="Sum of Current Budget" fld="12" baseField="5" baseItem="2"/>
    <dataField name="Sum of Actuals Period" fld="21" baseField="5" baseItem="2"/>
    <dataField name="Sum of Balance Available" fld="17" baseField="0" baseItem="0"/>
  </dataFields>
  <formats count="4">
    <format dxfId="72">
      <pivotArea outline="0" collapsedLevelsAreSubtotals="1" fieldPosition="0"/>
    </format>
    <format dxfId="71">
      <pivotArea field="-2" type="button" dataOnly="0" labelOnly="1" outline="0" axis="axisCol" fieldPosition="0"/>
    </format>
    <format dxfId="70">
      <pivotArea type="topRight" dataOnly="0" labelOnly="1" outline="0" fieldPosition="0"/>
    </format>
    <format dxfId="69">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2"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M13:Q14" firstHeaderRow="0" firstDataRow="1" firstDataCol="1" rowPageCount="1" colPageCount="1"/>
  <pivotFields count="23">
    <pivotField showAll="0"/>
    <pivotField axis="axisPage" multipleItemSelectionAllowed="1" showAll="0" defaultSubtotal="0">
      <items count="8">
        <item m="1" x="1"/>
        <item m="1" x="5"/>
        <item m="1" x="3"/>
        <item m="1" x="6"/>
        <item m="1" x="7"/>
        <item m="1" x="2"/>
        <item m="1" x="4"/>
        <item h="1" x="0"/>
      </items>
    </pivotField>
    <pivotField showAll="0"/>
    <pivotField showAll="0"/>
    <pivotField axis="axisRow" subtotalTop="0" showAll="0" defaultSubtotal="0">
      <items count="25">
        <item m="1" x="22"/>
        <item h="1" x="0"/>
        <item h="1" m="1" x="23"/>
        <item h="1" m="1" x="5"/>
        <item h="1" m="1" x="9"/>
        <item h="1" m="1" x="1"/>
        <item h="1" m="1" x="10"/>
        <item h="1" m="1" x="14"/>
        <item h="1" m="1" x="24"/>
        <item h="1" m="1" x="7"/>
        <item h="1" m="1" x="17"/>
        <item h="1" m="1" x="16"/>
        <item h="1" m="1" x="15"/>
        <item h="1" m="1" x="13"/>
        <item h="1" m="1" x="20"/>
        <item h="1" m="1" x="6"/>
        <item h="1" m="1" x="12"/>
        <item h="1" m="1" x="8"/>
        <item h="1" m="1" x="4"/>
        <item h="1" m="1" x="3"/>
        <item h="1" m="1" x="21"/>
        <item h="1" m="1" x="11"/>
        <item h="1" m="1" x="2"/>
        <item h="1" m="1" x="18"/>
        <item h="1" m="1" x="19"/>
      </items>
    </pivotField>
    <pivotField axis="axisRow" subtotalTop="0" showAll="0">
      <items count="10">
        <item m="1" x="1"/>
        <item m="1" x="3"/>
        <item m="1" x="4"/>
        <item x="0"/>
        <item m="1" x="2"/>
        <item m="1" x="5"/>
        <item m="1" x="8"/>
        <item m="1" x="7"/>
        <item m="1" x="6"/>
        <item t="default"/>
      </items>
    </pivotField>
    <pivotField axis="axisRow" subtotalTop="0" showAll="0" sortType="ascending">
      <items count="71">
        <item m="1" x="17"/>
        <item h="1" m="1" x="67"/>
        <item m="1" x="16"/>
        <item m="1" x="5"/>
        <item m="1" x="68"/>
        <item m="1" x="59"/>
        <item m="1" x="44"/>
        <item m="1" x="24"/>
        <item m="1" x="37"/>
        <item m="1" x="47"/>
        <item h="1" m="1" x="56"/>
        <item m="1" x="10"/>
        <item m="1" x="8"/>
        <item m="1" x="63"/>
        <item m="1" x="32"/>
        <item m="1" x="3"/>
        <item m="1" x="19"/>
        <item m="1" x="50"/>
        <item m="1" x="4"/>
        <item h="1" m="1" x="26"/>
        <item h="1" m="1" x="45"/>
        <item h="1" m="1" x="20"/>
        <item h="1" m="1" x="58"/>
        <item h="1" m="1" x="61"/>
        <item h="1" m="1" x="38"/>
        <item h="1" m="1" x="21"/>
        <item h="1" m="1" x="6"/>
        <item h="1" m="1" x="1"/>
        <item h="1" m="1" x="48"/>
        <item h="1" m="1" x="31"/>
        <item m="1" x="42"/>
        <item m="1" x="12"/>
        <item m="1" x="66"/>
        <item m="1" x="55"/>
        <item m="1" x="18"/>
        <item m="1" x="25"/>
        <item m="1" x="43"/>
        <item m="1" x="7"/>
        <item m="1" x="33"/>
        <item m="1" x="49"/>
        <item m="1" x="36"/>
        <item m="1" x="54"/>
        <item m="1" x="39"/>
        <item m="1" x="51"/>
        <item m="1" x="64"/>
        <item m="1" x="2"/>
        <item h="1" m="1" x="11"/>
        <item m="1" x="28"/>
        <item h="1" m="1" x="46"/>
        <item h="1" m="1" x="27"/>
        <item m="1" x="9"/>
        <item m="1" x="65"/>
        <item m="1" x="22"/>
        <item m="1" x="40"/>
        <item h="1" m="1" x="62"/>
        <item m="1" x="15"/>
        <item m="1" x="29"/>
        <item m="1" x="53"/>
        <item h="1" m="1" x="60"/>
        <item m="1" x="23"/>
        <item m="1" x="13"/>
        <item m="1" x="57"/>
        <item m="1" x="52"/>
        <item m="1" x="41"/>
        <item m="1" x="30"/>
        <item m="1" x="69"/>
        <item m="1" x="35"/>
        <item m="1" x="14"/>
        <item m="1" x="34"/>
        <item x="0"/>
        <item t="default"/>
      </items>
    </pivotField>
    <pivotField multipleItemSelectionAllowed="1" showAll="0" defaultSubtotal="0"/>
    <pivotField showAll="0" defaultSubtotal="0"/>
    <pivotField showAll="0"/>
    <pivotField showAll="0" defaultSubtotal="0"/>
    <pivotField showAll="0" defaultSubtotal="0"/>
    <pivotField dataField="1"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dataField="1" showAll="0" defaultSubtotal="0"/>
    <pivotField showAll="0" defaultSubtotal="0"/>
    <pivotField showAll="0" defaultSubtotal="0"/>
    <pivotField showAll="0" defaultSubtotal="0"/>
  </pivotFields>
  <rowFields count="3">
    <field x="4"/>
    <field x="5"/>
    <field x="6"/>
  </rowFields>
  <rowItems count="1">
    <i t="grand">
      <x/>
    </i>
  </rowItems>
  <colFields count="1">
    <field x="-2"/>
  </colFields>
  <colItems count="4">
    <i>
      <x/>
    </i>
    <i i="1">
      <x v="1"/>
    </i>
    <i i="2">
      <x v="2"/>
    </i>
    <i i="3">
      <x v="3"/>
    </i>
  </colItems>
  <pageFields count="1">
    <pageField fld="1" hier="-1"/>
  </pageFields>
  <dataFields count="4">
    <dataField name="Sum of Current Budget" fld="12" baseField="6" baseItem="50"/>
    <dataField name="Sum of Actuals" fld="16" baseField="6" baseItem="50"/>
    <dataField name="Sum of Encumbrances" fld="19" baseField="6" baseItem="28"/>
    <dataField name="Sum of Balance Available" fld="17" baseField="6" baseItem="6"/>
  </dataFields>
  <formats count="28">
    <format dxfId="1421">
      <pivotArea outline="0" collapsedLevelsAreSubtotals="1" fieldPosition="0"/>
    </format>
    <format dxfId="1420">
      <pivotArea dataOnly="0" fieldPosition="0">
        <references count="1">
          <reference field="5" count="0" defaultSubtotal="1"/>
        </references>
      </pivotArea>
    </format>
    <format dxfId="1419">
      <pivotArea dataOnly="0" grandRow="1" fieldPosition="0"/>
    </format>
    <format dxfId="1418">
      <pivotArea dataOnly="0" fieldPosition="0">
        <references count="1">
          <reference field="5" count="0" defaultSubtotal="1"/>
        </references>
      </pivotArea>
    </format>
    <format dxfId="1417">
      <pivotArea field="4" grandRow="1" outline="0" collapsedLevelsAreSubtotals="1" axis="axisRow" fieldPosition="0">
        <references count="1">
          <reference field="4294967294" count="2" selected="0">
            <x v="0"/>
            <x v="1"/>
          </reference>
        </references>
      </pivotArea>
    </format>
    <format dxfId="1416">
      <pivotArea grandRow="1" outline="0" collapsedLevelsAreSubtotals="1" fieldPosition="0"/>
    </format>
    <format dxfId="1415">
      <pivotArea type="all" dataOnly="0" outline="0" fieldPosition="0"/>
    </format>
    <format dxfId="1414">
      <pivotArea outline="0" collapsedLevelsAreSubtotals="1" fieldPosition="0"/>
    </format>
    <format dxfId="1413">
      <pivotArea field="4" type="button" dataOnly="0" labelOnly="1" outline="0" axis="axisRow" fieldPosition="0"/>
    </format>
    <format dxfId="1412">
      <pivotArea dataOnly="0" labelOnly="1" fieldPosition="0">
        <references count="1">
          <reference field="4" count="0"/>
        </references>
      </pivotArea>
    </format>
    <format dxfId="1411">
      <pivotArea dataOnly="0" labelOnly="1" grandRow="1" outline="0" fieldPosition="0"/>
    </format>
    <format dxfId="1410">
      <pivotArea dataOnly="0" labelOnly="1" fieldPosition="0">
        <references count="2">
          <reference field="4" count="0" selected="0"/>
          <reference field="5" count="3">
            <x v="0"/>
            <x v="1"/>
            <x v="2"/>
          </reference>
        </references>
      </pivotArea>
    </format>
    <format dxfId="1409">
      <pivotArea dataOnly="0" labelOnly="1" fieldPosition="0">
        <references count="2">
          <reference field="4" count="0" selected="0"/>
          <reference field="5" count="3" defaultSubtotal="1">
            <x v="0"/>
            <x v="1"/>
            <x v="2"/>
          </reference>
        </references>
      </pivotArea>
    </format>
    <format dxfId="1408">
      <pivotArea dataOnly="0" labelOnly="1" fieldPosition="0">
        <references count="3">
          <reference field="4" count="0" selected="0"/>
          <reference field="5" count="1" selected="0">
            <x v="0"/>
          </reference>
          <reference field="6" count="1">
            <x v="63"/>
          </reference>
        </references>
      </pivotArea>
    </format>
    <format dxfId="1407">
      <pivotArea dataOnly="0" labelOnly="1" fieldPosition="0">
        <references count="3">
          <reference field="4" count="0" selected="0"/>
          <reference field="5" count="1" selected="0">
            <x v="1"/>
          </reference>
          <reference field="6" count="1">
            <x v="45"/>
          </reference>
        </references>
      </pivotArea>
    </format>
    <format dxfId="1406">
      <pivotArea dataOnly="0" labelOnly="1" fieldPosition="0">
        <references count="3">
          <reference field="4" count="0" selected="0"/>
          <reference field="5" count="1" selected="0">
            <x v="2"/>
          </reference>
          <reference field="6" count="12">
            <x v="2"/>
            <x v="5"/>
            <x v="9"/>
            <x v="11"/>
            <x v="12"/>
            <x v="18"/>
            <x v="38"/>
            <x v="41"/>
            <x v="45"/>
            <x v="51"/>
            <x v="55"/>
            <x v="59"/>
          </reference>
        </references>
      </pivotArea>
    </format>
    <format dxfId="1405">
      <pivotArea dataOnly="0" labelOnly="1" outline="0" fieldPosition="0">
        <references count="1">
          <reference field="4294967294" count="3">
            <x v="0"/>
            <x v="1"/>
            <x v="3"/>
          </reference>
        </references>
      </pivotArea>
    </format>
    <format dxfId="1404">
      <pivotArea type="all" dataOnly="0" outline="0" fieldPosition="0"/>
    </format>
    <format dxfId="1403">
      <pivotArea outline="0" collapsedLevelsAreSubtotals="1" fieldPosition="0"/>
    </format>
    <format dxfId="1402">
      <pivotArea field="4" type="button" dataOnly="0" labelOnly="1" outline="0" axis="axisRow" fieldPosition="0"/>
    </format>
    <format dxfId="1401">
      <pivotArea dataOnly="0" labelOnly="1" fieldPosition="0">
        <references count="1">
          <reference field="4" count="0"/>
        </references>
      </pivotArea>
    </format>
    <format dxfId="1400">
      <pivotArea dataOnly="0" labelOnly="1" grandRow="1" outline="0" fieldPosition="0"/>
    </format>
    <format dxfId="1399">
      <pivotArea dataOnly="0" labelOnly="1" fieldPosition="0">
        <references count="2">
          <reference field="4" count="0" selected="0"/>
          <reference field="5" count="3">
            <x v="0"/>
            <x v="1"/>
            <x v="2"/>
          </reference>
        </references>
      </pivotArea>
    </format>
    <format dxfId="1398">
      <pivotArea dataOnly="0" labelOnly="1" fieldPosition="0">
        <references count="2">
          <reference field="4" count="0" selected="0"/>
          <reference field="5" count="3" defaultSubtotal="1">
            <x v="0"/>
            <x v="1"/>
            <x v="2"/>
          </reference>
        </references>
      </pivotArea>
    </format>
    <format dxfId="1397">
      <pivotArea dataOnly="0" labelOnly="1" fieldPosition="0">
        <references count="3">
          <reference field="4" count="0" selected="0"/>
          <reference field="5" count="1" selected="0">
            <x v="0"/>
          </reference>
          <reference field="6" count="1">
            <x v="63"/>
          </reference>
        </references>
      </pivotArea>
    </format>
    <format dxfId="1396">
      <pivotArea dataOnly="0" labelOnly="1" fieldPosition="0">
        <references count="3">
          <reference field="4" count="0" selected="0"/>
          <reference field="5" count="1" selected="0">
            <x v="1"/>
          </reference>
          <reference field="6" count="1">
            <x v="45"/>
          </reference>
        </references>
      </pivotArea>
    </format>
    <format dxfId="1395">
      <pivotArea dataOnly="0" labelOnly="1" fieldPosition="0">
        <references count="3">
          <reference field="4" count="0" selected="0"/>
          <reference field="5" count="1" selected="0">
            <x v="2"/>
          </reference>
          <reference field="6" count="12">
            <x v="2"/>
            <x v="5"/>
            <x v="9"/>
            <x v="11"/>
            <x v="12"/>
            <x v="18"/>
            <x v="38"/>
            <x v="41"/>
            <x v="45"/>
            <x v="51"/>
            <x v="55"/>
            <x v="59"/>
          </reference>
        </references>
      </pivotArea>
    </format>
    <format dxfId="1394">
      <pivotArea dataOnly="0" labelOnly="1" outline="0" fieldPosition="0">
        <references count="1">
          <reference field="4294967294" count="3">
            <x v="0"/>
            <x v="1"/>
            <x v="3"/>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L11:L17" firstHeaderRow="1" firstDataRow="1" firstDataCol="1"/>
  <pivotFields count="40">
    <pivotField showAll="0"/>
    <pivotField axis="axisRow" showAll="0">
      <items count="9">
        <item x="0"/>
        <item x="1"/>
        <item x="2"/>
        <item x="3"/>
        <item x="4"/>
        <item x="5"/>
        <item m="1" x="7"/>
        <item x="6"/>
        <item t="default"/>
      </items>
    </pivotField>
    <pivotField showAll="0">
      <items count="12">
        <item x="0"/>
        <item h="1" x="3"/>
        <item h="1" x="1"/>
        <item h="1" x="2"/>
        <item h="1" m="1" x="9"/>
        <item h="1" m="1" x="10"/>
        <item h="1" m="1" x="4"/>
        <item h="1" m="1" x="5"/>
        <item h="1" m="1" x="6"/>
        <item h="1" m="1" x="7"/>
        <item h="1" m="1" x="8"/>
        <item t="default"/>
      </items>
    </pivotField>
    <pivotField showAll="0"/>
    <pivotField showAll="0"/>
    <pivotField showAll="0"/>
    <pivotField showAll="0"/>
    <pivotField numFmtId="40" showAll="0"/>
    <pivotField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defaultSubtotal="0"/>
    <pivotField numFmtId="40" showAll="0"/>
    <pivotField numFmtId="40" showAll="0" defaultSubtotal="0"/>
    <pivotField numFmtId="40" showAll="0"/>
    <pivotField numFmtId="40" showAll="0"/>
    <pivotField numFmtId="40" showAll="0" defaultSubtotal="0"/>
    <pivotField numFmtId="40" showAll="0" defaultSubtotal="0"/>
    <pivotField numFmtId="40" showAll="0" defaultSubtotal="0"/>
    <pivotField numFmtId="40" showAll="0" defaultSubtotal="0"/>
    <pivotField numFmtId="40" showAll="0"/>
    <pivotField numFmtId="40" showAll="0"/>
    <pivotField numFmtId="40" showAll="0"/>
  </pivotFields>
  <rowFields count="1">
    <field x="1"/>
  </rowFields>
  <rowItems count="6">
    <i>
      <x/>
    </i>
    <i>
      <x v="1"/>
    </i>
    <i>
      <x v="2"/>
    </i>
    <i>
      <x v="3"/>
    </i>
    <i>
      <x v="4"/>
    </i>
    <i t="grand">
      <x/>
    </i>
  </rowItems>
  <colItems count="1">
    <i/>
  </colItem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C11:D19" firstHeaderRow="1" firstDataRow="1" firstDataCol="1"/>
  <pivotFields count="40">
    <pivotField showAll="0"/>
    <pivotField axis="axisRow" showAll="0">
      <items count="9">
        <item x="0"/>
        <item x="1"/>
        <item x="2"/>
        <item x="3"/>
        <item x="4"/>
        <item x="5"/>
        <item m="1" x="7"/>
        <item x="6"/>
        <item t="default"/>
      </items>
    </pivotField>
    <pivotField showAll="0">
      <items count="12">
        <item x="0"/>
        <item x="3"/>
        <item x="1"/>
        <item x="2"/>
        <item m="1" x="9"/>
        <item m="1" x="10"/>
        <item m="1" x="4"/>
        <item m="1" x="5"/>
        <item m="1" x="6"/>
        <item m="1" x="7"/>
        <item m="1" x="8"/>
        <item t="default"/>
      </items>
    </pivotField>
    <pivotField showAll="0"/>
    <pivotField showAll="0"/>
    <pivotField showAll="0" defaultSubtotal="0"/>
    <pivotField showAll="0"/>
    <pivotField numFmtId="40" showAll="0"/>
    <pivotField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pivotField numFmtId="40" showAll="0" defaultSubtotal="0"/>
    <pivotField dataField="1" numFmtId="40" showAll="0" defaultSubtotal="0"/>
    <pivotField numFmtId="40" showAll="0" defaultSubtotal="0"/>
    <pivotField numFmtId="40" showAll="0" defaultSubtotal="0"/>
    <pivotField numFmtId="40" showAll="0" defaultSubtotal="0"/>
    <pivotField numFmtId="40" showAll="0" defaultSubtotal="0"/>
    <pivotField numFmtId="40" showAll="0" defaultSubtotal="0"/>
    <pivotField numFmtId="40" showAll="0" defaultSubtotal="0"/>
    <pivotField numFmtId="40" showAll="0" defaultSubtotal="0"/>
    <pivotField numFmtId="40" showAll="0"/>
    <pivotField numFmtId="40" showAll="0"/>
    <pivotField numFmtId="40" showAll="0"/>
  </pivotFields>
  <rowFields count="1">
    <field x="1"/>
  </rowFields>
  <rowItems count="8">
    <i>
      <x/>
    </i>
    <i>
      <x v="1"/>
    </i>
    <i>
      <x v="2"/>
    </i>
    <i>
      <x v="3"/>
    </i>
    <i>
      <x v="4"/>
    </i>
    <i>
      <x v="5"/>
    </i>
    <i>
      <x v="7"/>
    </i>
    <i t="grand">
      <x/>
    </i>
  </rowItems>
  <colItems count="1">
    <i/>
  </colItems>
  <dataFields count="1">
    <dataField name="Sum of 19/20 Proj Actuals Total" fld="29" baseField="0" baseItem="0" numFmtId="8"/>
  </dataFields>
  <formats count="1">
    <format dxfId="106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4" cacheId="9" applyNumberFormats="0" applyBorderFormats="0" applyFontFormats="0" applyPatternFormats="0" applyAlignmentFormats="0" applyWidthHeightFormats="1" dataCaption="Values" updatedVersion="5" minRefreshableVersion="3" useAutoFormatting="1" itemPrintTitles="1" createdVersion="6" indent="0" compact="0" compactData="0" gridDropZones="1" multipleFieldFilters="0">
  <location ref="C11:G43" firstHeaderRow="1" firstDataRow="2" firstDataCol="2"/>
  <pivotFields count="40">
    <pivotField compact="0" outline="0" showAll="0"/>
    <pivotField axis="axisRow" compact="0" outline="0" showAll="0">
      <items count="9">
        <item x="0"/>
        <item x="1"/>
        <item x="2"/>
        <item x="3"/>
        <item x="4"/>
        <item x="5"/>
        <item m="1" x="7"/>
        <item x="6"/>
        <item t="default"/>
      </items>
    </pivotField>
    <pivotField compact="0" outline="0" showAll="0">
      <items count="12">
        <item h="1" x="0"/>
        <item h="1" x="3"/>
        <item x="1"/>
        <item h="1" x="2"/>
        <item h="1" m="1" x="9"/>
        <item h="1" m="1" x="10"/>
        <item h="1" m="1" x="4"/>
        <item h="1" m="1" x="5"/>
        <item h="1" m="1" x="6"/>
        <item h="1" m="1" x="7"/>
        <item h="1" m="1" x="8"/>
        <item t="default"/>
      </items>
    </pivotField>
    <pivotField compact="0" outline="0" showAll="0"/>
    <pivotField axis="axisRow" compact="0" outline="0" showAll="0">
      <items count="211">
        <item m="1" x="83"/>
        <item m="1" x="107"/>
        <item m="1" x="140"/>
        <item m="1" x="175"/>
        <item m="1" x="183"/>
        <item m="1" x="89"/>
        <item m="1" x="126"/>
        <item m="1" x="203"/>
        <item m="1" x="111"/>
        <item m="1" x="150"/>
        <item m="1" x="151"/>
        <item m="1" x="147"/>
        <item m="1" x="153"/>
        <item m="1" x="145"/>
        <item m="1" x="122"/>
        <item m="1" x="192"/>
        <item m="1" x="207"/>
        <item m="1" x="132"/>
        <item m="1" x="177"/>
        <item m="1" x="184"/>
        <item m="1" x="125"/>
        <item m="1" x="206"/>
        <item m="1" x="129"/>
        <item m="1" x="106"/>
        <item m="1" x="208"/>
        <item m="1" x="180"/>
        <item m="1" x="117"/>
        <item m="1" x="191"/>
        <item m="1" x="155"/>
        <item m="1" x="144"/>
        <item m="1" x="159"/>
        <item m="1" x="197"/>
        <item m="1" x="162"/>
        <item m="1" x="113"/>
        <item m="1" x="102"/>
        <item m="1" x="137"/>
        <item m="1" x="90"/>
        <item m="1" x="160"/>
        <item m="1" x="209"/>
        <item m="1" x="165"/>
        <item m="1" x="149"/>
        <item m="1" x="118"/>
        <item m="1" x="178"/>
        <item m="1" x="87"/>
        <item m="1" x="169"/>
        <item m="1" x="195"/>
        <item m="1" x="196"/>
        <item m="1" x="100"/>
        <item m="1" x="190"/>
        <item m="1" x="201"/>
        <item m="1" x="205"/>
        <item m="1" x="82"/>
        <item m="1" x="124"/>
        <item m="1" x="141"/>
        <item m="1" x="98"/>
        <item m="1" x="135"/>
        <item m="1" x="84"/>
        <item m="1" x="148"/>
        <item m="1" x="154"/>
        <item m="1" x="179"/>
        <item m="1" x="171"/>
        <item m="1" x="80"/>
        <item m="1" x="123"/>
        <item m="1" x="174"/>
        <item m="1" x="103"/>
        <item m="1" x="71"/>
        <item m="1" x="119"/>
        <item m="1" x="130"/>
        <item m="1" x="94"/>
        <item m="1" x="182"/>
        <item m="1" x="81"/>
        <item m="1" x="92"/>
        <item m="1" x="202"/>
        <item m="1" x="74"/>
        <item m="1" x="199"/>
        <item m="1" x="158"/>
        <item m="1" x="104"/>
        <item m="1" x="75"/>
        <item m="1" x="170"/>
        <item m="1" x="156"/>
        <item m="1" x="88"/>
        <item m="1" x="146"/>
        <item m="1" x="172"/>
        <item m="1" x="204"/>
        <item m="1" x="189"/>
        <item m="1" x="181"/>
        <item m="1" x="77"/>
        <item m="1" x="138"/>
        <item m="1" x="187"/>
        <item m="1" x="86"/>
        <item m="1" x="134"/>
        <item m="1" x="164"/>
        <item m="1" x="167"/>
        <item m="1" x="133"/>
        <item m="1" x="142"/>
        <item m="1" x="193"/>
        <item m="1" x="188"/>
        <item m="1" x="168"/>
        <item m="1" x="76"/>
        <item m="1" x="93"/>
        <item m="1" x="112"/>
        <item m="1" x="114"/>
        <item m="1" x="115"/>
        <item m="1" x="120"/>
        <item m="1" x="109"/>
        <item m="1" x="163"/>
        <item m="1" x="152"/>
        <item m="1" x="161"/>
        <item m="1" x="116"/>
        <item m="1" x="110"/>
        <item m="1" x="143"/>
        <item m="1" x="128"/>
        <item m="1" x="131"/>
        <item m="1" x="73"/>
        <item m="1" x="176"/>
        <item m="1" x="97"/>
        <item m="1" x="79"/>
        <item m="1" x="139"/>
        <item m="1" x="186"/>
        <item m="1" x="101"/>
        <item m="1" x="173"/>
        <item m="1" x="91"/>
        <item m="1" x="200"/>
        <item m="1" x="72"/>
        <item m="1" x="121"/>
        <item m="1" x="157"/>
        <item m="1" x="194"/>
        <item m="1" x="185"/>
        <item m="1" x="127"/>
        <item m="1" x="96"/>
        <item x="9"/>
        <item x="10"/>
        <item x="11"/>
        <item x="0"/>
        <item x="1"/>
        <item m="1" x="108"/>
        <item x="3"/>
        <item x="4"/>
        <item x="5"/>
        <item x="6"/>
        <item x="7"/>
        <item x="8"/>
        <item x="12"/>
        <item x="13"/>
        <item m="1" x="198"/>
        <item m="1" x="95"/>
        <item x="16"/>
        <item x="17"/>
        <item x="18"/>
        <item x="19"/>
        <item x="20"/>
        <item x="21"/>
        <item x="22"/>
        <item x="23"/>
        <item x="24"/>
        <item m="1" x="105"/>
        <item m="1" x="13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m="1" x="78"/>
        <item x="63"/>
        <item m="1" x="166"/>
        <item m="1" x="99"/>
        <item x="64"/>
        <item x="65"/>
        <item x="66"/>
        <item x="67"/>
        <item x="68"/>
        <item x="69"/>
        <item x="70"/>
        <item x="2"/>
        <item x="14"/>
        <item m="1" x="85"/>
        <item x="15"/>
        <item x="25"/>
        <item x="26"/>
        <item x="62"/>
        <item t="default"/>
      </items>
    </pivotField>
    <pivotField compact="0" outline="0" showAll="0"/>
    <pivotField compact="0" outline="0" showAll="0"/>
    <pivotField compact="0" numFmtId="40" outline="0" showAll="0"/>
    <pivotField compact="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defaultSubtotal="0"/>
    <pivotField compact="0" numFmtId="40" outline="0" showAll="0"/>
    <pivotField compact="0" numFmtId="40" outline="0" showAll="0" defaultSubtotal="0"/>
    <pivotField compact="0" numFmtId="40" outline="0" showAll="0"/>
    <pivotField compact="0" numFmtId="40" outline="0" showAll="0"/>
    <pivotField dataField="1" compact="0" numFmtId="40" outline="0" showAll="0" defaultSubtotal="0"/>
    <pivotField dataField="1" compact="0" numFmtId="40" outline="0" showAll="0" defaultSubtotal="0"/>
    <pivotField dataField="1" compact="0" numFmtId="40" outline="0" showAll="0" defaultSubtotal="0"/>
    <pivotField compact="0" numFmtId="40" outline="0" showAll="0" defaultSubtotal="0"/>
    <pivotField compact="0" numFmtId="40" outline="0" showAll="0"/>
    <pivotField compact="0" numFmtId="40" outline="0" showAll="0"/>
    <pivotField compact="0" numFmtId="40" outline="0" showAll="0"/>
  </pivotFields>
  <rowFields count="2">
    <field x="1"/>
    <field x="4"/>
  </rowFields>
  <rowItems count="31">
    <i>
      <x/>
      <x v="142"/>
    </i>
    <i r="1">
      <x v="143"/>
    </i>
    <i r="1">
      <x v="146"/>
    </i>
    <i r="1">
      <x v="147"/>
    </i>
    <i r="1">
      <x v="148"/>
    </i>
    <i r="1">
      <x v="204"/>
    </i>
    <i r="1">
      <x v="206"/>
    </i>
    <i t="default">
      <x/>
    </i>
    <i>
      <x v="1"/>
      <x v="157"/>
    </i>
    <i r="1">
      <x v="158"/>
    </i>
    <i r="1">
      <x v="159"/>
    </i>
    <i r="1">
      <x v="160"/>
    </i>
    <i r="1">
      <x v="207"/>
    </i>
    <i r="1">
      <x v="208"/>
    </i>
    <i t="default">
      <x v="1"/>
    </i>
    <i>
      <x v="2"/>
      <x v="171"/>
    </i>
    <i t="default">
      <x v="2"/>
    </i>
    <i>
      <x v="3"/>
      <x v="183"/>
    </i>
    <i t="default">
      <x v="3"/>
    </i>
    <i>
      <x v="4"/>
      <x v="191"/>
    </i>
    <i r="1">
      <x v="193"/>
    </i>
    <i r="1">
      <x v="209"/>
    </i>
    <i t="default">
      <x v="4"/>
    </i>
    <i>
      <x v="5"/>
      <x v="196"/>
    </i>
    <i t="default">
      <x v="5"/>
    </i>
    <i>
      <x v="7"/>
      <x v="199"/>
    </i>
    <i r="1">
      <x v="200"/>
    </i>
    <i r="1">
      <x v="201"/>
    </i>
    <i r="1">
      <x v="202"/>
    </i>
    <i t="default">
      <x v="7"/>
    </i>
    <i t="grand">
      <x/>
    </i>
  </rowItems>
  <colFields count="1">
    <field x="-2"/>
  </colFields>
  <colItems count="3">
    <i>
      <x/>
    </i>
    <i i="1">
      <x v="1"/>
    </i>
    <i i="2">
      <x v="2"/>
    </i>
  </colItems>
  <dataFields count="3">
    <dataField name="Sum of 20/21 BBR Projection Based on P12 Actuals" fld="33" baseField="0" baseItem="0"/>
    <dataField name="Sum of 20/21 BBR Starting Base (BBB + BBT)" fld="34" baseField="0" baseItem="0"/>
    <dataField name="Sum of 20/21 Net Base Needs To CSM" fld="35" baseField="0" baseItem="0"/>
  </dataFields>
  <formats count="5">
    <format dxfId="1062">
      <pivotArea dataOnly="0" labelOnly="1" outline="0" fieldPosition="0">
        <references count="1">
          <reference field="4294967294" count="1">
            <x v="0"/>
          </reference>
        </references>
      </pivotArea>
    </format>
    <format dxfId="1061">
      <pivotArea dataOnly="0" labelOnly="1" outline="0" fieldPosition="0">
        <references count="1">
          <reference field="4294967294" count="1">
            <x v="1"/>
          </reference>
        </references>
      </pivotArea>
    </format>
    <format dxfId="1060">
      <pivotArea dataOnly="0" labelOnly="1" outline="0" fieldPosition="0">
        <references count="1">
          <reference field="4294967294" count="1">
            <x v="2"/>
          </reference>
        </references>
      </pivotArea>
    </format>
    <format dxfId="1059">
      <pivotArea dataOnly="0" outline="0" fieldPosition="0">
        <references count="1">
          <reference field="1" count="0" defaultSubtotal="1"/>
        </references>
      </pivotArea>
    </format>
    <format dxfId="10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ivotTable8" cacheId="9" applyNumberFormats="0" applyBorderFormats="0" applyFontFormats="0" applyPatternFormats="0" applyAlignmentFormats="0" applyWidthHeightFormats="1" dataCaption="Values" updatedVersion="5" minRefreshableVersion="3" useAutoFormatting="1" itemPrintTitles="1" createdVersion="6" indent="0" compact="0" compactData="0" gridDropZones="1" multipleFieldFilters="0">
  <location ref="C41:J43" firstHeaderRow="2" firstDataRow="2" firstDataCol="2" rowPageCount="1" colPageCount="1"/>
  <pivotFields count="40">
    <pivotField compact="0" numFmtId="1" outline="0" showAll="0"/>
    <pivotField axis="axisRow" compact="0" outline="0" showAll="0">
      <items count="9">
        <item x="0"/>
        <item x="1"/>
        <item x="2"/>
        <item x="3"/>
        <item x="4"/>
        <item x="5"/>
        <item m="1" x="7"/>
        <item x="6"/>
        <item t="default"/>
      </items>
    </pivotField>
    <pivotField axis="axisRow" compact="0" outline="0" multipleItemSelectionAllowed="1" showAll="0">
      <items count="12">
        <item x="0"/>
        <item h="1" x="3"/>
        <item h="1" x="1"/>
        <item h="1" x="2"/>
        <item m="1" x="9"/>
        <item m="1" x="10"/>
        <item h="1" m="1" x="4"/>
        <item m="1" x="5"/>
        <item h="1" m="1" x="6"/>
        <item h="1" m="1" x="7"/>
        <item m="1" x="8"/>
        <item t="default"/>
      </items>
    </pivotField>
    <pivotField compact="0" outline="0" showAll="0"/>
    <pivotField axis="axisPage" compact="0" outline="0" multipleItemSelectionAllowed="1" showAll="0">
      <items count="211">
        <item h="1" m="1" x="83"/>
        <item h="1" m="1" x="107"/>
        <item h="1" m="1" x="140"/>
        <item h="1" m="1" x="175"/>
        <item h="1" m="1" x="183"/>
        <item h="1" m="1" x="89"/>
        <item h="1" m="1" x="203"/>
        <item h="1" m="1" x="150"/>
        <item h="1" m="1" x="151"/>
        <item h="1" m="1" x="147"/>
        <item h="1" m="1" x="153"/>
        <item h="1" m="1" x="145"/>
        <item h="1" m="1" x="122"/>
        <item h="1" m="1" x="192"/>
        <item h="1" m="1" x="207"/>
        <item m="1" x="132"/>
        <item m="1" x="177"/>
        <item h="1" m="1" x="184"/>
        <item h="1" m="1" x="125"/>
        <item h="1" m="1" x="206"/>
        <item h="1" m="1" x="129"/>
        <item h="1" m="1" x="106"/>
        <item h="1" m="1" x="208"/>
        <item h="1" m="1" x="180"/>
        <item h="1" m="1" x="117"/>
        <item h="1" m="1" x="191"/>
        <item h="1" m="1" x="155"/>
        <item h="1" m="1" x="144"/>
        <item h="1" m="1" x="159"/>
        <item h="1" m="1" x="197"/>
        <item h="1" m="1" x="113"/>
        <item h="1" m="1" x="102"/>
        <item h="1" m="1" x="137"/>
        <item h="1" m="1" x="90"/>
        <item h="1" m="1" x="209"/>
        <item h="1" m="1" x="149"/>
        <item h="1" m="1" x="118"/>
        <item h="1" m="1" x="178"/>
        <item h="1" m="1" x="169"/>
        <item h="1" m="1" x="196"/>
        <item h="1" m="1" x="100"/>
        <item h="1" m="1" x="190"/>
        <item m="1" x="201"/>
        <item h="1" m="1" x="205"/>
        <item h="1" m="1" x="82"/>
        <item h="1" m="1" x="124"/>
        <item h="1" m="1" x="141"/>
        <item m="1" x="98"/>
        <item h="1" m="1" x="135"/>
        <item h="1" m="1" x="84"/>
        <item h="1" m="1" x="148"/>
        <item h="1" m="1" x="154"/>
        <item h="1" m="1" x="179"/>
        <item m="1" x="171"/>
        <item m="1" x="80"/>
        <item h="1" m="1" x="123"/>
        <item h="1" m="1" x="174"/>
        <item h="1" m="1" x="103"/>
        <item h="1" m="1" x="71"/>
        <item h="1" m="1" x="119"/>
        <item h="1" m="1" x="130"/>
        <item h="1" m="1" x="94"/>
        <item h="1" m="1" x="182"/>
        <item h="1" m="1" x="81"/>
        <item h="1" m="1" x="92"/>
        <item h="1" m="1" x="202"/>
        <item h="1" m="1" x="74"/>
        <item h="1" m="1" x="199"/>
        <item h="1" m="1" x="158"/>
        <item h="1" m="1" x="75"/>
        <item h="1" m="1" x="170"/>
        <item h="1" m="1" x="156"/>
        <item h="1" m="1" x="146"/>
        <item m="1" x="189"/>
        <item h="1" m="1" x="181"/>
        <item h="1" m="1" x="187"/>
        <item h="1" m="1" x="86"/>
        <item h="1" m="1" x="164"/>
        <item h="1" m="1" x="167"/>
        <item h="1" m="1" x="133"/>
        <item h="1" m="1" x="142"/>
        <item h="1" m="1" x="193"/>
        <item h="1" m="1" x="188"/>
        <item h="1" m="1" x="168"/>
        <item h="1" m="1" x="93"/>
        <item h="1" m="1" x="112"/>
        <item h="1" m="1" x="114"/>
        <item h="1" m="1" x="115"/>
        <item h="1" m="1" x="120"/>
        <item h="1" m="1" x="163"/>
        <item h="1" m="1" x="152"/>
        <item h="1" m="1" x="161"/>
        <item h="1" m="1" x="116"/>
        <item h="1" m="1" x="110"/>
        <item h="1" m="1" x="143"/>
        <item h="1" m="1" x="128"/>
        <item h="1" m="1" x="131"/>
        <item h="1" m="1" x="73"/>
        <item h="1" m="1" x="176"/>
        <item h="1" m="1" x="97"/>
        <item h="1" m="1" x="79"/>
        <item h="1" m="1" x="139"/>
        <item h="1" m="1" x="186"/>
        <item h="1" m="1" x="101"/>
        <item h="1" m="1" x="173"/>
        <item h="1" m="1" x="91"/>
        <item h="1" m="1" x="200"/>
        <item h="1" m="1" x="77"/>
        <item h="1" m="1" x="72"/>
        <item h="1" m="1" x="138"/>
        <item h="1" m="1" x="162"/>
        <item h="1" m="1" x="172"/>
        <item h="1" m="1" x="204"/>
        <item h="1" m="1" x="109"/>
        <item h="1" m="1" x="111"/>
        <item h="1" m="1" x="87"/>
        <item h="1" m="1" x="76"/>
        <item h="1" m="1" x="195"/>
        <item h="1" m="1" x="165"/>
        <item h="1" m="1" x="104"/>
        <item h="1" m="1" x="88"/>
        <item h="1" m="1" x="134"/>
        <item h="1" m="1" x="126"/>
        <item h="1" m="1" x="160"/>
        <item h="1" m="1" x="121"/>
        <item h="1" m="1" x="157"/>
        <item h="1" m="1" x="194"/>
        <item h="1" m="1" x="185"/>
        <item h="1" m="1" x="127"/>
        <item h="1" m="1" x="96"/>
        <item h="1" x="9"/>
        <item h="1" x="10"/>
        <item h="1" x="11"/>
        <item h="1" x="0"/>
        <item h="1" x="1"/>
        <item h="1" m="1" x="108"/>
        <item h="1" x="3"/>
        <item h="1" x="4"/>
        <item h="1" x="5"/>
        <item h="1" x="6"/>
        <item h="1" x="7"/>
        <item h="1" x="8"/>
        <item h="1" x="12"/>
        <item h="1" x="13"/>
        <item h="1" m="1" x="198"/>
        <item h="1" m="1" x="95"/>
        <item h="1" x="16"/>
        <item h="1" x="17"/>
        <item h="1" x="18"/>
        <item h="1" x="19"/>
        <item h="1" x="20"/>
        <item h="1" x="21"/>
        <item h="1" x="22"/>
        <item h="1" x="23"/>
        <item h="1" x="24"/>
        <item h="1" m="1" x="105"/>
        <item h="1" m="1" x="13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m="1" x="78"/>
        <item h="1" x="63"/>
        <item h="1" m="1" x="166"/>
        <item h="1" m="1" x="99"/>
        <item h="1" x="64"/>
        <item h="1" x="65"/>
        <item h="1" x="66"/>
        <item h="1" x="67"/>
        <item h="1" x="68"/>
        <item h="1" x="69"/>
        <item h="1" x="70"/>
        <item h="1" x="2"/>
        <item h="1" x="14"/>
        <item h="1" m="1" x="85"/>
        <item h="1" x="15"/>
        <item h="1" x="25"/>
        <item h="1" x="26"/>
        <item h="1" x="62"/>
        <item t="default"/>
      </items>
    </pivotField>
    <pivotField compact="0" outline="0" showAll="0" defaultSubtotal="0"/>
    <pivotField compact="0" outline="0" showAll="0"/>
    <pivotField compact="0" numFmtId="40" outline="0" showAll="0"/>
    <pivotField compact="0" numFmtId="2"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defaultSubtotal="0"/>
    <pivotField compact="0" numFmtId="40" outline="0" showAll="0"/>
    <pivotField compact="0" numFmtId="40" outline="0" showAll="0"/>
    <pivotField compact="0" numFmtId="40" outline="0" showAll="0"/>
    <pivotField compact="0" numFmtId="40" outline="0" showAll="0"/>
    <pivotField compact="0" numFmtId="40" outline="0" showAll="0"/>
    <pivotField compact="0" numFmtId="40" outline="0" showAll="0"/>
    <pivotField compact="0" outline="0" showAll="0"/>
    <pivotField compact="0" outline="0" showAll="0"/>
    <pivotField compact="0" outline="0" showAll="0"/>
    <pivotField compact="0" outline="0" showAll="0"/>
    <pivotField compact="0" outline="0" showAll="0"/>
    <pivotField compact="0" outline="0" showAl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pivotField compact="0" numFmtId="40" outline="0" showAll="0"/>
    <pivotField compact="0" numFmtId="40" outline="0" showAll="0"/>
  </pivotFields>
  <rowFields count="2">
    <field x="1"/>
    <field x="2"/>
  </rowFields>
  <rowItems count="1">
    <i t="grand">
      <x/>
    </i>
  </rowItems>
  <colItems count="1">
    <i/>
  </colItems>
  <pageFields count="1">
    <pageField fld="4" hier="-1"/>
  </pageFields>
  <formats count="2">
    <format dxfId="798">
      <pivotArea dataOnly="0" outline="0" fieldPosition="0">
        <references count="1">
          <reference field="1" count="0" defaultSubtotal="1"/>
        </references>
      </pivotArea>
    </format>
    <format dxfId="797">
      <pivotArea dataOnly="0" outline="0" fieldPosition="0">
        <references count="1">
          <reference field="1" count="0" defaultSubtotal="1"/>
        </references>
      </pivotArea>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ivotTable6" cacheId="6" applyNumberFormats="0" applyBorderFormats="0" applyFontFormats="0" applyPatternFormats="0" applyAlignmentFormats="0" applyWidthHeightFormats="1" dataCaption="Values" updatedVersion="5" minRefreshableVersion="3" useAutoFormatting="1" itemPrintTitles="1" createdVersion="6" indent="0" compact="0" compactData="0" gridDropZones="1" multipleFieldFilters="0">
  <location ref="S11:Z29" firstHeaderRow="2" firstDataRow="2" firstDataCol="2"/>
  <pivotFields count="37">
    <pivotField compact="0" numFmtId="1" outline="0" showAll="0"/>
    <pivotField axis="axisRow" compact="0" outline="0" showAll="0">
      <items count="10">
        <item x="0"/>
        <item x="1"/>
        <item x="2"/>
        <item x="3"/>
        <item x="4"/>
        <item x="5"/>
        <item m="1" x="7"/>
        <item m="1" x="8"/>
        <item x="6"/>
        <item t="default"/>
      </items>
    </pivotField>
    <pivotField axis="axisRow" compact="0" numFmtId="49" outline="0" showAll="0">
      <items count="4">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numFmtId="40" outline="0" showAll="0" defaultSubtotal="0"/>
    <pivotField compact="0" numFmtId="40" outline="0" showAll="0" defaultSubtotal="0"/>
    <pivotField compact="0" numFmtId="4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defaultSubtotal="0"/>
    <pivotField compact="0" numFmtId="40" outline="0" showAll="0"/>
    <pivotField compact="0" numFmtId="40" outline="0" showAll="0" defaultSubtotal="0"/>
    <pivotField compact="0" outline="0" showAll="0" defaultSubtotal="0"/>
  </pivotFields>
  <rowFields count="2">
    <field x="1"/>
    <field x="2"/>
  </rowFields>
  <rowItems count="17">
    <i>
      <x/>
      <x/>
    </i>
    <i r="1">
      <x v="1"/>
    </i>
    <i t="default">
      <x/>
    </i>
    <i>
      <x v="1"/>
      <x/>
    </i>
    <i t="default">
      <x v="1"/>
    </i>
    <i>
      <x v="2"/>
      <x/>
    </i>
    <i t="default">
      <x v="2"/>
    </i>
    <i>
      <x v="3"/>
      <x/>
    </i>
    <i r="1">
      <x v="1"/>
    </i>
    <i t="default">
      <x v="3"/>
    </i>
    <i>
      <x v="4"/>
      <x/>
    </i>
    <i t="default">
      <x v="4"/>
    </i>
    <i>
      <x v="5"/>
      <x/>
    </i>
    <i t="default">
      <x v="5"/>
    </i>
    <i>
      <x v="8"/>
      <x v="2"/>
    </i>
    <i t="default">
      <x v="8"/>
    </i>
    <i t="grand">
      <x/>
    </i>
  </rowItems>
  <colItems count="1">
    <i/>
  </colItem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mployee_Name" sourceName="Employee Name">
  <pivotTables>
    <pivotTable tabId="55" name="PivotTable1"/>
  </pivotTables>
  <data>
    <tabular pivotCacheId="11">
      <items count="284">
        <i x="275" s="1" nd="1"/>
        <i x="28" s="1" nd="1"/>
        <i x="168" s="1" nd="1"/>
        <i x="53" s="1" nd="1"/>
        <i x="166" s="1" nd="1"/>
        <i x="189" s="1" nd="1"/>
        <i x="2" s="1" nd="1"/>
        <i x="152" s="1" nd="1"/>
        <i x="237" s="1" nd="1"/>
        <i x="17" s="1" nd="1"/>
        <i x="131" s="1" nd="1"/>
        <i x="205" s="1" nd="1"/>
        <i x="218" s="1" nd="1"/>
        <i x="110" s="1" nd="1"/>
        <i x="221" s="1" nd="1"/>
        <i x="185" s="1" nd="1"/>
        <i x="171" s="1" nd="1"/>
        <i x="232" s="1" nd="1"/>
        <i x="18" s="1" nd="1"/>
        <i x="46" s="1" nd="1"/>
        <i x="267" s="1" nd="1"/>
        <i x="15" s="1" nd="1"/>
        <i x="192" s="1" nd="1"/>
        <i x="163" s="1" nd="1"/>
        <i x="97" s="1" nd="1"/>
        <i x="201" s="1" nd="1"/>
        <i x="190" s="1" nd="1"/>
        <i x="130" s="1" nd="1"/>
        <i x="278" s="1" nd="1"/>
        <i x="160" s="1" nd="1"/>
        <i x="281" s="1" nd="1"/>
        <i x="169" s="1" nd="1"/>
        <i x="214" s="1" nd="1"/>
        <i x="155" s="1" nd="1"/>
        <i x="125" s="1" nd="1"/>
        <i x="153" s="1" nd="1"/>
        <i x="197" s="1" nd="1"/>
        <i x="140" s="1" nd="1"/>
        <i x="100" s="1" nd="1"/>
        <i x="74" s="1" nd="1"/>
        <i x="161" s="1" nd="1"/>
        <i x="32" s="1" nd="1"/>
        <i x="80" s="1" nd="1"/>
        <i x="19" s="1" nd="1"/>
        <i x="95" s="1" nd="1"/>
        <i x="65" s="1" nd="1"/>
        <i x="39" s="1" nd="1"/>
        <i x="118" s="1" nd="1"/>
        <i x="274" s="1" nd="1"/>
        <i x="10" s="1" nd="1"/>
        <i x="85" s="1" nd="1"/>
        <i x="254" s="1" nd="1"/>
        <i x="9" s="1" nd="1"/>
        <i x="107" s="1" nd="1"/>
        <i x="35" s="1" nd="1"/>
        <i x="127" s="1" nd="1"/>
        <i x="57" s="1" nd="1"/>
        <i x="58" s="1" nd="1"/>
        <i x="233" s="1" nd="1"/>
        <i x="8" s="1" nd="1"/>
        <i x="98" s="1" nd="1"/>
        <i x="51" s="1" nd="1"/>
        <i x="242" s="1" nd="1"/>
        <i x="3" s="1" nd="1"/>
        <i x="7" s="1" nd="1"/>
        <i x="136" s="1" nd="1"/>
        <i x="264" s="1" nd="1"/>
        <i x="55" s="1" nd="1"/>
        <i x="180" s="1" nd="1"/>
        <i x="172" s="1" nd="1"/>
        <i x="33" s="1" nd="1"/>
        <i x="261" s="1" nd="1"/>
        <i x="234" s="1" nd="1"/>
        <i x="213" s="1" nd="1"/>
        <i x="183" s="1" nd="1"/>
        <i x="117" s="1" nd="1"/>
        <i x="219" s="1" nd="1"/>
        <i x="119" s="1" nd="1"/>
        <i x="88" s="1" nd="1"/>
        <i x="250" s="1" nd="1"/>
        <i x="36" s="1" nd="1"/>
        <i x="159" s="1" nd="1"/>
        <i x="66" s="1" nd="1"/>
        <i x="87" s="1" nd="1"/>
        <i x="191" s="1" nd="1"/>
        <i x="273" s="1" nd="1"/>
        <i x="16" s="1" nd="1"/>
        <i x="195" s="1" nd="1"/>
        <i x="106" s="1" nd="1"/>
        <i x="21" s="1" nd="1"/>
        <i x="61" s="1" nd="1"/>
        <i x="279" s="1" nd="1"/>
        <i x="121" s="1" nd="1"/>
        <i x="22" s="1" nd="1"/>
        <i x="164" s="1" nd="1"/>
        <i x="149" s="1" nd="1"/>
        <i x="251" s="1" nd="1"/>
        <i x="94" s="1" nd="1"/>
        <i x="231" s="1" nd="1"/>
        <i x="207" s="1" nd="1"/>
        <i x="193" s="1" nd="1"/>
        <i x="235" s="1" nd="1"/>
        <i x="126" s="1" nd="1"/>
        <i x="73" s="1" nd="1"/>
        <i x="240" s="1" nd="1"/>
        <i x="102" s="1" nd="1"/>
        <i x="129" s="1" nd="1"/>
        <i x="105" s="1" nd="1"/>
        <i x="44" s="1" nd="1"/>
        <i x="156" s="1" nd="1"/>
        <i x="40" s="1" nd="1"/>
        <i x="45" s="1" nd="1"/>
        <i x="24" s="1" nd="1"/>
        <i x="4" s="1" nd="1"/>
        <i x="109" s="1" nd="1"/>
        <i x="269" s="1" nd="1"/>
        <i x="132" s="1" nd="1"/>
        <i x="248" s="1" nd="1"/>
        <i x="186" s="1" nd="1"/>
        <i x="271" s="1" nd="1"/>
        <i x="83" s="1" nd="1"/>
        <i x="256" s="1" nd="1"/>
        <i x="280" s="1" nd="1"/>
        <i x="283" s="1" nd="1"/>
        <i x="246" s="1" nd="1"/>
        <i x="258" s="1" nd="1"/>
        <i x="158" s="1" nd="1"/>
        <i x="135" s="1" nd="1"/>
        <i x="216" s="1" nd="1"/>
        <i x="238" s="1" nd="1"/>
        <i x="176" s="1" nd="1"/>
        <i x="243" s="1" nd="1"/>
        <i x="173" s="1" nd="1"/>
        <i x="134" s="1" nd="1"/>
        <i x="252" s="1" nd="1"/>
        <i x="99" s="1" nd="1"/>
        <i x="187" s="1" nd="1"/>
        <i x="78" s="1" nd="1"/>
        <i x="114" s="1" nd="1"/>
        <i x="255" s="1" nd="1"/>
        <i x="1" s="1" nd="1"/>
        <i x="204" s="1" nd="1"/>
        <i x="253" s="1" nd="1"/>
        <i x="260" s="1" nd="1"/>
        <i x="147" s="1" nd="1"/>
        <i x="120" s="1" nd="1"/>
        <i x="142" s="1" nd="1"/>
        <i x="212" s="1" nd="1"/>
        <i x="196" s="1" nd="1"/>
        <i x="263" s="1" nd="1"/>
        <i x="41" s="1" nd="1"/>
        <i x="165" s="1" nd="1"/>
        <i x="141" s="1" nd="1"/>
        <i x="154" s="1" nd="1"/>
        <i x="123" s="1" nd="1"/>
        <i x="13" s="1" nd="1"/>
        <i x="150" s="1" nd="1"/>
        <i x="265" s="1" nd="1"/>
        <i x="148" s="1" nd="1"/>
        <i x="229" s="1" nd="1"/>
        <i x="182" s="1" nd="1"/>
        <i x="224" s="1" nd="1"/>
        <i x="137" s="1" nd="1"/>
        <i x="220" s="1" nd="1"/>
        <i x="111" s="1" nd="1"/>
        <i x="59" s="1" nd="1"/>
        <i x="116" s="1" nd="1"/>
        <i x="198" s="1" nd="1"/>
        <i x="181" s="1" nd="1"/>
        <i x="26" s="1" nd="1"/>
        <i x="31" s="1" nd="1"/>
        <i x="86" s="1" nd="1"/>
        <i x="64" s="1" nd="1"/>
        <i x="228" s="1" nd="1"/>
        <i x="239" s="1" nd="1"/>
        <i x="244" s="1" nd="1"/>
        <i x="184" s="1" nd="1"/>
        <i x="112" s="1" nd="1"/>
        <i x="48" s="1" nd="1"/>
        <i x="245" s="1" nd="1"/>
        <i x="27" s="1" nd="1"/>
        <i x="37" s="1" nd="1"/>
        <i x="162" s="1" nd="1"/>
        <i x="215" s="1" nd="1"/>
        <i x="6" s="1" nd="1"/>
        <i x="12" s="1" nd="1"/>
        <i x="179" s="1" nd="1"/>
        <i x="223" s="1" nd="1"/>
        <i x="206" s="1" nd="1"/>
        <i x="226" s="1" nd="1"/>
        <i x="128" s="1" nd="1"/>
        <i x="209" s="1" nd="1"/>
        <i x="89" s="1" nd="1"/>
        <i x="42" s="1" nd="1"/>
        <i x="175" s="1" nd="1"/>
        <i x="178" s="1" nd="1"/>
        <i x="113" s="1" nd="1"/>
        <i x="247" s="1" nd="1"/>
        <i x="174" s="1" nd="1"/>
        <i x="222" s="1" nd="1"/>
        <i x="194" s="1" nd="1"/>
        <i x="69" s="1" nd="1"/>
        <i x="277" s="1" nd="1"/>
        <i x="29" s="1" nd="1"/>
        <i x="82" s="1" nd="1"/>
        <i x="270" s="1" nd="1"/>
        <i x="151" s="1" nd="1"/>
        <i x="71" s="1" nd="1"/>
        <i x="241" s="1" nd="1"/>
        <i x="170" s="1" nd="1"/>
        <i x="11" s="1" nd="1"/>
        <i x="208" s="1" nd="1"/>
        <i x="143" s="1" nd="1"/>
        <i x="76" s="1" nd="1"/>
        <i x="177" s="1" nd="1"/>
        <i x="115" s="1" nd="1"/>
        <i x="104" s="1" nd="1"/>
        <i x="210" s="1" nd="1"/>
        <i x="54" s="1" nd="1"/>
        <i x="157" s="1" nd="1"/>
        <i x="72" s="1" nd="1"/>
        <i x="67" s="1" nd="1"/>
        <i x="257" s="1" nd="1"/>
        <i x="60" s="1" nd="1"/>
        <i x="47" s="1" nd="1"/>
        <i x="70" s="1" nd="1"/>
        <i x="43" s="1" nd="1"/>
        <i x="259" s="1" nd="1"/>
        <i x="92" s="1" nd="1"/>
        <i x="108" s="1" nd="1"/>
        <i x="225" s="1" nd="1"/>
        <i x="202" s="1" nd="1"/>
        <i x="138" s="1" nd="1"/>
        <i x="249" s="1" nd="1"/>
        <i x="68" s="1" nd="1"/>
        <i x="49" s="1" nd="1"/>
        <i x="203" s="1" nd="1"/>
        <i x="276" s="1" nd="1"/>
        <i x="146" s="1" nd="1"/>
        <i x="90" s="1" nd="1"/>
        <i x="227" s="1" nd="1"/>
        <i x="200" s="1" nd="1"/>
        <i x="236" s="1" nd="1"/>
        <i x="188" s="1" nd="1"/>
        <i x="63" s="1" nd="1"/>
        <i x="14" s="1" nd="1"/>
        <i x="34" s="1" nd="1"/>
        <i x="50" s="1" nd="1"/>
        <i x="122" s="1" nd="1"/>
        <i x="23" s="1" nd="1"/>
        <i x="144" s="1" nd="1"/>
        <i x="124" s="1" nd="1"/>
        <i x="211" s="1" nd="1"/>
        <i x="75" s="1" nd="1"/>
        <i x="133" s="1" nd="1"/>
        <i x="217" s="1" nd="1"/>
        <i x="282" s="1" nd="1"/>
        <i x="230" s="1" nd="1"/>
        <i x="77" s="1" nd="1"/>
        <i x="266" s="1" nd="1"/>
        <i x="272" s="1" nd="1"/>
        <i x="268" s="1" nd="1"/>
        <i x="84" s="1" nd="1"/>
        <i x="81" s="1" nd="1"/>
        <i x="103" s="1" nd="1"/>
        <i x="56" s="1" nd="1"/>
        <i x="25" s="1" nd="1"/>
        <i x="96" s="1" nd="1"/>
        <i x="91" s="1" nd="1"/>
        <i x="167" s="1" nd="1"/>
        <i x="38" s="1" nd="1"/>
        <i x="30" s="1" nd="1"/>
        <i x="79" s="1" nd="1"/>
        <i x="199" s="1" nd="1"/>
        <i x="62" s="1" nd="1"/>
        <i x="93" s="1" nd="1"/>
        <i x="139" s="1" nd="1"/>
        <i x="5" s="1" nd="1"/>
        <i x="20" s="1" nd="1"/>
        <i x="52" s="1" nd="1"/>
        <i x="101" s="1" nd="1"/>
        <i x="262" s="1" nd="1"/>
        <i x="145" s="1" nd="1"/>
        <i x="0"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Fund_Fdescr" sourceName="Fund Fdescr">
  <pivotTables>
    <pivotTable tabId="87" name="PivotTable10"/>
  </pivotTables>
  <data>
    <tabular pivotCacheId="12">
      <items count="9">
        <i x="1" s="1" nd="1"/>
        <i x="3" s="1" nd="1"/>
        <i x="4" s="1" nd="1"/>
        <i x="6" s="1" nd="1"/>
        <i x="2" s="1" nd="1"/>
        <i x="8" s="1" nd="1"/>
        <i x="5" s="1" nd="1"/>
        <i x="7" s="1" nd="1"/>
        <i x="0" s="1"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Dept_Fdescr3" sourceName="Dept Fdescr">
  <pivotTables>
    <pivotTable tabId="87" name="PivotTable4"/>
  </pivotTables>
  <data>
    <tabular pivotCacheId="13">
      <items count="25">
        <i x="9" s="1" nd="1"/>
        <i x="14" s="1" nd="1"/>
        <i x="10" s="1" nd="1"/>
        <i x="24" s="1" nd="1"/>
        <i x="18" s="1" nd="1"/>
        <i x="7" s="1" nd="1"/>
        <i x="5" s="1" nd="1"/>
        <i x="21" s="1" nd="1"/>
        <i x="17" s="1" nd="1"/>
        <i x="16" s="1" nd="1"/>
        <i x="15" s="1" nd="1"/>
        <i x="22" s="1" nd="1"/>
        <i x="23" s="1" nd="1"/>
        <i x="2" s="1" nd="1"/>
        <i x="13" s="1" nd="1"/>
        <i x="20" s="1" nd="1"/>
        <i x="6" s="1" nd="1"/>
        <i x="1" s="1" nd="1"/>
        <i x="12" s="1" nd="1"/>
        <i x="11" s="1" nd="1"/>
        <i x="8" s="1" nd="1"/>
        <i x="4" s="1" nd="1"/>
        <i x="3" s="1" nd="1"/>
        <i x="19" s="1" nd="1"/>
        <i x="0" s="1"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Account5" sourceName="Account">
  <pivotTables>
    <pivotTable tabId="85" name="PivotTable7"/>
  </pivotTables>
  <data>
    <tabular pivotCacheId="11">
      <items count="28">
        <i x="2" s="1" nd="1"/>
        <i x="8" s="1" nd="1"/>
        <i x="1" s="1" nd="1"/>
        <i x="24" s="1" nd="1"/>
        <i x="25" s="1" nd="1"/>
        <i x="26" s="1" nd="1"/>
        <i x="27" s="1" nd="1"/>
        <i x="20" s="1" nd="1"/>
        <i x="22" s="1" nd="1"/>
        <i x="23" s="1" nd="1"/>
        <i x="12" s="1" nd="1"/>
        <i x="16" s="1" nd="1"/>
        <i x="21" s="1" nd="1"/>
        <i x="3" s="1" nd="1"/>
        <i x="4" s="1" nd="1"/>
        <i x="6" s="1" nd="1"/>
        <i x="9" s="1" nd="1"/>
        <i x="13" s="1" nd="1"/>
        <i x="15" s="1" nd="1"/>
        <i x="17" s="1" nd="1"/>
        <i x="18" s="1" nd="1"/>
        <i x="5" s="1" nd="1"/>
        <i x="7" s="1" nd="1"/>
        <i x="10" s="1" nd="1"/>
        <i x="11" s="1" nd="1"/>
        <i x="14" s="1" nd="1"/>
        <i x="19" s="1" nd="1"/>
        <i x="0" s="1" nd="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Period2" sourceName="Period">
  <pivotTables>
    <pivotTable tabId="106" name="PivotTable3"/>
  </pivotTables>
  <data>
    <tabular pivotCacheId="15">
      <items count="8">
        <i x="1" s="1" nd="1"/>
        <i x="5" s="1" nd="1"/>
        <i x="3" s="1" nd="1"/>
        <i x="6" s="1" nd="1"/>
        <i x="7" s="1" nd="1"/>
        <i x="2" s="1" nd="1"/>
        <i x="4" s="1" nd="1"/>
        <i x="0" s="1" nd="1"/>
      </items>
    </tabular>
  </data>
  <extLst>
    <x:ext xmlns:x15="http://schemas.microsoft.com/office/spreadsheetml/2010/11/main" uri="{470722E0-AACD-4C17-9CDC-17EF765DBC7E}">
      <x15:slicerCacheHideItemsWithNoData/>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licer_Fund_Fdescr1" sourceName="Fund Fdescr">
  <pivotTables>
    <pivotTable tabId="87" name="PivotTable1"/>
  </pivotTables>
  <data>
    <tabular pivotCacheId="6">
      <items count="14">
        <i x="10" s="1" nd="1"/>
        <i x="3" s="1" nd="1"/>
        <i x="6" s="1" nd="1"/>
        <i x="8" s="1" nd="1"/>
        <i x="11" s="1" nd="1"/>
        <i x="4" s="1" nd="1"/>
        <i x="7" s="1" nd="1"/>
        <i x="13" s="1" nd="1"/>
        <i x="9" s="1" nd="1"/>
        <i x="5" s="1" nd="1"/>
        <i x="2" s="1" nd="1"/>
        <i x="12" s="1" nd="1"/>
        <i x="1" s="1" nd="1"/>
        <i x="0" s="1" nd="1"/>
      </items>
    </tabular>
  </data>
  <extLst>
    <x:ext xmlns:x15="http://schemas.microsoft.com/office/spreadsheetml/2010/11/main" uri="{470722E0-AACD-4C17-9CDC-17EF765DBC7E}">
      <x15:slicerCacheHideItemsWithNoData/>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Slicer_Report_to_Dept" sourceName="Report to Dept">
  <pivotTables>
    <pivotTable tabId="85" name="PivotTable7"/>
  </pivotTables>
  <data>
    <tabular pivotCacheId="11">
      <items count="15">
        <i x="4" s="1" nd="1"/>
        <i x="2" s="1" nd="1"/>
        <i x="13" s="1" nd="1"/>
        <i x="5" s="1" nd="1"/>
        <i x="14" s="1" nd="1"/>
        <i x="9" s="1" nd="1"/>
        <i x="7" s="1" nd="1"/>
        <i x="6" s="1" nd="1"/>
        <i x="3" s="1" nd="1"/>
        <i x="11" s="1" nd="1"/>
        <i x="12" s="1" nd="1"/>
        <i x="8" s="1" nd="1"/>
        <i x="1" s="1" nd="1"/>
        <i x="10" s="1" nd="1"/>
        <i x="0" s="1" nd="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mc:Ignorable="x" name="Slicer_Period1" sourceName="Period">
  <pivotTables>
    <pivotTable tabId="153" name="PivotTable1"/>
  </pivotTables>
  <data>
    <tabular pivotCacheId="13">
      <items count="8">
        <i x="1" s="1" nd="1"/>
        <i x="5" s="1" nd="1"/>
        <i x="3" s="1" nd="1"/>
        <i x="6" s="1" nd="1"/>
        <i x="7" s="1" nd="1"/>
        <i x="2" s="1" nd="1"/>
        <i x="4" s="1" nd="1"/>
        <i x="0" s="1" nd="1"/>
      </items>
    </tabular>
  </data>
  <extLst>
    <x:ext xmlns:x15="http://schemas.microsoft.com/office/spreadsheetml/2010/11/main" uri="{470722E0-AACD-4C17-9CDC-17EF765DBC7E}">
      <x15:slicerCacheHideItemsWithNoData/>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mc:Ignorable="x" name="Slicer_Dept_Fdescr2" sourceName="Dept Fdescr">
  <pivotTables>
    <pivotTable tabId="153" name="PivotTable1"/>
  </pivotTables>
  <data>
    <tabular pivotCacheId="13">
      <items count="25">
        <i x="9" s="1" nd="1"/>
        <i x="14" s="1" nd="1"/>
        <i x="10" s="1" nd="1"/>
        <i x="24" s="1" nd="1"/>
        <i x="18" s="1" nd="1"/>
        <i x="7" s="1" nd="1"/>
        <i x="5" s="1" nd="1"/>
        <i x="21" s="1" nd="1"/>
        <i x="17" s="1" nd="1"/>
        <i x="16" s="1" nd="1"/>
        <i x="15" s="1" nd="1"/>
        <i x="22" s="1" nd="1"/>
        <i x="23" s="1" nd="1"/>
        <i x="2" s="1" nd="1"/>
        <i x="13" s="1" nd="1"/>
        <i x="20" s="1" nd="1"/>
        <i x="6" s="1" nd="1"/>
        <i x="1" s="1" nd="1"/>
        <i x="12" s="1" nd="1"/>
        <i x="11" s="1" nd="1"/>
        <i x="8" s="1" nd="1"/>
        <i x="4" s="1" nd="1"/>
        <i x="3" s="1" nd="1"/>
        <i x="19" s="1" nd="1"/>
        <i x="0" s="1" nd="1"/>
      </items>
    </tabular>
  </data>
  <extLst>
    <x:ext xmlns:x15="http://schemas.microsoft.com/office/spreadsheetml/2010/11/main" uri="{470722E0-AACD-4C17-9CDC-17EF765DBC7E}">
      <x15:slicerCacheHideItemsWithNoData/>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mc:Ignorable="x" name="Slicer_Scenario" sourceName="Scenario">
  <pivotTables>
    <pivotTable tabId="85" name="PivotTable2"/>
  </pivotTables>
  <data>
    <tabular pivotCacheId="16">
      <items count="9">
        <i x="0" s="1" nd="1"/>
        <i x="4" s="1" nd="1"/>
        <i x="7" s="1" nd="1"/>
        <i x="5" s="1" nd="1"/>
        <i x="3" s="1" nd="1"/>
        <i x="8" s="1" nd="1"/>
        <i x="2" s="1" nd="1"/>
        <i x="6" s="1" nd="1"/>
        <i x="1" s="1" nd="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mc:Ignorable="x" name="Slicer_Dept_Fdescr4" sourceName="Dept Fdescr">
  <pivotTables>
    <pivotTable tabId="153" name="PivotTable4"/>
  </pivotTables>
  <data>
    <tabular pivotCacheId="12">
      <items count="25">
        <i x="9" s="1" nd="1"/>
        <i x="14" s="1" nd="1"/>
        <i x="10" s="1" nd="1"/>
        <i x="24" s="1" nd="1"/>
        <i x="18" s="1" nd="1"/>
        <i x="7" s="1" nd="1"/>
        <i x="5" s="1" nd="1"/>
        <i x="21" s="1" nd="1"/>
        <i x="17" s="1" nd="1"/>
        <i x="16" s="1" nd="1"/>
        <i x="15" s="1" nd="1"/>
        <i x="22" s="1" nd="1"/>
        <i x="23" s="1" nd="1"/>
        <i x="2" s="1" nd="1"/>
        <i x="13" s="1" nd="1"/>
        <i x="20" s="1" nd="1"/>
        <i x="6" s="1" nd="1"/>
        <i x="1" s="1" nd="1"/>
        <i x="12" s="1" nd="1"/>
        <i x="11" s="1" nd="1"/>
        <i x="8" s="1" nd="1"/>
        <i x="4" s="1" nd="1"/>
        <i x="3" s="1" nd="1"/>
        <i x="19" s="1" nd="1"/>
        <i x="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ccount" sourceName="Account">
  <pivotTables>
    <pivotTable tabId="55" name="PivotTable1"/>
  </pivotTables>
  <data>
    <tabular pivotCacheId="11">
      <items count="28">
        <i x="2" s="1" nd="1"/>
        <i x="8" s="1" nd="1"/>
        <i x="1" s="1" nd="1"/>
        <i x="24" s="1" nd="1"/>
        <i x="25" s="1" nd="1"/>
        <i x="26" s="1" nd="1"/>
        <i x="27" s="1" nd="1"/>
        <i x="20" s="1" nd="1"/>
        <i x="22" s="1" nd="1"/>
        <i x="23" s="1" nd="1"/>
        <i x="12" s="1" nd="1"/>
        <i x="16" s="1" nd="1"/>
        <i x="21" s="1" nd="1"/>
        <i x="3" s="1" nd="1"/>
        <i x="4" s="1" nd="1"/>
        <i x="6" s="1" nd="1"/>
        <i x="9" s="1" nd="1"/>
        <i x="13" s="1" nd="1"/>
        <i x="15" s="1" nd="1"/>
        <i x="17" s="1" nd="1"/>
        <i x="18" s="1" nd="1"/>
        <i x="5" s="1" nd="1"/>
        <i x="7" s="1" nd="1"/>
        <i x="10" s="1" nd="1"/>
        <i x="11" s="1" nd="1"/>
        <i x="14" s="1" nd="1"/>
        <i x="19" s="1" nd="1"/>
        <i x="0" s="1" nd="1"/>
      </items>
    </tabular>
  </data>
  <extLst>
    <x:ext xmlns:x15="http://schemas.microsoft.com/office/spreadsheetml/2010/11/main" uri="{470722E0-AACD-4C17-9CDC-17EF765DBC7E}">
      <x15:slicerCacheHideItemsWithNoData/>
    </x:ext>
  </extLst>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mc:Ignorable="x" name="Slicer_Scenario1" sourceName="Scenario">
  <pivotTables>
    <pivotTable tabId="153" name="PivotTable4"/>
  </pivotTables>
  <data>
    <tabular pivotCacheId="12">
      <items count="11">
        <i x="2" s="1" nd="1"/>
        <i x="5" s="1" nd="1"/>
        <i x="10" s="1" nd="1"/>
        <i x="7" s="1" nd="1"/>
        <i x="4" s="1" nd="1"/>
        <i x="6" s="1" nd="1"/>
        <i x="8" s="1" nd="1"/>
        <i x="9" s="1" nd="1"/>
        <i x="1" s="1" nd="1"/>
        <i x="3" s="1" nd="1"/>
        <i x="0" s="1" nd="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mc:Ignorable="x" name="Slicer_Fund_Fdescr2" sourceName="Fund Fdescr">
  <pivotTables>
    <pivotTable tabId="87" name="PivotTable4"/>
  </pivotTables>
  <data>
    <tabular pivotCacheId="13">
      <items count="9">
        <i x="1" s="1" nd="1"/>
        <i x="3" s="1" nd="1"/>
        <i x="4" s="1" nd="1"/>
        <i x="6" s="1" nd="1"/>
        <i x="2" s="1" nd="1"/>
        <i x="8" s="1" nd="1"/>
        <i x="5" s="1" nd="1"/>
        <i x="7" s="1" nd="1"/>
        <i x="0" s="1" nd="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mc:Ignorable="x" name="Slicer_Period3" sourceName="Period">
  <pivotTables>
    <pivotTable tabId="153" name="PivotTable5"/>
  </pivotTables>
  <data>
    <tabular pivotCacheId="12">
      <items count="8">
        <i x="1" s="1" nd="1"/>
        <i x="5" s="1" nd="1"/>
        <i x="3" s="1" nd="1"/>
        <i x="6" s="1" nd="1"/>
        <i x="7" s="1" nd="1"/>
        <i x="2" s="1" nd="1"/>
        <i x="4" s="1" nd="1"/>
        <i x="0" s="1" nd="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mc:Ignorable="x" name="Slicer_Period4" sourceName="Period">
  <pivotTables>
    <pivotTable tabId="153" name="PivotTable6"/>
  </pivotTables>
  <data>
    <tabular pivotCacheId="12">
      <items count="8">
        <i x="1" s="1" nd="1"/>
        <i x="5" s="1" nd="1"/>
        <i x="3" s="1" nd="1"/>
        <i x="6" s="1" nd="1"/>
        <i x="7" s="1" nd="1"/>
        <i x="2" s="1" nd="1"/>
        <i x="4" s="1" nd="1"/>
        <i x="0" s="1" nd="1"/>
      </items>
    </tabular>
  </data>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mc:Ignorable="x" name="Slicer_Period5" sourceName="Period">
  <pivotTables>
    <pivotTable tabId="153" name="PivotTable4"/>
  </pivotTables>
  <data>
    <tabular pivotCacheId="12">
      <items count="8">
        <i x="1" s="1" nd="1"/>
        <i x="5" s="1" nd="1"/>
        <i x="3" s="1" nd="1"/>
        <i x="6" s="1" nd="1"/>
        <i x="7" s="1" nd="1"/>
        <i x="2" s="1" nd="1"/>
        <i x="4" s="1" nd="1"/>
        <i x="0" s="1" nd="1"/>
      </items>
    </tabular>
  </data>
  <extLst>
    <x:ext xmlns:x15="http://schemas.microsoft.com/office/spreadsheetml/2010/11/main" uri="{470722E0-AACD-4C17-9CDC-17EF765DBC7E}">
      <x15:slicerCacheHideItemsWithNoData/>
    </x:ext>
  </extLst>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mc:Ignorable="x" name="Slicer_Period6" sourceName="Period">
  <pivotTables>
    <pivotTable tabId="87" name="PivotTable10"/>
  </pivotTables>
  <data>
    <tabular pivotCacheId="12">
      <items count="8">
        <i x="1" s="1" nd="1"/>
        <i x="5" s="1" nd="1"/>
        <i x="3" s="1" nd="1"/>
        <i x="6" s="1" nd="1"/>
        <i x="7" s="1" nd="1"/>
        <i x="2" s="1" nd="1"/>
        <i x="4" s="1" nd="1"/>
        <i x="0" s="1" nd="1"/>
      </items>
    </tabular>
  </data>
  <extLst>
    <x:ext xmlns:x15="http://schemas.microsoft.com/office/spreadsheetml/2010/11/main" uri="{470722E0-AACD-4C17-9CDC-17EF765DBC7E}">
      <x15:slicerCacheHideItemsWithNoData/>
    </x:ext>
  </extLst>
</slicerCacheDefinition>
</file>

<file path=xl/slicerCaches/slicerCache26.xml><?xml version="1.0" encoding="utf-8"?>
<slicerCacheDefinition xmlns="http://schemas.microsoft.com/office/spreadsheetml/2009/9/main" xmlns:mc="http://schemas.openxmlformats.org/markup-compatibility/2006" xmlns:x="http://schemas.openxmlformats.org/spreadsheetml/2006/main" mc:Ignorable="x" name="Slicer_Period7" sourceName="Period">
  <pivotTables>
    <pivotTable tabId="87" name="PivotTable4"/>
  </pivotTables>
  <data>
    <tabular pivotCacheId="13">
      <items count="8">
        <i x="1" s="1" nd="1"/>
        <i x="5" s="1" nd="1"/>
        <i x="3" s="1" nd="1"/>
        <i x="6" s="1" nd="1"/>
        <i x="7" s="1" nd="1"/>
        <i x="2" s="1" nd="1"/>
        <i x="4" s="1" nd="1"/>
        <i x="0" s="1" nd="1"/>
      </items>
    </tabular>
  </data>
  <extLst>
    <x:ext xmlns:x15="http://schemas.microsoft.com/office/spreadsheetml/2010/11/main" uri="{470722E0-AACD-4C17-9CDC-17EF765DBC7E}">
      <x15:slicerCacheHideItemsWithNoData/>
    </x:ext>
  </extLst>
</slicerCacheDefinition>
</file>

<file path=xl/slicerCaches/slicerCache27.xml><?xml version="1.0" encoding="utf-8"?>
<slicerCacheDefinition xmlns="http://schemas.microsoft.com/office/spreadsheetml/2009/9/main" xmlns:mc="http://schemas.openxmlformats.org/markup-compatibility/2006" xmlns:x="http://schemas.openxmlformats.org/spreadsheetml/2006/main" mc:Ignorable="x" name="Slicer_Period8" sourceName="Period">
  <pivotTables>
    <pivotTable tabId="87" name="PivotTable1"/>
  </pivotTables>
  <data>
    <tabular pivotCacheId="6">
      <items count="8">
        <i x="1" s="1" nd="1"/>
        <i x="5" s="1" nd="1"/>
        <i x="3" s="1" nd="1"/>
        <i x="6" s="1" nd="1"/>
        <i x="7" s="1" nd="1"/>
        <i x="2" s="1" nd="1"/>
        <i x="4" s="1" nd="1"/>
        <i x="0" s="1" nd="1"/>
      </items>
    </tabular>
  </data>
  <extLst>
    <x:ext xmlns:x15="http://schemas.microsoft.com/office/spreadsheetml/2010/11/main" uri="{470722E0-AACD-4C17-9CDC-17EF765DBC7E}">
      <x15:slicerCacheHideItemsWithNoData/>
    </x:ext>
  </extLst>
</slicerCacheDefinition>
</file>

<file path=xl/slicerCaches/slicerCache28.xml><?xml version="1.0" encoding="utf-8"?>
<slicerCacheDefinition xmlns="http://schemas.microsoft.com/office/spreadsheetml/2009/9/main" xmlns:mc="http://schemas.openxmlformats.org/markup-compatibility/2006" xmlns:x="http://schemas.openxmlformats.org/spreadsheetml/2006/main" mc:Ignorable="x" name="Slicer_Dept_Fdescr6" sourceName="Dept Fdescr">
  <pivotTables>
    <pivotTable tabId="170" name="PivotTable2"/>
  </pivotTables>
  <data>
    <tabular pivotCacheId="12">
      <items count="25">
        <i x="9" s="1" nd="1"/>
        <i x="14" s="1" nd="1"/>
        <i x="10" s="1" nd="1"/>
        <i x="24" s="1" nd="1"/>
        <i x="18" s="1" nd="1"/>
        <i x="7" s="1" nd="1"/>
        <i x="5" s="1" nd="1"/>
        <i x="21" s="1" nd="1"/>
        <i x="17" s="1" nd="1"/>
        <i x="16" s="1" nd="1"/>
        <i x="15" s="1" nd="1"/>
        <i x="22" s="1" nd="1"/>
        <i x="23" s="1" nd="1"/>
        <i x="2" s="1" nd="1"/>
        <i x="13" s="1" nd="1"/>
        <i x="20" s="1" nd="1"/>
        <i x="6" s="1" nd="1"/>
        <i x="1" s="1" nd="1"/>
        <i x="12" s="1" nd="1"/>
        <i x="11" s="1" nd="1"/>
        <i x="8" s="1" nd="1"/>
        <i x="4" s="1" nd="1"/>
        <i x="3" s="1" nd="1"/>
        <i x="19" s="1" nd="1"/>
        <i x="0" s="1" nd="1"/>
      </items>
    </tabular>
  </data>
</slicerCacheDefinition>
</file>

<file path=xl/slicerCaches/slicerCache29.xml><?xml version="1.0" encoding="utf-8"?>
<slicerCacheDefinition xmlns="http://schemas.microsoft.com/office/spreadsheetml/2009/9/main" xmlns:mc="http://schemas.openxmlformats.org/markup-compatibility/2006" xmlns:x="http://schemas.openxmlformats.org/spreadsheetml/2006/main" mc:Ignorable="x" name="Slicer_Account8" sourceName="Account">
  <pivotTables>
    <pivotTable tabId="171" name="PivotTable2"/>
  </pivotTables>
  <data>
    <tabular pivotCacheId="8">
      <items count="11">
        <i x="0" s="1"/>
        <i x="3" s="1"/>
        <i x="1" s="1"/>
        <i x="2" s="1"/>
        <i x="9" s="1" nd="1"/>
        <i x="10" s="1" nd="1"/>
        <i x="4" s="1" nd="1"/>
        <i x="5" s="1" nd="1"/>
        <i x="6" s="1" nd="1"/>
        <i x="7" s="1" nd="1"/>
        <i x="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ept_Fdescr" sourceName="Dept Fdescr">
  <pivotTables>
    <pivotTable tabId="106" name="PivotTable3"/>
  </pivotTables>
  <data>
    <tabular pivotCacheId="15">
      <items count="25">
        <i x="9" s="1" nd="1"/>
        <i x="14" s="1" nd="1"/>
        <i x="10" s="1" nd="1"/>
        <i x="24" s="1" nd="1"/>
        <i x="18" s="1" nd="1"/>
        <i x="7" s="1" nd="1"/>
        <i x="5" s="1" nd="1"/>
        <i x="21" s="1" nd="1"/>
        <i x="17" s="1" nd="1"/>
        <i x="16" s="1" nd="1"/>
        <i x="15" s="1" nd="1"/>
        <i x="22" s="1" nd="1"/>
        <i x="23" s="1" nd="1"/>
        <i x="2" s="1" nd="1"/>
        <i x="13" s="1" nd="1"/>
        <i x="20" s="1" nd="1"/>
        <i x="6" s="1" nd="1"/>
        <i x="1" s="1" nd="1"/>
        <i x="12" s="1" nd="1"/>
        <i x="11" s="1" nd="1"/>
        <i x="8" s="1" nd="1"/>
        <i x="4" s="1" nd="1"/>
        <i x="3" s="1" nd="1"/>
        <i x="19" s="1" nd="1"/>
        <i x="0" s="1" nd="1"/>
      </items>
    </tabular>
  </data>
  <extLst>
    <x:ext xmlns:x15="http://schemas.microsoft.com/office/spreadsheetml/2010/11/main" uri="{470722E0-AACD-4C17-9CDC-17EF765DBC7E}">
      <x15:slicerCacheHideItemsWithNoData/>
    </x:ext>
  </extLst>
</slicerCacheDefinition>
</file>

<file path=xl/slicerCaches/slicerCache30.xml><?xml version="1.0" encoding="utf-8"?>
<slicerCacheDefinition xmlns="http://schemas.microsoft.com/office/spreadsheetml/2009/9/main" xmlns:mc="http://schemas.openxmlformats.org/markup-compatibility/2006" xmlns:x="http://schemas.openxmlformats.org/spreadsheetml/2006/main" mc:Ignorable="x" name="Slicer_Account4" sourceName="Account">
  <pivotTables>
    <pivotTable tabId="171" name="PivotTable3"/>
  </pivotTables>
  <data>
    <tabular pivotCacheId="8">
      <items count="11">
        <i x="0" s="1"/>
        <i x="3"/>
        <i x="1"/>
        <i x="2"/>
        <i x="9" nd="1"/>
        <i x="10" nd="1"/>
        <i x="4" nd="1"/>
        <i x="5" nd="1"/>
        <i x="6" nd="1"/>
        <i x="7" nd="1"/>
        <i x="8" nd="1"/>
      </items>
    </tabular>
  </data>
</slicerCacheDefinition>
</file>

<file path=xl/slicerCaches/slicerCache31.xml><?xml version="1.0" encoding="utf-8"?>
<slicerCacheDefinition xmlns="http://schemas.microsoft.com/office/spreadsheetml/2009/9/main" xmlns:mc="http://schemas.openxmlformats.org/markup-compatibility/2006" xmlns:x="http://schemas.openxmlformats.org/spreadsheetml/2006/main" mc:Ignorable="x" name="Slicer_Account6" sourceName="Account">
  <pivotTables>
    <pivotTable tabId="172" name="PivotTable4"/>
  </pivotTables>
  <data>
    <tabular pivotCacheId="8">
      <items count="11">
        <i x="0"/>
        <i x="3"/>
        <i x="1" s="1"/>
        <i x="2"/>
        <i x="9" nd="1"/>
        <i x="10" nd="1"/>
        <i x="4" nd="1"/>
        <i x="5" nd="1"/>
        <i x="6" nd="1"/>
        <i x="7" nd="1"/>
        <i x="8" nd="1"/>
      </items>
    </tabular>
  </data>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mc:Ignorable="x" name="Slicer_Dept" sourceName="Dept">
  <extLst>
    <x:ext xmlns:x15="http://schemas.microsoft.com/office/spreadsheetml/2010/11/main" uri="{2F2917AC-EB37-4324-AD4E-5DD8C200BD13}">
      <x15:tableSlicerCache tableId="4" column="2"/>
    </x:ext>
  </extLst>
</slicerCacheDefinition>
</file>

<file path=xl/slicerCaches/slicerCache33.xml><?xml version="1.0" encoding="utf-8"?>
<slicerCacheDefinition xmlns="http://schemas.microsoft.com/office/spreadsheetml/2009/9/main" xmlns:mc="http://schemas.openxmlformats.org/markup-compatibility/2006" xmlns:x="http://schemas.openxmlformats.org/spreadsheetml/2006/main" mc:Ignorable="x" name="Slicer_Account2" sourceName="Account">
  <extLst>
    <x:ext xmlns:x15="http://schemas.microsoft.com/office/spreadsheetml/2010/11/main" uri="{2F2917AC-EB37-4324-AD4E-5DD8C200BD13}">
      <x15:tableSlicerCache tableId="4" column="3"/>
    </x:ext>
    <x:ext xmlns:x15="http://schemas.microsoft.com/office/spreadsheetml/2010/11/main" uri="{470722E0-AACD-4C17-9CDC-17EF765DBC7E}">
      <x15:slicerCacheHideItemsWithNoData/>
    </x:ext>
  </extLst>
</slicerCacheDefinition>
</file>

<file path=xl/slicerCaches/slicerCache34.xml><?xml version="1.0" encoding="utf-8"?>
<slicerCacheDefinition xmlns="http://schemas.microsoft.com/office/spreadsheetml/2009/9/main" xmlns:mc="http://schemas.openxmlformats.org/markup-compatibility/2006" xmlns:x="http://schemas.openxmlformats.org/spreadsheetml/2006/main" mc:Ignorable="x" name="Slicer_Account1" sourceName="Account">
  <extLst>
    <x:ext xmlns:x15="http://schemas.microsoft.com/office/spreadsheetml/2010/11/main" uri="{2F2917AC-EB37-4324-AD4E-5DD8C200BD13}">
      <x15:tableSlicerCache tableId="3" column="12"/>
    </x:ext>
  </extLst>
</slicerCacheDefinition>
</file>

<file path=xl/slicerCaches/slicerCache35.xml><?xml version="1.0" encoding="utf-8"?>
<slicerCacheDefinition xmlns="http://schemas.microsoft.com/office/spreadsheetml/2009/9/main" xmlns:mc="http://schemas.openxmlformats.org/markup-compatibility/2006" xmlns:x="http://schemas.openxmlformats.org/spreadsheetml/2006/main" mc:Ignorable="x" name="Slicer_Charged_Dept1" sourceName="Charged Dept">
  <extLst>
    <x:ext xmlns:x15="http://schemas.microsoft.com/office/spreadsheetml/2010/11/main" uri="{2F2917AC-EB37-4324-AD4E-5DD8C200BD13}">
      <x15:tableSlicerCache tableId="3" column="10"/>
    </x:ext>
  </extLst>
</slicerCacheDefinition>
</file>

<file path=xl/slicerCaches/slicerCache36.xml><?xml version="1.0" encoding="utf-8"?>
<slicerCacheDefinition xmlns="http://schemas.microsoft.com/office/spreadsheetml/2009/9/main" xmlns:mc="http://schemas.openxmlformats.org/markup-compatibility/2006" xmlns:x="http://schemas.openxmlformats.org/spreadsheetml/2006/main" mc:Ignorable="x" name="Slicer_Accout_Period1" sourceName="Accout Period">
  <extLst>
    <x:ext xmlns:x15="http://schemas.microsoft.com/office/spreadsheetml/2010/11/main" uri="{2F2917AC-EB37-4324-AD4E-5DD8C200BD13}">
      <x15:tableSlicerCache tableId="3" column="9"/>
    </x:ext>
  </extLst>
</slicerCacheDefinition>
</file>

<file path=xl/slicerCaches/slicerCache37.xml><?xml version="1.0" encoding="utf-8"?>
<slicerCacheDefinition xmlns="http://schemas.microsoft.com/office/spreadsheetml/2009/9/main" xmlns:mc="http://schemas.openxmlformats.org/markup-compatibility/2006" xmlns:x="http://schemas.openxmlformats.org/spreadsheetml/2006/main" mc:Ignorable="x" name="Slicer_FUND13" sourceName="FUND">
  <extLst>
    <x:ext xmlns:x15="http://schemas.microsoft.com/office/spreadsheetml/2010/11/main" uri="{2F2917AC-EB37-4324-AD4E-5DD8C200BD13}">
      <x15:tableSlicerCache tableId="29" column="4"/>
    </x:ext>
  </extLst>
</slicerCacheDefinition>
</file>

<file path=xl/slicerCaches/slicerCache38.xml><?xml version="1.0" encoding="utf-8"?>
<slicerCacheDefinition xmlns="http://schemas.microsoft.com/office/spreadsheetml/2009/9/main" xmlns:mc="http://schemas.openxmlformats.org/markup-compatibility/2006" xmlns:x="http://schemas.openxmlformats.org/spreadsheetml/2006/main" mc:Ignorable="x" name="Slicer_Account113" sourceName="Account">
  <extLst>
    <x:ext xmlns:x15="http://schemas.microsoft.com/office/spreadsheetml/2010/11/main" uri="{2F2917AC-EB37-4324-AD4E-5DD8C200BD13}">
      <x15:tableSlicerCache tableId="29" column="5"/>
    </x:ext>
    <x:ext xmlns:x15="http://schemas.microsoft.com/office/spreadsheetml/2010/11/main" uri="{470722E0-AACD-4C17-9CDC-17EF765DBC7E}">
      <x15:slicerCacheHideItemsWithNoData/>
    </x:ext>
  </extLst>
</slicerCacheDefinition>
</file>

<file path=xl/slicerCaches/slicerCache39.xml><?xml version="1.0" encoding="utf-8"?>
<slicerCacheDefinition xmlns="http://schemas.microsoft.com/office/spreadsheetml/2009/9/main" xmlns:mc="http://schemas.openxmlformats.org/markup-compatibility/2006" xmlns:x="http://schemas.openxmlformats.org/spreadsheetml/2006/main" mc:Ignorable="x" name="Slicer_Dept2" sourceName="Dept">
  <extLst>
    <x:ext xmlns:x15="http://schemas.microsoft.com/office/spreadsheetml/2010/11/main" uri="{2F2917AC-EB37-4324-AD4E-5DD8C200BD13}">
      <x15:tableSlicerCache tableId="36"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ccout_Period" sourceName="Accout Period">
  <pivotTables>
    <pivotTable tabId="55" name="PivotTable1"/>
  </pivotTables>
  <data>
    <tabular pivotCacheId="11">
      <items count="8">
        <i x="5" s="1" nd="1"/>
        <i x="2" s="1" nd="1"/>
        <i x="6" s="1" nd="1"/>
        <i x="7" s="1" nd="1"/>
        <i x="1" s="1" nd="1"/>
        <i x="3" s="1" nd="1"/>
        <i x="4" s="1" nd="1"/>
        <i x="0" s="1" nd="1"/>
      </items>
    </tabular>
  </data>
</slicerCacheDefinition>
</file>

<file path=xl/slicerCaches/slicerCache40.xml><?xml version="1.0" encoding="utf-8"?>
<slicerCacheDefinition xmlns="http://schemas.microsoft.com/office/spreadsheetml/2009/9/main" xmlns:mc="http://schemas.openxmlformats.org/markup-compatibility/2006" xmlns:x="http://schemas.openxmlformats.org/spreadsheetml/2006/main" mc:Ignorable="x" name="Slicer_Account21" sourceName="Account">
  <extLst>
    <x:ext xmlns:x15="http://schemas.microsoft.com/office/spreadsheetml/2010/11/main" uri="{2F2917AC-EB37-4324-AD4E-5DD8C200BD13}">
      <x15:tableSlicerCache tableId="36" column="3"/>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harged_Dept" sourceName="Charged Dept">
  <pivotTables>
    <pivotTable tabId="55" name="PivotTable1"/>
  </pivotTables>
  <data>
    <tabular pivotCacheId="11">
      <items count="2">
        <i x="1" s="1" nd="1"/>
        <i x="0"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Period" sourceName="Period">
  <pivotTables>
    <pivotTable tabId="142" name="PivotTable1"/>
  </pivotTables>
  <data>
    <tabular pivotCacheId="12">
      <items count="8">
        <i x="1" s="1" nd="1"/>
        <i x="5" s="1" nd="1"/>
        <i x="3" s="1" nd="1"/>
        <i x="6" s="1" nd="1"/>
        <i x="7" s="1" nd="1"/>
        <i x="2" s="1" nd="1"/>
        <i x="4" s="1" nd="1"/>
        <i x="0"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Acct_Fdescr" sourceName="Acct Fdescr">
  <pivotTables>
    <pivotTable tabId="142" name="PivotTable1"/>
  </pivotTables>
  <data>
    <tabular pivotCacheId="12">
      <items count="72">
        <i x="18" s="1" nd="1"/>
        <i x="69" s="1" nd="1"/>
        <i x="17" s="1" nd="1"/>
        <i x="5" s="1" nd="1"/>
        <i x="70" s="1" nd="1"/>
        <i x="61" s="1" nd="1"/>
        <i x="45" s="1" nd="1"/>
        <i x="25" s="1" nd="1"/>
        <i x="38" s="1" nd="1"/>
        <i x="48" s="1" nd="1"/>
        <i x="58" s="1" nd="1"/>
        <i x="11" s="1" nd="1"/>
        <i x="8" s="1" nd="1"/>
        <i x="65" s="1" nd="1"/>
        <i x="33" s="1" nd="1"/>
        <i x="3" s="1" nd="1"/>
        <i x="20" s="1" nd="1"/>
        <i x="51" s="1" nd="1"/>
        <i x="4" s="1" nd="1"/>
        <i x="27" s="1" nd="1"/>
        <i x="46" s="1" nd="1"/>
        <i x="21" s="1" nd="1"/>
        <i x="60" s="1" nd="1"/>
        <i x="63" s="1" nd="1"/>
        <i x="39" s="1" nd="1"/>
        <i x="22" s="1" nd="1"/>
        <i x="6" s="1" nd="1"/>
        <i x="1" s="1" nd="1"/>
        <i x="49" s="1" nd="1"/>
        <i x="32" s="1" nd="1"/>
        <i x="43" s="1" nd="1"/>
        <i x="13" s="1" nd="1"/>
        <i x="68" s="1" nd="1"/>
        <i x="57" s="1" nd="1"/>
        <i x="19" s="1" nd="1"/>
        <i x="26" s="1" nd="1"/>
        <i x="44" s="1" nd="1"/>
        <i x="7" s="1" nd="1"/>
        <i x="55" s="1" nd="1"/>
        <i x="34" s="1" nd="1"/>
        <i x="50" s="1" nd="1"/>
        <i x="37" s="1" nd="1"/>
        <i x="56" s="1" nd="1"/>
        <i x="40" s="1" nd="1"/>
        <i x="52" s="1" nd="1"/>
        <i x="9" s="1" nd="1"/>
        <i x="66" s="1" nd="1"/>
        <i x="2" s="1" nd="1"/>
        <i x="12" s="1" nd="1"/>
        <i x="29" s="1" nd="1"/>
        <i x="47" s="1" nd="1"/>
        <i x="28" s="1" nd="1"/>
        <i x="10" s="1" nd="1"/>
        <i x="67" s="1" nd="1"/>
        <i x="23" s="1" nd="1"/>
        <i x="41" s="1" nd="1"/>
        <i x="64" s="1" nd="1"/>
        <i x="16" s="1" nd="1"/>
        <i x="30" s="1" nd="1"/>
        <i x="54" s="1" nd="1"/>
        <i x="62" s="1" nd="1"/>
        <i x="24" s="1" nd="1"/>
        <i x="14" s="1" nd="1"/>
        <i x="59" s="1" nd="1"/>
        <i x="53" s="1" nd="1"/>
        <i x="42" s="1" nd="1"/>
        <i x="31" s="1" nd="1"/>
        <i x="71" s="1" nd="1"/>
        <i x="36" s="1" nd="1"/>
        <i x="15" s="1" nd="1"/>
        <i x="35" s="1" nd="1"/>
        <i x="0"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Account3" sourceName="Account">
  <pivotTables>
    <pivotTable tabId="85" name="PivotTable6"/>
  </pivotTables>
  <data>
    <tabular pivotCacheId="11">
      <items count="28">
        <i x="2" s="1" nd="1"/>
        <i x="8" s="1" nd="1"/>
        <i x="1" s="1" nd="1"/>
        <i x="24" s="1" nd="1"/>
        <i x="25" s="1" nd="1"/>
        <i x="26" s="1" nd="1"/>
        <i x="27" s="1" nd="1"/>
        <i x="20" s="1" nd="1"/>
        <i x="22" s="1" nd="1"/>
        <i x="23" s="1" nd="1"/>
        <i x="12" s="1" nd="1"/>
        <i x="16" s="1" nd="1"/>
        <i x="21" s="1" nd="1"/>
        <i x="3" s="1" nd="1"/>
        <i x="4" s="1" nd="1"/>
        <i x="6" s="1" nd="1"/>
        <i x="9" s="1" nd="1"/>
        <i x="13" s="1" nd="1"/>
        <i x="15" s="1" nd="1"/>
        <i x="17" s="1" nd="1"/>
        <i x="18" s="1" nd="1"/>
        <i x="5" s="1" nd="1"/>
        <i x="7" s="1" nd="1"/>
        <i x="10" s="1" nd="1"/>
        <i x="11" s="1" nd="1"/>
        <i x="14" s="1" nd="1"/>
        <i x="19" s="1" nd="1"/>
        <i x="0"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Dept_Fdescr1" sourceName="Dept Fdescr">
  <pivotTables>
    <pivotTable tabId="106" name="PivotTable9"/>
  </pivotTables>
  <data>
    <tabular pivotCacheId="12">
      <items count="25">
        <i x="9" s="1" nd="1"/>
        <i x="14" s="1" nd="1"/>
        <i x="10" s="1" nd="1"/>
        <i x="24" s="1" nd="1"/>
        <i x="18" s="1" nd="1"/>
        <i x="7" s="1" nd="1"/>
        <i x="5" s="1" nd="1"/>
        <i x="21" s="1" nd="1"/>
        <i x="17" s="1" nd="1"/>
        <i x="16" s="1" nd="1"/>
        <i x="15" s="1" nd="1"/>
        <i x="22" s="1" nd="1"/>
        <i x="23" s="1" nd="1"/>
        <i x="2" s="1" nd="1"/>
        <i x="13" s="1" nd="1"/>
        <i x="20" s="1" nd="1"/>
        <i x="6" s="1" nd="1"/>
        <i x="1" s="1" nd="1"/>
        <i x="12" s="1" nd="1"/>
        <i x="11" s="1" nd="1"/>
        <i x="8" s="1" nd="1"/>
        <i x="4" s="1" nd="1"/>
        <i x="3" s="1" nd="1"/>
        <i x="19" s="1" nd="1"/>
        <i x="0"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UND 4" cache="Slicer_FUND13" caption="FUND" columnCount="3" style="SlicerStyleLight2" rowHeight="241300"/>
  <slicer name="Account 10" cache="Slicer_Account113" caption="Account" columnCount="10" style="SlicerStyleLight4" rowHeight="241300"/>
</slicers>
</file>

<file path=xl/slicers/slicer10.xml><?xml version="1.0" encoding="utf-8"?>
<slicers xmlns="http://schemas.microsoft.com/office/spreadsheetml/2009/9/main" xmlns:mc="http://schemas.openxmlformats.org/markup-compatibility/2006" xmlns:x="http://schemas.openxmlformats.org/spreadsheetml/2006/main" mc:Ignorable="x">
  <slicer name="Period 1" cache="Slicer_Period1" caption="Period" columnCount="6" style="SlicerStyleLight2" rowHeight="241300"/>
  <slicer name="Dept Fdescr 2" cache="Slicer_Dept_Fdescr2" caption="Dept Fdescr" columnCount="9" style="SlicerStyleLight2" rowHeight="241300"/>
  <slicer name="Dept Fdescr 4" cache="Slicer_Dept_Fdescr4" caption="Dept Fdescr" style="SlicerStyleLight3" rowHeight="241300"/>
  <slicer name="Scenario 1" cache="Slicer_Scenario1" caption="Scenario" columnCount="5" style="SlicerStyleLight3" rowHeight="241300"/>
  <slicer name="Period 3" cache="Slicer_Period3" caption="Period" columnCount="6" style="SlicerStyleLight4" rowHeight="241300"/>
  <slicer name="Period 4" cache="Slicer_Period4" caption="Period" style="SlicerStyleLight6" rowHeight="241300"/>
  <slicer name="Period 5" cache="Slicer_Period5" caption="Period" columnCount="6" style="SlicerStyleLight3" rowHeight="241300"/>
</slicers>
</file>

<file path=xl/slicers/slicer11.xml><?xml version="1.0" encoding="utf-8"?>
<slicers xmlns="http://schemas.microsoft.com/office/spreadsheetml/2009/9/main" xmlns:mc="http://schemas.openxmlformats.org/markup-compatibility/2006" xmlns:x="http://schemas.openxmlformats.org/spreadsheetml/2006/main" mc:Ignorable="x">
  <slicer name="Account" cache="Slicer_Account3" caption="Account" columnCount="12" style="SlicerStyleLight4" rowHeight="241300"/>
  <slicer name="Account 6" cache="Slicer_Account5" caption="Account" rowHeight="241300"/>
  <slicer name="Report to Dept" cache="Slicer_Report_to_Dept" caption="Report to Dept" rowHeight="241300"/>
  <slicer name="Scenario" cache="Slicer_Scenario" caption="Scenario" columnCount="4" style="SlicerStyleLight5" rowHeight="241300"/>
</slicers>
</file>

<file path=xl/slicers/slicer12.xml><?xml version="1.0" encoding="utf-8"?>
<slicers xmlns="http://schemas.microsoft.com/office/spreadsheetml/2009/9/main" xmlns:mc="http://schemas.openxmlformats.org/markup-compatibility/2006" xmlns:x="http://schemas.openxmlformats.org/spreadsheetml/2006/main" mc:Ignorable="x">
  <slicer name="Fund Fdescr" cache="Slicer_Fund_Fdescr" caption="Fund Fdescr" columnCount="3" style="SlicerStyleLight2" rowHeight="241300"/>
  <slicer name="Dept Fdescr" cache="Slicer_Dept_Fdescr3" caption="Dept Fdescr" columnCount="8" style="SlicerStyleLight6" rowHeight="241300"/>
  <slicer name="Fund Fdescr 1" cache="Slicer_Fund_Fdescr1" caption="Fund Fdescr" columnCount="3" style="SlicerStyleLight5" rowHeight="241300"/>
  <slicer name="Fund Fdescr 2" cache="Slicer_Fund_Fdescr2" caption="Fund Fdescr" style="SlicerStyleLight6" rowHeight="241300"/>
  <slicer name="Period 6" cache="Slicer_Period6" caption="Period" style="SlicerStyleLight2" rowHeight="241300"/>
  <slicer name="Period 7" cache="Slicer_Period7" caption="Period" style="SlicerStyleLight6" rowHeight="241300"/>
  <slicer name="Period 8" cache="Slicer_Period8" caption="Period" style="SlicerStyleLight5" rowHeight="241300"/>
</slicers>
</file>

<file path=xl/slicers/slicer13.xml><?xml version="1.0" encoding="utf-8"?>
<slicers xmlns="http://schemas.microsoft.com/office/spreadsheetml/2009/9/main" xmlns:mc="http://schemas.openxmlformats.org/markup-compatibility/2006" xmlns:x="http://schemas.openxmlformats.org/spreadsheetml/2006/main" mc:Ignorable="x">
  <slicer name="Period" cache="Slicer_Period" caption="Period" columnCount="6" style="SlicerStyleLight2" rowHeight="241300"/>
  <slicer name="Acct Fdescr" cache="Slicer_Acct_Fdescr" caption="Acct Fdescr" columnCount="6" style="SlicerStyleLight4"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Dept Fdescr 6" cache="Slicer_Dept_Fdescr6" caption="Dept Fdescr" startItem="9" style="SlicerStyleLight3"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Dept" cache="Slicer_Dept" caption="Dept" columnCount="3" style="SlicerStyleLight2" rowHeight="241300"/>
  <slicer name="Account 2" cache="Slicer_Account2" caption="Account" columnCount="5" style="SlicerStyleLight5"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Account 3" cache="Slicer_Account8" caption="Account" rowHeight="241300"/>
  <slicer name="Account 4" cache="Slicer_Account4" caption="Account" style="SlicerStyleLight2"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Account 7" cache="Slicer_Account6" caption="Account" rowHeight="241300"/>
</slicers>
</file>

<file path=xl/slicers/slicer6.xml><?xml version="1.0" encoding="utf-8"?>
<slicers xmlns="http://schemas.microsoft.com/office/spreadsheetml/2009/9/main" xmlns:mc="http://schemas.openxmlformats.org/markup-compatibility/2006" xmlns:x="http://schemas.openxmlformats.org/spreadsheetml/2006/main" mc:Ignorable="x">
  <slicer name="Dept 2" cache="Slicer_Dept2" caption="Dept" columnCount="3" style="SlicerStyleLight2" rowHeight="241300"/>
  <slicer name="Account 8" cache="Slicer_Account21" caption="Account" columnCount="5" style="SlicerStyleLight5" rowHeight="241300"/>
</slicers>
</file>

<file path=xl/slicers/slicer7.xml><?xml version="1.0" encoding="utf-8"?>
<slicers xmlns="http://schemas.microsoft.com/office/spreadsheetml/2009/9/main" xmlns:mc="http://schemas.openxmlformats.org/markup-compatibility/2006" xmlns:x="http://schemas.openxmlformats.org/spreadsheetml/2006/main" mc:Ignorable="x">
  <slicer name="Account 5" cache="Slicer_Account1" caption="Account" columnCount="8" style="SlicerStyleLight2" rowHeight="241300"/>
  <slicer name="Charged Dept 1" cache="Slicer_Charged_Dept1" caption="Charged Dept" columnCount="4" style="SlicerStyleLight5" rowHeight="241300"/>
  <slicer name="Accout Period 1" cache="Slicer_Accout_Period1" caption="Accout Period" columnCount="6" style="SlicerStyleLight6" rowHeight="241300"/>
</slicers>
</file>

<file path=xl/slicers/slicer8.xml><?xml version="1.0" encoding="utf-8"?>
<slicers xmlns="http://schemas.microsoft.com/office/spreadsheetml/2009/9/main" xmlns:mc="http://schemas.openxmlformats.org/markup-compatibility/2006" xmlns:x="http://schemas.openxmlformats.org/spreadsheetml/2006/main" mc:Ignorable="x">
  <slicer name="Employee Name" cache="Slicer_Employee_Name" caption="Employee Name" style="SlicerStyleLight2" rowHeight="241300"/>
  <slicer name="Account 1" cache="Slicer_Account" caption="Account" columnCount="8" style="SlicerStyleDark2" rowHeight="241300"/>
  <slicer name="Accout Period" cache="Slicer_Accout_Period" caption="Accout Period" columnCount="6" style="SlicerStyleDark2" rowHeight="241300"/>
  <slicer name="Charged Dept" cache="Slicer_Charged_Dept" caption="Charged Dept" columnCount="5" style="SlicerStyleDark2" rowHeight="241300"/>
</slicers>
</file>

<file path=xl/slicers/slicer9.xml><?xml version="1.0" encoding="utf-8"?>
<slicers xmlns="http://schemas.microsoft.com/office/spreadsheetml/2009/9/main" xmlns:mc="http://schemas.openxmlformats.org/markup-compatibility/2006" xmlns:x="http://schemas.openxmlformats.org/spreadsheetml/2006/main" mc:Ignorable="x">
  <slicer name="Dept Fdescr 3" cache="Slicer_Dept_Fdescr" caption="Dept Fdescr" columnCount="10" style="SlicerStyleLight4" rowHeight="241300"/>
  <slicer name="Dept Fdescr 1" cache="Slicer_Dept_Fdescr1" caption="Dept Fdescr" columnCount="7" style="SlicerStyleLight5" rowHeight="241300"/>
  <slicer name="Period 2" cache="Slicer_Period2" caption="Period" columnCount="6" style="SlicerStyleLight4" rowHeight="241300"/>
</slicers>
</file>

<file path=xl/tables/table1.xml><?xml version="1.0" encoding="utf-8"?>
<table xmlns="http://schemas.openxmlformats.org/spreadsheetml/2006/main" id="29" name="Ledger1269" displayName="Ledger1269" ref="B4:V28" totalsRowShown="0" headerRowDxfId="1451" dataDxfId="1449" headerRowBorderDxfId="1450" tableBorderDxfId="1448">
  <autoFilter ref="B4:V28"/>
  <tableColumns count="21">
    <tableColumn id="2" name="PER" dataDxfId="1447"/>
    <tableColumn id="8" name="FY" dataDxfId="1446"/>
    <tableColumn id="4" name="FUND" dataDxfId="1445"/>
    <tableColumn id="5" name="Account" dataDxfId="1444"/>
    <tableColumn id="21" name="Transfer In Scenerio" dataDxfId="1443"/>
    <tableColumn id="22" name="Transfer Out Scenerio" dataDxfId="1442"/>
    <tableColumn id="19" name="PAR Category" dataDxfId="1441"/>
    <tableColumn id="7" name="CSM Category" dataDxfId="1440"/>
    <tableColumn id="17" name="CSM Tag" dataDxfId="1439"/>
    <tableColumn id="18" name="CPO#/Invoice #//PO#/Other #" dataDxfId="1438"/>
    <tableColumn id="3" name="Payee" dataDxfId="1437"/>
    <tableColumn id="6" name="Description" dataDxfId="1436"/>
    <tableColumn id="15" name="Method" dataDxfId="1435"/>
    <tableColumn id="9" name="Budget" dataDxfId="1434"/>
    <tableColumn id="10" name="Actuals" dataDxfId="1433"/>
    <tableColumn id="20" name="Encumbrance" dataDxfId="1432"/>
    <tableColumn id="11" name="Balance (BBA)" dataDxfId="1431">
      <calculatedColumnFormula>SUM(O5-P5-Ledger1269[[#This Row],[Encumbrance]])</calculatedColumnFormula>
    </tableColumn>
    <tableColumn id="12" name="Pending Budget" dataDxfId="1430"/>
    <tableColumn id="13" name="Pending Actuals" dataDxfId="1429"/>
    <tableColumn id="14" name="Pending  Balance" dataDxfId="1428">
      <calculatedColumnFormula>R5+S5-T5</calculatedColumnFormula>
    </tableColumn>
    <tableColumn id="1" name="Comments" dataDxfId="1427"/>
  </tableColumns>
  <tableStyleInfo name="TableStyleLight9" showFirstColumn="0" showLastColumn="0" showRowStripes="1" showColumnStripes="0"/>
</table>
</file>

<file path=xl/tables/table10.xml><?xml version="1.0" encoding="utf-8"?>
<table xmlns="http://schemas.openxmlformats.org/spreadsheetml/2006/main" id="35" name="Table35" displayName="Table35" ref="G5:G16" totalsRowShown="0" headerRowDxfId="68" dataDxfId="67">
  <autoFilter ref="G5:G16"/>
  <tableColumns count="1">
    <tableColumn id="1" name="Acct for in Dept Submission" dataDxfId="66"/>
  </tableColumns>
  <tableStyleInfo name="TableStyleMedium2" showFirstColumn="0" showLastColumn="0" showRowStripes="1" showColumnStripes="0"/>
</table>
</file>

<file path=xl/tables/table11.xml><?xml version="1.0" encoding="utf-8"?>
<table xmlns="http://schemas.openxmlformats.org/spreadsheetml/2006/main" id="2" name="Table2" displayName="Table2" ref="B3:R9" totalsRowShown="0" headerRowDxfId="63" dataDxfId="61" headerRowBorderDxfId="62" tableBorderDxfId="60" totalsRowBorderDxfId="59">
  <autoFilter ref="B3:R9"/>
  <sortState ref="B4:R27">
    <sortCondition ref="B3:B27"/>
  </sortState>
  <tableColumns count="17">
    <tableColumn id="1" name="DEPT" dataDxfId="58"/>
    <tableColumn id="2" name="Budget Manager" dataDxfId="57"/>
    <tableColumn id="3" name="Dept ID" dataDxfId="56"/>
    <tableColumn id="4" name="Dept Name" dataDxfId="55"/>
    <tableColumn id="5" name="8/31/2019" dataDxfId="54"/>
    <tableColumn id="6" name="9/30/2019" dataDxfId="53"/>
    <tableColumn id="7" name="10/31/2019" dataDxfId="52"/>
    <tableColumn id="8" name="11/29/2019" dataDxfId="51"/>
    <tableColumn id="9" name="12/20/2019" dataDxfId="50"/>
    <tableColumn id="10" name="1/20/2020" dataDxfId="49"/>
    <tableColumn id="11" name="2/28/2020" dataDxfId="48"/>
    <tableColumn id="12" name="3/31/2020" dataDxfId="47"/>
    <tableColumn id="13" name="4/30/2020" dataDxfId="46"/>
    <tableColumn id="14" name="5/29/2020" dataDxfId="45"/>
    <tableColumn id="15" name="6/19/2020" dataDxfId="44"/>
    <tableColumn id="16" name="7/17/2020" dataDxfId="43"/>
    <tableColumn id="17" name="6/30/2019" dataDxfId="42"/>
  </tableColumns>
  <tableStyleInfo name="TableStyleLight9" showFirstColumn="0" showLastColumn="0" showRowStripes="1" showColumnStripes="0"/>
</table>
</file>

<file path=xl/tables/table12.xml><?xml version="1.0" encoding="utf-8"?>
<table xmlns="http://schemas.openxmlformats.org/spreadsheetml/2006/main" id="5" name="Period" displayName="Period" ref="G2:G22" totalsRowShown="0" headerRowDxfId="41" dataDxfId="40">
  <autoFilter ref="G2:G22"/>
  <tableColumns count="1">
    <tableColumn id="1" name="Period" dataDxfId="39"/>
  </tableColumns>
  <tableStyleInfo name="TableStyleMedium4" showFirstColumn="0" showLastColumn="0" showRowStripes="1" showColumnStripes="0"/>
</table>
</file>

<file path=xl/tables/table13.xml><?xml version="1.0" encoding="utf-8"?>
<table xmlns="http://schemas.openxmlformats.org/spreadsheetml/2006/main" id="6" name="Dept" displayName="Dept" ref="N12:N13" totalsRowShown="0" headerRowDxfId="38" dataDxfId="37">
  <autoFilter ref="N12:N13"/>
  <tableColumns count="1">
    <tableColumn id="1" name="DEPT" dataDxfId="36"/>
  </tableColumns>
  <tableStyleInfo name="TableStyleLight9" showFirstColumn="0" showLastColumn="0" showRowStripes="1" showColumnStripes="0"/>
</table>
</file>

<file path=xl/tables/table14.xml><?xml version="1.0" encoding="utf-8"?>
<table xmlns="http://schemas.openxmlformats.org/spreadsheetml/2006/main" id="7" name="Fund" displayName="Fund" ref="I2:I7" totalsRowShown="0" headerRowDxfId="35" dataDxfId="34">
  <autoFilter ref="I2:I7"/>
  <sortState ref="I346:I350">
    <sortCondition ref="I5"/>
  </sortState>
  <tableColumns count="1">
    <tableColumn id="1" name="Fund" dataDxfId="33"/>
  </tableColumns>
  <tableStyleInfo name="TableStyleLight9" showFirstColumn="0" showLastColumn="0" showRowStripes="1" showColumnStripes="0"/>
</table>
</file>

<file path=xl/tables/table15.xml><?xml version="1.0" encoding="utf-8"?>
<table xmlns="http://schemas.openxmlformats.org/spreadsheetml/2006/main" id="8" name="Tag.1" displayName="Tag.1" ref="L2:L34" totalsRowShown="0" headerRowDxfId="32" dataDxfId="31">
  <autoFilter ref="L2:L34"/>
  <sortState ref="L3:L34">
    <sortCondition ref="L2:L34"/>
  </sortState>
  <tableColumns count="1">
    <tableColumn id="1" name="Tag" dataDxfId="30"/>
  </tableColumns>
  <tableStyleInfo name="TableStyleDark3" showFirstColumn="0" showLastColumn="0" showRowStripes="1" showColumnStripes="0"/>
</table>
</file>

<file path=xl/tables/table16.xml><?xml version="1.0" encoding="utf-8"?>
<table xmlns="http://schemas.openxmlformats.org/spreadsheetml/2006/main" id="9" name="Acct" displayName="Acct" ref="F2:F102" totalsRowShown="0" headerRowDxfId="29" dataDxfId="28" tableBorderDxfId="27">
  <autoFilter ref="F2:F102"/>
  <tableColumns count="1">
    <tableColumn id="1" name="Account" dataDxfId="26"/>
  </tableColumns>
  <tableStyleInfo name="TableStyleMedium1" showFirstColumn="0" showLastColumn="0" showRowStripes="1" showColumnStripes="0"/>
</table>
</file>

<file path=xl/tables/table17.xml><?xml version="1.0" encoding="utf-8"?>
<table xmlns="http://schemas.openxmlformats.org/spreadsheetml/2006/main" id="10" name="Cat" displayName="Cat" ref="J2:J17" totalsRowShown="0" headerRowDxfId="25" dataDxfId="24" tableBorderDxfId="23">
  <autoFilter ref="J2:J17"/>
  <sortState ref="J3:J16">
    <sortCondition ref="J2:J16"/>
  </sortState>
  <tableColumns count="1">
    <tableColumn id="1" name="Category" dataDxfId="22"/>
  </tableColumns>
  <tableStyleInfo name="TableStyleMedium2" showFirstColumn="0" showLastColumn="0" showRowStripes="1" showColumnStripes="0"/>
</table>
</file>

<file path=xl/tables/table18.xml><?xml version="1.0" encoding="utf-8"?>
<table xmlns="http://schemas.openxmlformats.org/spreadsheetml/2006/main" id="11" name="Sce" displayName="Sce" ref="H2:H13" totalsRowShown="0" headerRowDxfId="21" dataDxfId="20">
  <autoFilter ref="H2:H13"/>
  <sortState ref="H3:H16">
    <sortCondition ref="H2:H16"/>
  </sortState>
  <tableColumns count="1">
    <tableColumn id="1" name="Scenario" dataDxfId="19"/>
  </tableColumns>
  <tableStyleInfo name="TableStyleMedium5" showFirstColumn="0" showLastColumn="0" showRowStripes="1" showColumnStripes="0"/>
</table>
</file>

<file path=xl/tables/table19.xml><?xml version="1.0" encoding="utf-8"?>
<table xmlns="http://schemas.openxmlformats.org/spreadsheetml/2006/main" id="12" name="Method" displayName="Method" ref="M2:M13" totalsRowShown="0" headerRowDxfId="18" dataDxfId="17">
  <autoFilter ref="M2:M13"/>
  <sortState ref="M3:M10">
    <sortCondition ref="M2:M10"/>
  </sortState>
  <tableColumns count="1">
    <tableColumn id="1" name="Method" dataDxfId="16"/>
  </tableColumns>
  <tableStyleInfo name="TableStyleDark6" showFirstColumn="0" showLastColumn="0" showRowStripes="1" showColumnStripes="0"/>
</table>
</file>

<file path=xl/tables/table2.xml><?xml version="1.0" encoding="utf-8"?>
<table xmlns="http://schemas.openxmlformats.org/spreadsheetml/2006/main" id="4" name="UnitSalLdgr" displayName="UnitSalLdgr" ref="A8:AN93" totalsRowShown="0" headerRowDxfId="1107" headerRowBorderDxfId="1106" tableBorderDxfId="1105" totalsRowBorderDxfId="1104">
  <autoFilter ref="A8:AN93"/>
  <tableColumns count="40">
    <tableColumn id="1" name="Fund" dataDxfId="1103"/>
    <tableColumn id="2" name="Dept" dataDxfId="1102"/>
    <tableColumn id="3" name="Account" dataDxfId="1101"/>
    <tableColumn id="32" name="Type" dataDxfId="1100"/>
    <tableColumn id="4" name="Name" dataDxfId="1099"/>
    <tableColumn id="38" name="Status P (Perm) or T (Temp)" dataDxfId="1098"/>
    <tableColumn id="26" name="Employee ID" dataDxfId="1097"/>
    <tableColumn id="5" name="BBB" dataDxfId="1096" dataCellStyle="Normal 2 11"/>
    <tableColumn id="33" name="BBT" dataDxfId="1095" dataCellStyle="Normal 2 11"/>
    <tableColumn id="28" name="OAO" dataDxfId="1094" dataCellStyle="Normal 2 11"/>
    <tableColumn id="36" name="ORT" dataDxfId="1093" dataCellStyle="Normal 2 11"/>
    <tableColumn id="6" name="OTB" dataDxfId="1092"/>
    <tableColumn id="35" name="OBR" dataDxfId="1091"/>
    <tableColumn id="41" name="OSS" dataDxfId="1090"/>
    <tableColumn id="40" name="OBT" dataDxfId="1089"/>
    <tableColumn id="34" name="Total Budget this FY" dataDxfId="1088">
      <calculatedColumnFormula>SUM(UnitSalLdgr[[#This Row],[BBB]:[OBT]])</calculatedColumnFormula>
    </tableColumn>
    <tableColumn id="7" name="P1" dataDxfId="1087"/>
    <tableColumn id="8" name="P2" dataDxfId="1086"/>
    <tableColumn id="9" name="P3" dataDxfId="1085"/>
    <tableColumn id="10" name="P4" dataDxfId="1084"/>
    <tableColumn id="11" name="P5" dataDxfId="1083"/>
    <tableColumn id="12" name="P6" dataDxfId="1082"/>
    <tableColumn id="13" name="P7" dataDxfId="1081"/>
    <tableColumn id="14" name="P8" dataDxfId="1080"/>
    <tableColumn id="15" name="P9" dataDxfId="1079"/>
    <tableColumn id="16" name="P10" dataDxfId="1078"/>
    <tableColumn id="17" name="P11" dataDxfId="1077"/>
    <tableColumn id="18" name="P12" dataDxfId="1076"/>
    <tableColumn id="27" name="19/20 HR Actuals YTD (add new &quot;Px&quot; each recon period)" dataDxfId="1075">
      <calculatedColumnFormula>SUM(UnitSalLdgr[[#This Row],[P1]])</calculatedColumnFormula>
    </tableColumn>
    <tableColumn id="19" name="19/20 Proj Actuals Total" dataDxfId="1074">
      <calculatedColumnFormula>UnitSalLdgr[[#This Row],[P1]]+UnitSalLdgr[[#This Row],[P2]]+UnitSalLdgr[[#This Row],[P3]]+UnitSalLdgr[[#This Row],[P4]]+UnitSalLdgr[[#This Row],[P5]]+UnitSalLdgr[[#This Row],[P6]]+UnitSalLdgr[[#This Row],[P7]]+UnitSalLdgr[[#This Row],[P8]]+UnitSalLdgr[[#This Row],[P9]]+UnitSalLdgr[[#This Row],[P10]]+UnitSalLdgr[[#This Row],[P11]]+UnitSalLdgr[[#This Row],[P12]]</calculatedColumnFormula>
    </tableColumn>
    <tableColumn id="20" name="Projected NET to CSM (Proj Actuals - Total Budget this Fy)" dataDxfId="1073">
      <calculatedColumnFormula>UnitSalLdgr[[#This Row],[Total Budget this FY]]-UnitSalLdgr[[#This Row],[19/20 Proj Actuals Total]]</calculatedColumnFormula>
    </tableColumn>
    <tableColumn id="23" name="19/20 Jul-Dec (Mid-Year YTD)" dataDxfId="1072">
      <calculatedColumnFormula>SUM(UnitSalLdgr[[#This Row],[P1]:[P6]])</calculatedColumnFormula>
    </tableColumn>
    <tableColumn id="24" name="19/20 Jan-Jun (Mid-Year Projections)" dataDxfId="1071">
      <calculatedColumnFormula>SUM(UnitSalLdgr[[#This Row],[P7]:[P12]])</calculatedColumnFormula>
    </tableColumn>
    <tableColumn id="21" name="20/21 BBR Projection Based on P12 Actuals" dataDxfId="1070">
      <calculatedColumnFormula>UnitSalLdgr[[#This Row],[P12]]*12</calculatedColumnFormula>
    </tableColumn>
    <tableColumn id="22" name="20/21 BBR Starting Base (BBB + BBT)" dataDxfId="1069">
      <calculatedColumnFormula>UnitSalLdgr[[#This Row],[BBB]]+UnitSalLdgr[[#This Row],[BBT]]</calculatedColumnFormula>
    </tableColumn>
    <tableColumn id="39" name="20/21 Net Base Needs To CSM" dataDxfId="1068">
      <calculatedColumnFormula>UnitSalLdgr[[#This Row],[20/21 BBR Projection Based on P12 Actuals]]-UnitSalLdgr[[#This Row],[20/21 BBR Starting Base (BBB + BBT)]]</calculatedColumnFormula>
    </tableColumn>
    <tableColumn id="25" name="DC Summer Costs" dataDxfId="1067">
      <calculatedColumnFormula>IF(UnitSalLdgr[[#This Row],[Account]]=601811,0,UnitSalLdgr[[#This Row],[P12]])</calculatedColumnFormula>
    </tableColumn>
    <tableColumn id="29" name="Fall 5 mo" dataDxfId="1066">
      <calculatedColumnFormula>IF(OR(C9=601803,C9=601301,C9=601822,C9=601807),SUM(UnitSalLdgr[[#This Row],[P3]:[P7]]),0)</calculatedColumnFormula>
    </tableColumn>
    <tableColumn id="30" name="Spring 5 mo" dataDxfId="1065">
      <calculatedColumnFormula>IF(OR(C9=601803,C9=601301,C9=601822,C9=601807),SUM(UnitSalLdgr[[#This Row],[P8]:[P12]]),0)</calculatedColumnFormula>
    </tableColumn>
    <tableColumn id="31" name="Spring 6 mo" dataDxfId="1064">
      <calculatedColumnFormula>IF(OR(C9=601803,C9=601301,C9=601822,C9=601807),SUM(UnitSalLdgr[[#This Row],[P7]:[P12]]),0)</calculatedColumnFormula>
    </tableColumn>
  </tableColumns>
  <tableStyleInfo name="TableStyleMedium2" showFirstColumn="0" showLastColumn="0" showRowStripes="1" showColumnStripes="0"/>
</table>
</file>

<file path=xl/tables/table20.xml><?xml version="1.0" encoding="utf-8"?>
<table xmlns="http://schemas.openxmlformats.org/spreadsheetml/2006/main" id="13" name="FY" displayName="FY" ref="N2:N4" totalsRowShown="0" headerRowDxfId="15" dataDxfId="14">
  <autoFilter ref="N2:N4"/>
  <tableColumns count="1">
    <tableColumn id="1" name="FY" dataDxfId="13"/>
  </tableColumns>
  <tableStyleInfo name="TableStyleMedium12" showFirstColumn="0" showLastColumn="0" showRowStripes="1" showColumnStripes="0"/>
</table>
</file>

<file path=xl/tables/table21.xml><?xml version="1.0" encoding="utf-8"?>
<table xmlns="http://schemas.openxmlformats.org/spreadsheetml/2006/main" id="16" name="DeptName" displayName="DeptName" ref="G31:H39" totalsRowShown="0" headerRowDxfId="12" dataDxfId="11">
  <autoFilter ref="G31:H39"/>
  <sortState ref="G32:G38">
    <sortCondition ref="G23:G30"/>
  </sortState>
  <tableColumns count="2">
    <tableColumn id="1" name="Personnel Dept " dataDxfId="10"/>
    <tableColumn id="2" name="Personnel Dept ID#" dataDxfId="9"/>
  </tableColumns>
  <tableStyleInfo name="TableStyleDark7" showFirstColumn="0" showLastColumn="0" showRowStripes="1" showColumnStripes="0"/>
</table>
</file>

<file path=xl/tables/table22.xml><?xml version="1.0" encoding="utf-8"?>
<table xmlns="http://schemas.openxmlformats.org/spreadsheetml/2006/main" id="17" name="DeptID" displayName="DeptID" ref="H40:H48" totalsRowShown="0" headerRowDxfId="8" dataDxfId="7">
  <autoFilter ref="H40:H48"/>
  <tableColumns count="1">
    <tableColumn id="1" name="Dept ID" dataDxfId="6"/>
  </tableColumns>
  <tableStyleInfo name="TableStyleDark7" showFirstColumn="0" showLastColumn="0" showRowStripes="1" showColumnStripes="0"/>
</table>
</file>

<file path=xl/tables/table23.xml><?xml version="1.0" encoding="utf-8"?>
<table xmlns="http://schemas.openxmlformats.org/spreadsheetml/2006/main" id="1" name="PAR" displayName="PAR" ref="J19:J37" totalsRowShown="0" headerRowDxfId="5" dataDxfId="4">
  <autoFilter ref="J19:J37"/>
  <tableColumns count="1">
    <tableColumn id="1" name="PAR Categories" dataDxfId="3"/>
  </tableColumns>
  <tableStyleInfo name="TableStyleMedium10" showFirstColumn="0" showLastColumn="0" showRowStripes="1" showColumnStripes="0"/>
</table>
</file>

<file path=xl/tables/table24.xml><?xml version="1.0" encoding="utf-8"?>
<table xmlns="http://schemas.openxmlformats.org/spreadsheetml/2006/main" id="33" name="Table33" displayName="Table33" ref="N16:N17" totalsRowShown="0" headerRowDxfId="2" dataDxfId="1">
  <autoFilter ref="N16:N17"/>
  <tableColumns count="1">
    <tableColumn id="1" name="ClassCode" dataDxfId="0"/>
  </tableColumns>
  <tableStyleInfo name="TableStyleMedium7" showFirstColumn="0" showLastColumn="0" showRowStripes="1" showColumnStripes="0"/>
</table>
</file>

<file path=xl/tables/table3.xml><?xml version="1.0" encoding="utf-8"?>
<table xmlns="http://schemas.openxmlformats.org/spreadsheetml/2006/main" id="36" name="SalLed181937" displayName="SalLed181937" ref="A13:AK76" totalsRowShown="0" headerRowDxfId="840" headerRowBorderDxfId="839" tableBorderDxfId="838" totalsRowBorderDxfId="837">
  <autoFilter ref="A13:AK76"/>
  <tableColumns count="37">
    <tableColumn id="1" name="Fund" dataDxfId="836"/>
    <tableColumn id="2" name="Dept" dataDxfId="835"/>
    <tableColumn id="3" name="Account" dataDxfId="834"/>
    <tableColumn id="32" name="Type" dataDxfId="833"/>
    <tableColumn id="4" name="Name" dataDxfId="832"/>
    <tableColumn id="5" name="Starting Base Salary" dataDxfId="831"/>
    <tableColumn id="21" name="GSI $ Identified by Faculty Affairs" dataDxfId="830"/>
    <tableColumn id="22" name="Base Salary after GSI " dataDxfId="829"/>
    <tableColumn id="26" name="Difference between Base and Funded Base Salary" dataDxfId="828">
      <calculatedColumnFormula>SalLed181937[[#This Row],[Base Salary after GSI ]]-SUM((SalLed181937[[#This Row],[Starting Base Salary]:[GSI $ Identified by Faculty Affairs]]))</calculatedColumnFormula>
    </tableColumn>
    <tableColumn id="36" name="Fall Transfers" dataDxfId="827" dataCellStyle="Normal 2 11"/>
    <tableColumn id="6" name="Spring Transfers" dataDxfId="826"/>
    <tableColumn id="34" name="Total Budget" dataDxfId="825">
      <calculatedColumnFormula>SalLed181937[[#This Row],[Fall Transfers]]+SalLed181937[[#This Row],[Spring Transfers]]</calculatedColumnFormula>
    </tableColumn>
    <tableColumn id="7" name="P1" dataDxfId="824"/>
    <tableColumn id="8" name="P2" dataDxfId="823"/>
    <tableColumn id="9" name="P3" dataDxfId="822"/>
    <tableColumn id="10" name="P4" dataDxfId="821"/>
    <tableColumn id="11" name="P5" dataDxfId="820"/>
    <tableColumn id="12" name="P6" dataDxfId="819"/>
    <tableColumn id="13" name="P7" dataDxfId="818"/>
    <tableColumn id="14" name="P8" dataDxfId="817"/>
    <tableColumn id="15" name="P9" dataDxfId="816"/>
    <tableColumn id="16" name="P10" dataDxfId="815"/>
    <tableColumn id="17" name="P11" dataDxfId="814"/>
    <tableColumn id="18" name="P12" dataDxfId="813"/>
    <tableColumn id="39" name="P1&amp;P2 Actuals (last AY final payments)" dataDxfId="812">
      <calculatedColumnFormula>SalLed181937[[#This Row],[P1]]+SalLed181937[[#This Row],[P2]]</calculatedColumnFormula>
    </tableColumn>
    <tableColumn id="19" name="Fall 5 Month Proj Actuals (P3-P7)" dataDxfId="811">
      <calculatedColumnFormula>SalLed181937[[#This Row],[P3]]+SalLed181937[[#This Row],[P4]]+SalLed181937[[#This Row],[P5]]+SalLed181937[[#This Row],[P6]]+SalLed181937[[#This Row],[P7]]</calculatedColumnFormula>
    </tableColumn>
    <tableColumn id="20" name="Spring 2019 5 Mo. Proj. Actuals (P8-P12)" dataDxfId="810">
      <calculatedColumnFormula>SUM(SalLed181937[[#This Row],[P8]:[P12]])</calculatedColumnFormula>
    </tableColumn>
    <tableColumn id="27" name="YTD Date Actuals *  Add New Period @ Payroll Reconciliation" dataDxfId="809">
      <calculatedColumnFormula>SUM(SalLed181937[[#This Row],[P1]])+SalLed181937[[#This Row],[P2]]</calculatedColumnFormula>
    </tableColumn>
    <tableColumn id="28" name=" Remaining Available for FY 18/19" dataDxfId="808">
      <calculatedColumnFormula>SUM(SalLed181937[[#This Row],[Total Budget]]-SalLed181937[[#This Row],[YTD Date Actuals *  Add New Period @ Payroll Reconciliation]])</calculatedColumnFormula>
    </tableColumn>
    <tableColumn id="23" name="Mid Year Report - Jul-Dec YTD" dataDxfId="807">
      <calculatedColumnFormula>SUM(SalLed181937[[#This Row],[P1]:[P6]])</calculatedColumnFormula>
    </tableColumn>
    <tableColumn id="24" name="Mid Year Report Projections" dataDxfId="806">
      <calculatedColumnFormula>SUM(SalLed181937[[#This Row],[P7]:[P12]])</calculatedColumnFormula>
    </tableColumn>
    <tableColumn id="25" name="Proj Next FY P1&amp;P2 Costs" dataDxfId="805">
      <calculatedColumnFormula>IF(SalLed181937[[#This Row],[P9]]=0,0,(SalLed181937[[#This Row],[P7]]+SalLed181937[[#This Row],[P12]]))</calculatedColumnFormula>
    </tableColumn>
    <tableColumn id="29" name="Fall 5 Mo. Projections" dataDxfId="804">
      <calculatedColumnFormula>IF(OR(SalLed181937[[#This Row],[Account]]=601803,SalLed181937[[#This Row],[Account]]=601822),SUM(SalLed181937[[#This Row],[P3]:[P7]],0))</calculatedColumnFormula>
    </tableColumn>
    <tableColumn id="30" name="Spring 5 Mo. Projections" dataDxfId="803">
      <calculatedColumnFormula>IF(OR(C14=601803,C14=601301,C14=601822,C14=601807),SUM(SalLed181937[[#This Row],[P8]:[P12]]),0)</calculatedColumnFormula>
    </tableColumn>
    <tableColumn id="31" name="Spring 6 mo" dataDxfId="802">
      <calculatedColumnFormula>IF(OR(C14=601803,C14=601301,C14=601822,C14=601807),SUM(SalLed181937[[#This Row],[P7]:[P12]]),0)</calculatedColumnFormula>
    </tableColumn>
    <tableColumn id="37" name="Fall Additional Costs Due to Contract GSI" dataDxfId="801">
      <calculatedColumnFormula>IF(SalLed181937[[#This Row],[Account]]=601803,SalLed181937[[#This Row],[P5]]-SalLed181937[[#This Row],[P4]],0)*8</calculatedColumnFormula>
    </tableColumn>
    <tableColumn id="38" name=" " dataDxfId="800"/>
  </tableColumns>
  <tableStyleInfo name="TableStyleMedium2" showFirstColumn="0" showLastColumn="0" showRowStripes="1" showColumnStripes="0"/>
</table>
</file>

<file path=xl/tables/table4.xml><?xml version="1.0" encoding="utf-8"?>
<table xmlns="http://schemas.openxmlformats.org/spreadsheetml/2006/main" id="3" name="HRActuals" displayName="HRActuals" ref="A3:Q10758" totalsRowShown="0">
  <autoFilter ref="A3:Q10758"/>
  <tableColumns count="17">
    <tableColumn id="1" name="Employee Name"/>
    <tableColumn id="2" name="Empl ID"/>
    <tableColumn id="3" name="Rec#"/>
    <tableColumn id="4" name="Report to Dept"/>
    <tableColumn id="5" name="Position"/>
    <tableColumn id="6" name="Amount"/>
    <tableColumn id="7" name="Appt End Dt"/>
    <tableColumn id="8" name="Fiscal Yr"/>
    <tableColumn id="9" name="Accout Period"/>
    <tableColumn id="10" name="Charged Dept"/>
    <tableColumn id="11" name="Fund"/>
    <tableColumn id="12" name="Account"/>
    <tableColumn id="13" name="Program"/>
    <tableColumn id="14" name="Class"/>
    <tableColumn id="15" name="Project"/>
    <tableColumn id="16" name="Jrnl Ln"/>
    <tableColumn id="17" name="Check#"/>
  </tableColumns>
  <tableStyleInfo name="TableStyleLight10" showFirstColumn="0" showLastColumn="0" showRowStripes="1" showColumnStripes="0"/>
</table>
</file>

<file path=xl/tables/table5.xml><?xml version="1.0" encoding="utf-8"?>
<table xmlns="http://schemas.openxmlformats.org/spreadsheetml/2006/main" id="22" name="Table22" displayName="Table22" ref="A1:W1616" totalsRowShown="0">
  <autoFilter ref="A1:W1616"/>
  <tableColumns count="23">
    <tableColumn id="1" name="Fiscal Year"/>
    <tableColumn id="2" name="Period"/>
    <tableColumn id="3" name="SCO Fund Fdescr"/>
    <tableColumn id="4" name="CSU Fund Fdescr"/>
    <tableColumn id="5" name="Dept Fdescr"/>
    <tableColumn id="6" name="Fund Fdescr"/>
    <tableColumn id="7" name="Acct Fdescr"/>
    <tableColumn id="8" name="Class"/>
    <tableColumn id="9" name="Scenario"/>
    <tableColumn id="10" name="FIRMS Obj Cd Fdescr" dataDxfId="761"/>
    <tableColumn id="11" name="Month to Date Encumbrance" dataDxfId="760"/>
    <tableColumn id="12" name="Month to Date Actuals" dataDxfId="759"/>
    <tableColumn id="13" name="Current Budget" dataDxfId="758"/>
    <tableColumn id="14" name="Total Pre-Encumbrances" dataDxfId="757"/>
    <tableColumn id="15" name="Year to Date Actuals" dataDxfId="756"/>
    <tableColumn id="16" name="Prior Year(s) Actuals" dataDxfId="755"/>
    <tableColumn id="17" name="Actuals" dataDxfId="754"/>
    <tableColumn id="18" name="Balance Available" dataDxfId="753"/>
    <tableColumn id="19" name="%  Used Fiscal Year" dataDxfId="752"/>
    <tableColumn id="20" name="Encumbrances" dataDxfId="751"/>
    <tableColumn id="21" name="Original Budget" dataDxfId="750"/>
    <tableColumn id="22" name="Actuals Period" dataDxfId="749"/>
    <tableColumn id="23" name="Balance Available w/Pre-Encumbrances" dataDxfId="748"/>
  </tableColumns>
  <tableStyleInfo name="TableStyleMedium6" showFirstColumn="0" showLastColumn="0" showRowStripes="1" showColumnStripes="0"/>
</table>
</file>

<file path=xl/tables/table6.xml><?xml version="1.0" encoding="utf-8"?>
<table xmlns="http://schemas.openxmlformats.org/spreadsheetml/2006/main" id="37" name="Table37" displayName="Table37" ref="Q47:R54" totalsRowShown="0" headerRowDxfId="218" dataDxfId="217">
  <autoFilter ref="Q47:R54"/>
  <tableColumns count="2">
    <tableColumn id="1" name="DEPT" dataDxfId="216"/>
    <tableColumn id="2" name="Total" dataDxfId="215"/>
  </tableColumns>
  <tableStyleInfo name="TableStyleMedium3" showFirstColumn="0" showLastColumn="0" showRowStripes="1" showColumnStripes="0"/>
</table>
</file>

<file path=xl/tables/table7.xml><?xml version="1.0" encoding="utf-8"?>
<table xmlns="http://schemas.openxmlformats.org/spreadsheetml/2006/main" id="38" name="Table38" displayName="Table38" ref="S47:U55" totalsRowCount="1" headerRowDxfId="214" dataDxfId="213" totalsRowDxfId="212">
  <autoFilter ref="S47:U54"/>
  <tableColumns count="3">
    <tableColumn id="1" name="Dept total " dataDxfId="211" totalsRowDxfId="210"/>
    <tableColumn id="2" name="Difference" totalsRowFunction="sum" dataDxfId="209" totalsRowDxfId="208">
      <calculatedColumnFormula>Table38[[#This Row],[Dept total ]]-Table37[[#This Row],[Total]]</calculatedColumnFormula>
    </tableColumn>
    <tableColumn id="3" name="Column1" dataDxfId="207" totalsRowDxfId="206"/>
  </tableColumns>
  <tableStyleInfo name="TableStyleMedium5" showFirstColumn="0" showLastColumn="0" showRowStripes="1" showColumnStripes="0"/>
</table>
</file>

<file path=xl/tables/table8.xml><?xml version="1.0" encoding="utf-8"?>
<table xmlns="http://schemas.openxmlformats.org/spreadsheetml/2006/main" id="40" name="Table3741" displayName="Table3741" ref="Q65:R73" totalsRowCount="1" headerRowDxfId="205" dataDxfId="204">
  <autoFilter ref="Q65:R72"/>
  <tableColumns count="2">
    <tableColumn id="1" name="DEPT" dataDxfId="203" totalsRowDxfId="202"/>
    <tableColumn id="2" name="Total" totalsRowFunction="sum" dataDxfId="201" totalsRowDxfId="200"/>
  </tableColumns>
  <tableStyleInfo name="TableStyleMedium3" showFirstColumn="0" showLastColumn="0" showRowStripes="1" showColumnStripes="0"/>
</table>
</file>

<file path=xl/tables/table9.xml><?xml version="1.0" encoding="utf-8"?>
<table xmlns="http://schemas.openxmlformats.org/spreadsheetml/2006/main" id="39" name="Table39" displayName="Table39" ref="S65:S72" totalsRowShown="0" headerRowDxfId="199" dataDxfId="198">
  <autoFilter ref="S65:S72"/>
  <tableColumns count="1">
    <tableColumn id="1" name="Dept Total" dataDxfId="197"/>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13.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microsoft.com/office/2007/relationships/slicer" Target="../slicers/slicer8.xml"/><Relationship Id="rId5" Type="http://schemas.openxmlformats.org/officeDocument/2006/relationships/drawing" Target="../drawings/drawing8.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ivotTable" Target="../pivotTables/pivotTable15.xml"/><Relationship Id="rId1" Type="http://schemas.openxmlformats.org/officeDocument/2006/relationships/pivotTable" Target="../pivotTables/pivotTable14.xml"/><Relationship Id="rId5" Type="http://schemas.microsoft.com/office/2007/relationships/slicer" Target="../slicers/slicer9.xml"/><Relationship Id="rId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18.xml"/><Relationship Id="rId7" Type="http://schemas.microsoft.com/office/2007/relationships/slicer" Target="../slicers/slicer10.xml"/><Relationship Id="rId2" Type="http://schemas.openxmlformats.org/officeDocument/2006/relationships/pivotTable" Target="../pivotTables/pivotTable17.xml"/><Relationship Id="rId1" Type="http://schemas.openxmlformats.org/officeDocument/2006/relationships/pivotTable" Target="../pivotTables/pivotTable16.xml"/><Relationship Id="rId6" Type="http://schemas.openxmlformats.org/officeDocument/2006/relationships/drawing" Target="../drawings/drawing10.xml"/><Relationship Id="rId5" Type="http://schemas.openxmlformats.org/officeDocument/2006/relationships/printerSettings" Target="../printerSettings/printerSettings13.bin"/><Relationship Id="rId4" Type="http://schemas.openxmlformats.org/officeDocument/2006/relationships/pivotTable" Target="../pivotTables/pivotTable19.xml"/></Relationships>
</file>

<file path=xl/worksheets/_rels/sheet14.xml.rels><?xml version="1.0" encoding="UTF-8" standalone="yes"?>
<Relationships xmlns="http://schemas.openxmlformats.org/package/2006/relationships"><Relationship Id="rId8" Type="http://schemas.openxmlformats.org/officeDocument/2006/relationships/pivotTable" Target="../pivotTables/pivotTable27.xml"/><Relationship Id="rId13" Type="http://schemas.openxmlformats.org/officeDocument/2006/relationships/pivotTable" Target="../pivotTables/pivotTable32.xml"/><Relationship Id="rId18" Type="http://schemas.openxmlformats.org/officeDocument/2006/relationships/table" Target="../tables/table8.xml"/><Relationship Id="rId3" Type="http://schemas.openxmlformats.org/officeDocument/2006/relationships/pivotTable" Target="../pivotTables/pivotTable22.xml"/><Relationship Id="rId7" Type="http://schemas.openxmlformats.org/officeDocument/2006/relationships/pivotTable" Target="../pivotTables/pivotTable26.xml"/><Relationship Id="rId12" Type="http://schemas.openxmlformats.org/officeDocument/2006/relationships/pivotTable" Target="../pivotTables/pivotTable31.xml"/><Relationship Id="rId17" Type="http://schemas.openxmlformats.org/officeDocument/2006/relationships/table" Target="../tables/table7.xml"/><Relationship Id="rId2" Type="http://schemas.openxmlformats.org/officeDocument/2006/relationships/pivotTable" Target="../pivotTables/pivotTable21.xml"/><Relationship Id="rId16" Type="http://schemas.openxmlformats.org/officeDocument/2006/relationships/table" Target="../tables/table6.xml"/><Relationship Id="rId20" Type="http://schemas.microsoft.com/office/2007/relationships/slicer" Target="../slicers/slicer11.xml"/><Relationship Id="rId1" Type="http://schemas.openxmlformats.org/officeDocument/2006/relationships/pivotTable" Target="../pivotTables/pivotTable20.xml"/><Relationship Id="rId6" Type="http://schemas.openxmlformats.org/officeDocument/2006/relationships/pivotTable" Target="../pivotTables/pivotTable25.xml"/><Relationship Id="rId11" Type="http://schemas.openxmlformats.org/officeDocument/2006/relationships/pivotTable" Target="../pivotTables/pivotTable30.xml"/><Relationship Id="rId5" Type="http://schemas.openxmlformats.org/officeDocument/2006/relationships/pivotTable" Target="../pivotTables/pivotTable24.xml"/><Relationship Id="rId15" Type="http://schemas.openxmlformats.org/officeDocument/2006/relationships/drawing" Target="../drawings/drawing11.xml"/><Relationship Id="rId10" Type="http://schemas.openxmlformats.org/officeDocument/2006/relationships/pivotTable" Target="../pivotTables/pivotTable29.xml"/><Relationship Id="rId19" Type="http://schemas.openxmlformats.org/officeDocument/2006/relationships/table" Target="../tables/table9.xml"/><Relationship Id="rId4" Type="http://schemas.openxmlformats.org/officeDocument/2006/relationships/pivotTable" Target="../pivotTables/pivotTable23.xml"/><Relationship Id="rId9" Type="http://schemas.openxmlformats.org/officeDocument/2006/relationships/pivotTable" Target="../pivotTables/pivotTable28.xml"/><Relationship Id="rId1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ivotTable" Target="../pivotTables/pivotTable35.xml"/><Relationship Id="rId2" Type="http://schemas.openxmlformats.org/officeDocument/2006/relationships/pivotTable" Target="../pivotTables/pivotTable34.xml"/><Relationship Id="rId1" Type="http://schemas.openxmlformats.org/officeDocument/2006/relationships/pivotTable" Target="../pivotTables/pivotTable33.xml"/><Relationship Id="rId6" Type="http://schemas.microsoft.com/office/2007/relationships/slicer" Target="../slicers/slicer12.xml"/><Relationship Id="rId5" Type="http://schemas.openxmlformats.org/officeDocument/2006/relationships/drawing" Target="../drawings/drawing12.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ivotTable" Target="../pivotTables/pivotTable36.xml"/><Relationship Id="rId5" Type="http://schemas.microsoft.com/office/2007/relationships/slicer" Target="../slicers/slicer13.xml"/><Relationship Id="rId4" Type="http://schemas.openxmlformats.org/officeDocument/2006/relationships/table" Target="../tables/table10.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17.xml"/><Relationship Id="rId13" Type="http://schemas.openxmlformats.org/officeDocument/2006/relationships/table" Target="../tables/table22.xml"/><Relationship Id="rId3" Type="http://schemas.openxmlformats.org/officeDocument/2006/relationships/table" Target="../tables/table12.xml"/><Relationship Id="rId7" Type="http://schemas.openxmlformats.org/officeDocument/2006/relationships/table" Target="../tables/table16.xml"/><Relationship Id="rId12" Type="http://schemas.openxmlformats.org/officeDocument/2006/relationships/table" Target="../tables/table21.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table" Target="../tables/table15.xml"/><Relationship Id="rId11" Type="http://schemas.openxmlformats.org/officeDocument/2006/relationships/table" Target="../tables/table20.xml"/><Relationship Id="rId5" Type="http://schemas.openxmlformats.org/officeDocument/2006/relationships/table" Target="../tables/table14.xml"/><Relationship Id="rId15" Type="http://schemas.openxmlformats.org/officeDocument/2006/relationships/table" Target="../tables/table2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 Id="rId1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2.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microsoft.com/office/2007/relationships/slicer" Target="../slicers/slicer4.x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7.xml"/><Relationship Id="rId4" Type="http://schemas.microsoft.com/office/2007/relationships/slicer" Target="../slicers/slicer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microsoft.com/office/2007/relationships/slicer" Target="../slicers/slicer6.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microsoft.com/office/2007/relationships/slicer" Target="../slicers/slicer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AC182"/>
  <sheetViews>
    <sheetView tabSelected="1" zoomScale="70" zoomScaleNormal="70" workbookViewId="0">
      <selection activeCell="L8" sqref="L8"/>
    </sheetView>
  </sheetViews>
  <sheetFormatPr defaultRowHeight="14.5"/>
  <cols>
    <col min="2" max="2" width="6.54296875" style="6" customWidth="1"/>
    <col min="3" max="3" width="6.54296875" style="67" customWidth="1"/>
    <col min="5" max="5" width="14" style="28" customWidth="1"/>
    <col min="6" max="6" width="16.7265625" customWidth="1"/>
    <col min="7" max="7" width="14.81640625" style="68" bestFit="1" customWidth="1"/>
    <col min="8" max="8" width="14.453125" customWidth="1"/>
    <col min="9" max="9" width="23" style="6" bestFit="1" customWidth="1"/>
    <col min="10" max="10" width="18.26953125" customWidth="1"/>
    <col min="11" max="11" width="31.54296875" style="28" customWidth="1"/>
    <col min="12" max="12" width="43.26953125" style="68" bestFit="1" customWidth="1"/>
    <col min="13" max="13" width="73" bestFit="1" customWidth="1"/>
    <col min="14" max="14" width="15.1796875" bestFit="1" customWidth="1"/>
    <col min="15" max="15" width="12.81640625" customWidth="1"/>
    <col min="16" max="16" width="17" bestFit="1" customWidth="1"/>
    <col min="17" max="17" width="28.81640625" customWidth="1"/>
    <col min="18" max="18" width="20.453125" customWidth="1"/>
    <col min="19" max="19" width="20.453125" style="69" customWidth="1"/>
    <col min="20" max="21" width="20.453125" style="11" customWidth="1"/>
    <col min="22" max="24" width="16.54296875" style="11" customWidth="1"/>
    <col min="25" max="25" width="22.453125" style="11" bestFit="1" customWidth="1"/>
    <col min="26" max="26" width="29.26953125" bestFit="1" customWidth="1"/>
    <col min="27" max="27" width="24.81640625" customWidth="1"/>
    <col min="28" max="28" width="14.7265625" customWidth="1"/>
    <col min="29" max="29" width="12.453125" customWidth="1"/>
    <col min="30" max="30" width="11.54296875" bestFit="1" customWidth="1"/>
    <col min="31" max="31" width="12.7265625" bestFit="1" customWidth="1"/>
    <col min="32" max="32" width="12" customWidth="1"/>
    <col min="33" max="33" width="11.54296875" bestFit="1" customWidth="1"/>
  </cols>
  <sheetData>
    <row r="1" spans="2:29" ht="88.5" customHeight="1">
      <c r="F1" s="68"/>
      <c r="G1"/>
      <c r="H1" s="6"/>
      <c r="I1"/>
      <c r="J1" s="28"/>
      <c r="K1" s="68"/>
      <c r="L1"/>
      <c r="Q1" s="69"/>
      <c r="R1" s="11"/>
      <c r="S1" s="11"/>
      <c r="X1"/>
      <c r="Y1"/>
    </row>
    <row r="2" spans="2:29">
      <c r="F2" s="68"/>
      <c r="G2"/>
      <c r="H2" s="6"/>
      <c r="I2"/>
      <c r="J2" s="28"/>
      <c r="K2" s="68"/>
      <c r="L2"/>
      <c r="N2" s="256" t="s">
        <v>0</v>
      </c>
      <c r="O2" s="256"/>
      <c r="P2" s="256"/>
      <c r="Q2" s="256"/>
      <c r="R2" s="69"/>
      <c r="S2" s="11"/>
      <c r="X2"/>
      <c r="Y2"/>
    </row>
    <row r="3" spans="2:29" s="10" customFormat="1" ht="42.75" customHeight="1" thickBot="1">
      <c r="B3" s="70"/>
      <c r="C3" s="70"/>
      <c r="D3" s="71"/>
      <c r="E3" s="71"/>
      <c r="H3" s="75"/>
      <c r="I3" s="72"/>
      <c r="J3" s="70"/>
      <c r="K3" s="71"/>
      <c r="N3" s="78" t="s">
        <v>1</v>
      </c>
      <c r="O3" s="59">
        <f>SUBTOTAL(109,Ledger1269[Budget])</f>
        <v>2000</v>
      </c>
      <c r="P3" s="59">
        <f>SUBTOTAL(109,Ledger1269[Actuals])</f>
        <v>116.25</v>
      </c>
      <c r="Q3" s="59">
        <f>SUBTOTAL(109,Ledger1269[Encumbrance])</f>
        <v>0</v>
      </c>
      <c r="R3" s="59">
        <f>SUBTOTAL(109,Ledger1269[Balance (BBA)])</f>
        <v>1883.75</v>
      </c>
      <c r="S3" s="59">
        <f>SUBTOTAL(109,Ledger1269[Pending Budget])</f>
        <v>0</v>
      </c>
      <c r="T3" s="59">
        <f>SUBTOTAL(109,Ledger1269[Pending Actuals])</f>
        <v>0</v>
      </c>
      <c r="U3" s="59">
        <f>SUBTOTAL(109,Ledger1269[Pending  Balance])</f>
        <v>1883.75</v>
      </c>
    </row>
    <row r="4" spans="2:29" s="29" customFormat="1" ht="29.5" thickBot="1">
      <c r="B4" s="63" t="s">
        <v>2</v>
      </c>
      <c r="C4" s="60" t="s">
        <v>3</v>
      </c>
      <c r="D4" s="61" t="s">
        <v>4</v>
      </c>
      <c r="E4" s="62" t="s">
        <v>5</v>
      </c>
      <c r="F4" s="74" t="s">
        <v>6</v>
      </c>
      <c r="G4" s="324" t="s">
        <v>7</v>
      </c>
      <c r="H4" s="64" t="s">
        <v>8</v>
      </c>
      <c r="I4" s="65" t="s">
        <v>9</v>
      </c>
      <c r="J4" s="62" t="s">
        <v>10</v>
      </c>
      <c r="K4" s="62" t="s">
        <v>11</v>
      </c>
      <c r="L4" s="63" t="s">
        <v>12</v>
      </c>
      <c r="M4" s="64" t="s">
        <v>13</v>
      </c>
      <c r="N4" s="64" t="s">
        <v>14</v>
      </c>
      <c r="O4" s="81" t="s">
        <v>15</v>
      </c>
      <c r="P4" s="81" t="s">
        <v>16</v>
      </c>
      <c r="Q4" s="81" t="s">
        <v>17</v>
      </c>
      <c r="R4" s="81" t="s">
        <v>18</v>
      </c>
      <c r="S4" s="84" t="s">
        <v>19</v>
      </c>
      <c r="T4" s="84" t="s">
        <v>20</v>
      </c>
      <c r="U4" s="85" t="s">
        <v>21</v>
      </c>
      <c r="V4" s="66" t="s">
        <v>22</v>
      </c>
    </row>
    <row r="5" spans="2:29" ht="15" customHeight="1">
      <c r="B5" s="83">
        <v>1</v>
      </c>
      <c r="C5" s="67" t="s">
        <v>23</v>
      </c>
      <c r="D5" s="286">
        <v>48500</v>
      </c>
      <c r="E5" s="379">
        <v>660003</v>
      </c>
      <c r="F5" s="69" t="s">
        <v>16</v>
      </c>
      <c r="G5" s="379"/>
      <c r="H5" s="165" t="s">
        <v>24</v>
      </c>
      <c r="I5" s="69" t="s">
        <v>25</v>
      </c>
      <c r="J5" s="73" t="s">
        <v>26</v>
      </c>
      <c r="K5" s="67" t="s">
        <v>27</v>
      </c>
      <c r="L5" s="73" t="s">
        <v>28</v>
      </c>
      <c r="M5" s="68" t="s">
        <v>29</v>
      </c>
      <c r="N5" s="69" t="s">
        <v>30</v>
      </c>
      <c r="O5" s="380"/>
      <c r="P5" s="381">
        <v>116.25</v>
      </c>
      <c r="Q5" s="382"/>
      <c r="R5" s="86">
        <f>SUM(O5-P5-Ledger1269[[#This Row],[Encumbrance]])</f>
        <v>-116.25</v>
      </c>
      <c r="S5" s="381"/>
      <c r="T5" s="381"/>
      <c r="U5" s="383">
        <f>R5+S5-T5</f>
        <v>-116.25</v>
      </c>
      <c r="V5" s="384"/>
      <c r="W5"/>
      <c r="X5"/>
      <c r="Y5"/>
      <c r="AC5" s="10"/>
    </row>
    <row r="6" spans="2:29" ht="15" customHeight="1">
      <c r="B6" s="83">
        <v>1</v>
      </c>
      <c r="C6" s="123" t="s">
        <v>23</v>
      </c>
      <c r="D6" s="286">
        <v>48500</v>
      </c>
      <c r="E6" s="379">
        <v>660810</v>
      </c>
      <c r="F6" s="385" t="s">
        <v>31</v>
      </c>
      <c r="G6" s="379"/>
      <c r="H6" s="386" t="s">
        <v>32</v>
      </c>
      <c r="I6" s="385" t="s">
        <v>33</v>
      </c>
      <c r="J6" s="387" t="s">
        <v>33</v>
      </c>
      <c r="K6" s="123" t="s">
        <v>34</v>
      </c>
      <c r="L6" s="387"/>
      <c r="M6" s="388" t="s">
        <v>35</v>
      </c>
      <c r="N6" s="385" t="s">
        <v>36</v>
      </c>
      <c r="O6" s="389">
        <v>2000</v>
      </c>
      <c r="P6" s="389"/>
      <c r="Q6" s="390"/>
      <c r="R6" s="162">
        <f>SUM(O6-P6-Ledger1269[[#This Row],[Encumbrance]])</f>
        <v>2000</v>
      </c>
      <c r="S6" s="391"/>
      <c r="T6" s="391"/>
      <c r="U6" s="383">
        <f>R6+S6-T6</f>
        <v>2000</v>
      </c>
      <c r="V6" s="384"/>
      <c r="W6"/>
      <c r="X6"/>
      <c r="Y6"/>
      <c r="AC6" s="10"/>
    </row>
    <row r="7" spans="2:29" ht="15" customHeight="1">
      <c r="B7" s="124">
        <v>2</v>
      </c>
      <c r="C7" s="125"/>
      <c r="D7" s="286"/>
      <c r="E7" s="126"/>
      <c r="F7" s="127"/>
      <c r="G7" s="126"/>
      <c r="H7" s="127"/>
      <c r="I7" s="127"/>
      <c r="J7" s="128"/>
      <c r="K7" s="125"/>
      <c r="L7" s="128"/>
      <c r="M7" s="166"/>
      <c r="N7" s="127"/>
      <c r="O7" s="129"/>
      <c r="P7" s="130"/>
      <c r="Q7" s="130"/>
      <c r="R7" s="131">
        <f>SUM(O7-P7-Ledger1269[[#This Row],[Encumbrance]])</f>
        <v>0</v>
      </c>
      <c r="S7" s="130"/>
      <c r="T7" s="130"/>
      <c r="U7" s="132">
        <f>R7+S7-T7</f>
        <v>0</v>
      </c>
      <c r="V7" s="133"/>
      <c r="W7"/>
      <c r="X7"/>
      <c r="Y7"/>
    </row>
    <row r="8" spans="2:29" ht="15" customHeight="1">
      <c r="B8" s="124">
        <v>2</v>
      </c>
      <c r="C8" s="125"/>
      <c r="D8" s="286"/>
      <c r="E8" s="126"/>
      <c r="F8" s="127"/>
      <c r="G8" s="126"/>
      <c r="H8" s="127"/>
      <c r="I8" s="127"/>
      <c r="J8" s="128"/>
      <c r="K8" s="125"/>
      <c r="L8" s="128"/>
      <c r="M8" s="166"/>
      <c r="N8" s="127"/>
      <c r="O8" s="129"/>
      <c r="P8" s="130"/>
      <c r="Q8" s="130"/>
      <c r="R8" s="131">
        <f>SUM(O8-P8-Ledger1269[[#This Row],[Encumbrance]])</f>
        <v>0</v>
      </c>
      <c r="S8" s="130"/>
      <c r="T8" s="130"/>
      <c r="U8" s="132">
        <f>R8+S8-T8</f>
        <v>0</v>
      </c>
      <c r="V8" s="133"/>
      <c r="W8"/>
      <c r="X8"/>
      <c r="Y8"/>
    </row>
    <row r="9" spans="2:29" ht="15" customHeight="1">
      <c r="B9" s="124">
        <v>3</v>
      </c>
      <c r="C9" s="125"/>
      <c r="D9" s="286"/>
      <c r="E9" s="126"/>
      <c r="F9" s="127"/>
      <c r="G9" s="126"/>
      <c r="H9" s="127"/>
      <c r="I9" s="127"/>
      <c r="J9" s="128"/>
      <c r="K9" s="125"/>
      <c r="L9" s="128"/>
      <c r="M9" s="166"/>
      <c r="N9" s="127"/>
      <c r="O9" s="129"/>
      <c r="P9" s="130"/>
      <c r="Q9" s="130"/>
      <c r="R9" s="131">
        <f>SUM(O9-P9-Ledger1269[[#This Row],[Encumbrance]])</f>
        <v>0</v>
      </c>
      <c r="S9" s="130"/>
      <c r="T9" s="130"/>
      <c r="U9" s="132">
        <f t="shared" ref="U9:U28" si="0">R9+S9-T9</f>
        <v>0</v>
      </c>
      <c r="V9" s="133"/>
      <c r="W9"/>
      <c r="X9"/>
      <c r="Y9"/>
    </row>
    <row r="10" spans="2:29" ht="15" customHeight="1">
      <c r="B10" s="124">
        <v>3</v>
      </c>
      <c r="C10" s="125"/>
      <c r="D10" s="286"/>
      <c r="E10" s="126"/>
      <c r="F10" s="127"/>
      <c r="G10" s="126"/>
      <c r="H10" s="127"/>
      <c r="I10" s="127"/>
      <c r="J10" s="128"/>
      <c r="K10" s="125"/>
      <c r="L10" s="128"/>
      <c r="M10" s="166"/>
      <c r="N10" s="127"/>
      <c r="O10" s="129"/>
      <c r="P10" s="130"/>
      <c r="Q10" s="130"/>
      <c r="R10" s="131">
        <f>SUM(O10-P10-Ledger1269[[#This Row],[Encumbrance]])</f>
        <v>0</v>
      </c>
      <c r="S10" s="130"/>
      <c r="T10" s="130"/>
      <c r="U10" s="132">
        <f t="shared" si="0"/>
        <v>0</v>
      </c>
      <c r="V10" s="133"/>
      <c r="W10"/>
      <c r="X10"/>
      <c r="Y10"/>
    </row>
    <row r="11" spans="2:29" ht="15" customHeight="1">
      <c r="B11" s="124">
        <v>4</v>
      </c>
      <c r="C11" s="125"/>
      <c r="D11" s="286"/>
      <c r="E11" s="126"/>
      <c r="F11" s="127"/>
      <c r="G11" s="126"/>
      <c r="H11" s="127"/>
      <c r="I11" s="127"/>
      <c r="J11" s="128"/>
      <c r="K11" s="125"/>
      <c r="L11" s="128"/>
      <c r="M11" s="166"/>
      <c r="N11" s="127"/>
      <c r="O11" s="129"/>
      <c r="P11" s="130"/>
      <c r="Q11" s="130"/>
      <c r="R11" s="131">
        <f>SUM(O11-P11-Ledger1269[[#This Row],[Encumbrance]])</f>
        <v>0</v>
      </c>
      <c r="S11" s="130"/>
      <c r="T11" s="130"/>
      <c r="U11" s="132">
        <f t="shared" si="0"/>
        <v>0</v>
      </c>
      <c r="V11" s="133"/>
      <c r="W11"/>
      <c r="X11"/>
      <c r="Y11"/>
    </row>
    <row r="12" spans="2:29" ht="15" customHeight="1">
      <c r="B12" s="124">
        <v>4</v>
      </c>
      <c r="C12" s="125"/>
      <c r="D12" s="286"/>
      <c r="E12" s="126"/>
      <c r="F12" s="127"/>
      <c r="G12" s="126"/>
      <c r="H12" s="127"/>
      <c r="I12" s="127"/>
      <c r="J12" s="128"/>
      <c r="K12" s="125"/>
      <c r="L12" s="128"/>
      <c r="M12" s="166"/>
      <c r="N12" s="127"/>
      <c r="O12" s="129"/>
      <c r="P12" s="130"/>
      <c r="Q12" s="130"/>
      <c r="R12" s="131">
        <f>SUM(O12-P12-Ledger1269[[#This Row],[Encumbrance]])</f>
        <v>0</v>
      </c>
      <c r="S12" s="130"/>
      <c r="T12" s="130"/>
      <c r="U12" s="132">
        <f t="shared" si="0"/>
        <v>0</v>
      </c>
      <c r="V12" s="133"/>
      <c r="W12"/>
      <c r="X12"/>
      <c r="Y12"/>
    </row>
    <row r="13" spans="2:29" ht="15" customHeight="1">
      <c r="B13" s="124">
        <v>5</v>
      </c>
      <c r="C13" s="125"/>
      <c r="D13" s="286"/>
      <c r="E13" s="126"/>
      <c r="F13" s="127"/>
      <c r="G13" s="126"/>
      <c r="H13" s="127"/>
      <c r="I13" s="127"/>
      <c r="J13" s="128"/>
      <c r="K13" s="125"/>
      <c r="L13" s="128"/>
      <c r="M13" s="166"/>
      <c r="N13" s="127"/>
      <c r="O13" s="129"/>
      <c r="P13" s="130"/>
      <c r="Q13" s="130"/>
      <c r="R13" s="131">
        <f>SUM(O13-P13-Ledger1269[[#This Row],[Encumbrance]])</f>
        <v>0</v>
      </c>
      <c r="S13" s="130"/>
      <c r="T13" s="130"/>
      <c r="U13" s="132">
        <f t="shared" si="0"/>
        <v>0</v>
      </c>
      <c r="V13" s="133"/>
      <c r="W13"/>
      <c r="X13"/>
      <c r="Y13"/>
    </row>
    <row r="14" spans="2:29" ht="15" customHeight="1">
      <c r="B14" s="124">
        <v>5</v>
      </c>
      <c r="C14" s="125"/>
      <c r="D14" s="286"/>
      <c r="E14" s="126"/>
      <c r="F14" s="127"/>
      <c r="G14" s="126"/>
      <c r="H14" s="127"/>
      <c r="I14" s="127"/>
      <c r="J14" s="128"/>
      <c r="K14" s="125"/>
      <c r="L14" s="128"/>
      <c r="M14" s="166"/>
      <c r="N14" s="127"/>
      <c r="O14" s="129"/>
      <c r="P14" s="130"/>
      <c r="Q14" s="130"/>
      <c r="R14" s="131">
        <f>SUM(O14-P14-Ledger1269[[#This Row],[Encumbrance]])</f>
        <v>0</v>
      </c>
      <c r="S14" s="130"/>
      <c r="T14" s="130"/>
      <c r="U14" s="132">
        <f t="shared" si="0"/>
        <v>0</v>
      </c>
      <c r="V14" s="133"/>
      <c r="Y14"/>
    </row>
    <row r="15" spans="2:29" ht="15" customHeight="1">
      <c r="B15" s="124">
        <v>6</v>
      </c>
      <c r="C15" s="125"/>
      <c r="D15" s="286"/>
      <c r="E15" s="126"/>
      <c r="F15" s="127"/>
      <c r="G15" s="126"/>
      <c r="H15" s="127"/>
      <c r="I15" s="127"/>
      <c r="J15" s="128"/>
      <c r="K15" s="125"/>
      <c r="L15" s="128"/>
      <c r="M15" s="166"/>
      <c r="N15" s="127"/>
      <c r="O15" s="129"/>
      <c r="P15" s="130"/>
      <c r="Q15" s="130"/>
      <c r="R15" s="131">
        <f>SUM(O15-P15-Ledger1269[[#This Row],[Encumbrance]])</f>
        <v>0</v>
      </c>
      <c r="S15" s="130"/>
      <c r="T15" s="130"/>
      <c r="U15" s="132">
        <f t="shared" si="0"/>
        <v>0</v>
      </c>
      <c r="V15" s="133"/>
      <c r="W15"/>
      <c r="Z15" s="11"/>
    </row>
    <row r="16" spans="2:29" ht="15" customHeight="1">
      <c r="B16" s="124">
        <v>6</v>
      </c>
      <c r="C16" s="125"/>
      <c r="D16" s="286"/>
      <c r="E16" s="126"/>
      <c r="F16" s="127"/>
      <c r="G16" s="126"/>
      <c r="H16" s="127"/>
      <c r="I16" s="127"/>
      <c r="J16" s="128"/>
      <c r="K16" s="125"/>
      <c r="L16" s="128"/>
      <c r="M16" s="166"/>
      <c r="N16" s="127"/>
      <c r="O16" s="129"/>
      <c r="P16" s="130"/>
      <c r="Q16" s="130"/>
      <c r="R16" s="131">
        <f>SUM(O16-P16-Ledger1269[[#This Row],[Encumbrance]])</f>
        <v>0</v>
      </c>
      <c r="S16" s="130"/>
      <c r="T16" s="130"/>
      <c r="U16" s="132">
        <f t="shared" si="0"/>
        <v>0</v>
      </c>
      <c r="V16" s="133"/>
      <c r="W16"/>
      <c r="Z16" s="11"/>
    </row>
    <row r="17" spans="2:26" ht="15" customHeight="1">
      <c r="B17" s="124">
        <v>7</v>
      </c>
      <c r="C17" s="125"/>
      <c r="D17" s="286"/>
      <c r="E17" s="126"/>
      <c r="F17" s="127"/>
      <c r="G17" s="126"/>
      <c r="H17" s="127"/>
      <c r="I17" s="127"/>
      <c r="J17" s="128"/>
      <c r="K17" s="125"/>
      <c r="L17" s="128"/>
      <c r="M17" s="166"/>
      <c r="N17" s="127"/>
      <c r="O17" s="129"/>
      <c r="P17" s="130"/>
      <c r="Q17" s="130"/>
      <c r="R17" s="131">
        <f>SUM(O17-P17-Ledger1269[[#This Row],[Encumbrance]])</f>
        <v>0</v>
      </c>
      <c r="S17" s="130"/>
      <c r="T17" s="130"/>
      <c r="U17" s="132">
        <f t="shared" si="0"/>
        <v>0</v>
      </c>
      <c r="V17" s="133"/>
      <c r="W17"/>
      <c r="Z17" s="11"/>
    </row>
    <row r="18" spans="2:26" ht="15" customHeight="1">
      <c r="B18" s="124">
        <v>7</v>
      </c>
      <c r="C18" s="125"/>
      <c r="D18" s="286"/>
      <c r="E18" s="126"/>
      <c r="F18" s="127"/>
      <c r="G18" s="126"/>
      <c r="H18" s="127"/>
      <c r="I18" s="127"/>
      <c r="J18" s="128"/>
      <c r="K18" s="125"/>
      <c r="L18" s="128"/>
      <c r="M18" s="166"/>
      <c r="N18" s="127"/>
      <c r="O18" s="129"/>
      <c r="P18" s="130"/>
      <c r="Q18" s="130"/>
      <c r="R18" s="131">
        <f>SUM(O18-P18-Ledger1269[[#This Row],[Encumbrance]])</f>
        <v>0</v>
      </c>
      <c r="S18" s="130"/>
      <c r="T18" s="130"/>
      <c r="U18" s="132">
        <f t="shared" si="0"/>
        <v>0</v>
      </c>
      <c r="V18" s="133"/>
      <c r="W18"/>
      <c r="Z18" s="11"/>
    </row>
    <row r="19" spans="2:26" ht="15" customHeight="1">
      <c r="B19" s="124">
        <v>8</v>
      </c>
      <c r="C19" s="125"/>
      <c r="D19" s="286"/>
      <c r="E19" s="126"/>
      <c r="F19" s="127"/>
      <c r="G19" s="126"/>
      <c r="H19" s="127"/>
      <c r="I19" s="127"/>
      <c r="J19" s="128"/>
      <c r="K19" s="125"/>
      <c r="L19" s="128"/>
      <c r="M19" s="166"/>
      <c r="N19" s="127"/>
      <c r="O19" s="129"/>
      <c r="P19" s="130"/>
      <c r="Q19" s="130"/>
      <c r="R19" s="131">
        <f>SUM(O19-P19-Ledger1269[[#This Row],[Encumbrance]])</f>
        <v>0</v>
      </c>
      <c r="S19" s="130"/>
      <c r="T19" s="130"/>
      <c r="U19" s="132">
        <f t="shared" si="0"/>
        <v>0</v>
      </c>
      <c r="V19" s="133"/>
      <c r="W19"/>
      <c r="Z19" s="11"/>
    </row>
    <row r="20" spans="2:26" ht="15" customHeight="1">
      <c r="B20" s="124">
        <v>8</v>
      </c>
      <c r="C20" s="125"/>
      <c r="D20" s="286"/>
      <c r="E20" s="126"/>
      <c r="F20" s="127"/>
      <c r="G20" s="126"/>
      <c r="H20" s="127"/>
      <c r="I20" s="127"/>
      <c r="J20" s="128"/>
      <c r="K20" s="125"/>
      <c r="L20" s="128"/>
      <c r="M20" s="166"/>
      <c r="N20" s="127"/>
      <c r="O20" s="129"/>
      <c r="P20" s="130"/>
      <c r="Q20" s="130"/>
      <c r="R20" s="131">
        <f>SUM(O20-P20-Ledger1269[[#This Row],[Encumbrance]])</f>
        <v>0</v>
      </c>
      <c r="S20" s="130"/>
      <c r="T20" s="130"/>
      <c r="U20" s="132">
        <f t="shared" si="0"/>
        <v>0</v>
      </c>
      <c r="V20" s="133"/>
      <c r="W20"/>
      <c r="X20" s="11" t="s">
        <v>37</v>
      </c>
      <c r="Z20" s="11"/>
    </row>
    <row r="21" spans="2:26" ht="15" customHeight="1">
      <c r="B21" s="124">
        <v>9</v>
      </c>
      <c r="C21" s="125"/>
      <c r="D21" s="286"/>
      <c r="E21" s="126"/>
      <c r="F21" s="127"/>
      <c r="G21" s="126"/>
      <c r="H21" s="127"/>
      <c r="I21" s="127"/>
      <c r="J21" s="128"/>
      <c r="K21" s="125"/>
      <c r="L21" s="128"/>
      <c r="M21" s="166"/>
      <c r="N21" s="127"/>
      <c r="O21" s="129"/>
      <c r="P21" s="130"/>
      <c r="Q21" s="130"/>
      <c r="R21" s="131">
        <f>SUM(O21-P21-Ledger1269[[#This Row],[Encumbrance]])</f>
        <v>0</v>
      </c>
      <c r="S21" s="130"/>
      <c r="T21" s="130"/>
      <c r="U21" s="132">
        <f t="shared" si="0"/>
        <v>0</v>
      </c>
      <c r="V21" s="133"/>
      <c r="Z21" s="11"/>
    </row>
    <row r="22" spans="2:26" ht="15" customHeight="1">
      <c r="B22" s="124">
        <v>9</v>
      </c>
      <c r="C22" s="125"/>
      <c r="D22" s="286"/>
      <c r="E22" s="126"/>
      <c r="F22" s="127"/>
      <c r="G22" s="126"/>
      <c r="H22" s="127"/>
      <c r="I22" s="127"/>
      <c r="J22" s="128"/>
      <c r="K22" s="125"/>
      <c r="L22" s="128"/>
      <c r="M22" s="166"/>
      <c r="N22" s="127"/>
      <c r="O22" s="129"/>
      <c r="P22" s="130"/>
      <c r="Q22" s="130"/>
      <c r="R22" s="131">
        <f>SUM(O22-P22-Ledger1269[[#This Row],[Encumbrance]])</f>
        <v>0</v>
      </c>
      <c r="S22" s="130"/>
      <c r="T22" s="130"/>
      <c r="U22" s="132">
        <f t="shared" si="0"/>
        <v>0</v>
      </c>
      <c r="V22" s="133"/>
      <c r="Z22" s="11"/>
    </row>
    <row r="23" spans="2:26" ht="15" customHeight="1">
      <c r="B23" s="124">
        <v>10</v>
      </c>
      <c r="C23" s="125"/>
      <c r="D23" s="286"/>
      <c r="E23" s="126"/>
      <c r="F23" s="127"/>
      <c r="G23" s="126"/>
      <c r="H23" s="127"/>
      <c r="I23" s="127"/>
      <c r="J23" s="128"/>
      <c r="K23" s="125"/>
      <c r="L23" s="128"/>
      <c r="M23" s="166"/>
      <c r="N23" s="127"/>
      <c r="O23" s="129"/>
      <c r="P23" s="130"/>
      <c r="Q23" s="130"/>
      <c r="R23" s="131">
        <f>SUM(O23-P23-Ledger1269[[#This Row],[Encumbrance]])</f>
        <v>0</v>
      </c>
      <c r="S23" s="130"/>
      <c r="T23" s="130"/>
      <c r="U23" s="132">
        <f t="shared" si="0"/>
        <v>0</v>
      </c>
      <c r="V23" s="133"/>
      <c r="Z23" s="11"/>
    </row>
    <row r="24" spans="2:26" ht="15" customHeight="1">
      <c r="B24" s="124">
        <v>10</v>
      </c>
      <c r="C24" s="125"/>
      <c r="D24" s="286"/>
      <c r="E24" s="126"/>
      <c r="F24" s="127"/>
      <c r="G24" s="126"/>
      <c r="H24" s="127"/>
      <c r="I24" s="127"/>
      <c r="J24" s="128"/>
      <c r="K24" s="125"/>
      <c r="L24" s="128"/>
      <c r="M24" s="166"/>
      <c r="N24" s="127"/>
      <c r="O24" s="129"/>
      <c r="P24" s="130"/>
      <c r="Q24" s="130"/>
      <c r="R24" s="131">
        <f>SUM(O24-P24-Ledger1269[[#This Row],[Encumbrance]])</f>
        <v>0</v>
      </c>
      <c r="S24" s="130"/>
      <c r="T24" s="130"/>
      <c r="U24" s="132">
        <f t="shared" si="0"/>
        <v>0</v>
      </c>
      <c r="V24" s="133"/>
      <c r="Z24" s="11"/>
    </row>
    <row r="25" spans="2:26" ht="15" customHeight="1">
      <c r="B25" s="124" t="s">
        <v>38</v>
      </c>
      <c r="C25" s="125"/>
      <c r="D25" s="286"/>
      <c r="E25" s="126"/>
      <c r="F25" s="127"/>
      <c r="G25" s="126"/>
      <c r="H25" s="127"/>
      <c r="I25" s="127"/>
      <c r="J25" s="128"/>
      <c r="K25" s="125"/>
      <c r="L25" s="128"/>
      <c r="M25" s="166"/>
      <c r="N25" s="127"/>
      <c r="O25" s="129"/>
      <c r="P25" s="130"/>
      <c r="Q25" s="130"/>
      <c r="R25" s="131">
        <f>SUM(O25-P25-Ledger1269[[#This Row],[Encumbrance]])</f>
        <v>0</v>
      </c>
      <c r="S25" s="130"/>
      <c r="T25" s="130"/>
      <c r="U25" s="132">
        <f t="shared" si="0"/>
        <v>0</v>
      </c>
      <c r="V25" s="133"/>
      <c r="Z25" s="11"/>
    </row>
    <row r="26" spans="2:26" ht="15" customHeight="1">
      <c r="B26" s="124" t="s">
        <v>38</v>
      </c>
      <c r="C26" s="125"/>
      <c r="D26" s="286"/>
      <c r="E26" s="126"/>
      <c r="F26" s="127"/>
      <c r="G26" s="126"/>
      <c r="H26" s="127"/>
      <c r="I26" s="127"/>
      <c r="J26" s="128"/>
      <c r="K26" s="125"/>
      <c r="L26" s="128"/>
      <c r="M26" s="166"/>
      <c r="N26" s="127"/>
      <c r="O26" s="129"/>
      <c r="P26" s="130"/>
      <c r="Q26" s="130"/>
      <c r="R26" s="131">
        <f>SUM(O26-P26-Ledger1269[[#This Row],[Encumbrance]])</f>
        <v>0</v>
      </c>
      <c r="S26" s="130"/>
      <c r="T26" s="130"/>
      <c r="U26" s="132">
        <f t="shared" si="0"/>
        <v>0</v>
      </c>
      <c r="V26" s="133"/>
      <c r="Z26" s="11"/>
    </row>
    <row r="27" spans="2:26" ht="15" customHeight="1">
      <c r="B27" s="124" t="s">
        <v>39</v>
      </c>
      <c r="C27" s="125"/>
      <c r="D27" s="286"/>
      <c r="E27" s="126"/>
      <c r="F27" s="127"/>
      <c r="G27" s="126"/>
      <c r="H27" s="127"/>
      <c r="I27" s="127"/>
      <c r="J27" s="128"/>
      <c r="K27" s="125"/>
      <c r="L27" s="128"/>
      <c r="M27" s="166"/>
      <c r="N27" s="127"/>
      <c r="O27" s="129"/>
      <c r="P27" s="130"/>
      <c r="Q27" s="130"/>
      <c r="R27" s="131">
        <f>SUM(O27-P27-Ledger1269[[#This Row],[Encumbrance]])</f>
        <v>0</v>
      </c>
      <c r="S27" s="130"/>
      <c r="T27" s="130"/>
      <c r="U27" s="132">
        <f t="shared" si="0"/>
        <v>0</v>
      </c>
      <c r="V27" s="133"/>
      <c r="Z27" s="11"/>
    </row>
    <row r="28" spans="2:26" ht="15" customHeight="1">
      <c r="B28" s="124" t="s">
        <v>39</v>
      </c>
      <c r="C28" s="125"/>
      <c r="D28" s="286"/>
      <c r="E28" s="126"/>
      <c r="F28" s="127"/>
      <c r="G28" s="126"/>
      <c r="H28" s="127"/>
      <c r="I28" s="127"/>
      <c r="J28" s="128"/>
      <c r="K28" s="125"/>
      <c r="L28" s="128"/>
      <c r="M28" s="166"/>
      <c r="N28" s="127"/>
      <c r="O28" s="129"/>
      <c r="P28" s="130"/>
      <c r="Q28" s="130"/>
      <c r="R28" s="131">
        <f>SUM(O28-P28-Ledger1269[[#This Row],[Encumbrance]])</f>
        <v>0</v>
      </c>
      <c r="S28" s="130"/>
      <c r="T28" s="130"/>
      <c r="U28" s="132">
        <f t="shared" si="0"/>
        <v>0</v>
      </c>
      <c r="V28" s="133"/>
      <c r="Z28" s="11"/>
    </row>
    <row r="29" spans="2:26" ht="15" customHeight="1">
      <c r="Z29" s="11"/>
    </row>
    <row r="30" spans="2:26" ht="15" customHeight="1">
      <c r="Z30" s="11"/>
    </row>
    <row r="31" spans="2:26" ht="15" customHeight="1">
      <c r="Z31" s="11"/>
    </row>
    <row r="32" spans="2:26" ht="15" customHeight="1">
      <c r="Z32" s="11"/>
    </row>
    <row r="33" spans="26:26" ht="15" customHeight="1">
      <c r="Z33" s="11"/>
    </row>
    <row r="34" spans="26:26" ht="15" customHeight="1">
      <c r="Z34" s="11"/>
    </row>
    <row r="35" spans="26:26" ht="15" customHeight="1">
      <c r="Z35" s="11"/>
    </row>
    <row r="36" spans="26:26" ht="15" customHeight="1">
      <c r="Z36" s="11"/>
    </row>
    <row r="37" spans="26:26" ht="15" customHeight="1">
      <c r="Z37" s="11"/>
    </row>
    <row r="38" spans="26:26" ht="15" customHeight="1">
      <c r="Z38" s="11"/>
    </row>
    <row r="39" spans="26:26" ht="15" customHeight="1">
      <c r="Z39" s="11"/>
    </row>
    <row r="40" spans="26:26" ht="15" customHeight="1">
      <c r="Z40" s="11"/>
    </row>
    <row r="41" spans="26:26" ht="15" customHeight="1">
      <c r="Z41" s="11"/>
    </row>
    <row r="42" spans="26:26" ht="15" customHeight="1">
      <c r="Z42" s="11"/>
    </row>
    <row r="43" spans="26:26" ht="15" customHeight="1">
      <c r="Z43" s="11"/>
    </row>
    <row r="44" spans="26:26" ht="15" customHeight="1">
      <c r="Z44" s="11"/>
    </row>
    <row r="45" spans="26:26" ht="15" customHeight="1">
      <c r="Z45" s="11"/>
    </row>
    <row r="46" spans="26:26" ht="15" customHeight="1">
      <c r="Z46" s="11"/>
    </row>
    <row r="47" spans="26:26" ht="15" customHeight="1">
      <c r="Z47" s="11"/>
    </row>
    <row r="48" spans="26:26" ht="15" customHeight="1">
      <c r="Z48" s="11"/>
    </row>
    <row r="49" spans="26:26" ht="15" customHeight="1">
      <c r="Z49" s="11"/>
    </row>
    <row r="50" spans="26:26" ht="15" customHeight="1">
      <c r="Z50" s="11"/>
    </row>
    <row r="51" spans="26:26" ht="15" customHeight="1">
      <c r="Z51" s="11"/>
    </row>
    <row r="52" spans="26:26" ht="15" customHeight="1">
      <c r="Z52" s="11"/>
    </row>
    <row r="53" spans="26:26" ht="15" customHeight="1">
      <c r="Z53" s="11"/>
    </row>
    <row r="54" spans="26:26" ht="15" customHeight="1">
      <c r="Z54" s="11"/>
    </row>
    <row r="55" spans="26:26" ht="15" customHeight="1">
      <c r="Z55" s="11"/>
    </row>
    <row r="56" spans="26:26" ht="15" customHeight="1">
      <c r="Z56" s="11"/>
    </row>
    <row r="57" spans="26:26" ht="15" customHeight="1">
      <c r="Z57" s="11"/>
    </row>
    <row r="58" spans="26:26" ht="15" customHeight="1">
      <c r="Z58" s="11"/>
    </row>
    <row r="59" spans="26:26" ht="15" customHeight="1">
      <c r="Z59" s="11"/>
    </row>
    <row r="60" spans="26:26" ht="15" customHeight="1">
      <c r="Z60" s="11"/>
    </row>
    <row r="61" spans="26:26" ht="15" customHeight="1">
      <c r="Z61" s="11"/>
    </row>
    <row r="62" spans="26:26" ht="15" customHeight="1">
      <c r="Z62" s="11"/>
    </row>
    <row r="63" spans="26:26" ht="15" customHeight="1">
      <c r="Z63" s="11"/>
    </row>
    <row r="64" spans="26:26" ht="15" customHeight="1">
      <c r="Z64" s="11"/>
    </row>
    <row r="65" spans="26:26" ht="15" customHeight="1">
      <c r="Z65" s="11"/>
    </row>
    <row r="66" spans="26:26" ht="15" customHeight="1">
      <c r="Z66" s="11"/>
    </row>
    <row r="67" spans="26:26" ht="15" customHeight="1">
      <c r="Z67" s="11"/>
    </row>
    <row r="68" spans="26:26" ht="15" customHeight="1">
      <c r="Z68" s="11"/>
    </row>
    <row r="69" spans="26:26" ht="15" customHeight="1">
      <c r="Z69" s="11"/>
    </row>
    <row r="70" spans="26:26" ht="15" customHeight="1">
      <c r="Z70" s="11"/>
    </row>
    <row r="71" spans="26:26" ht="15" customHeight="1">
      <c r="Z71" s="11"/>
    </row>
    <row r="72" spans="26:26" ht="15" customHeight="1">
      <c r="Z72" s="11"/>
    </row>
    <row r="73" spans="26:26" ht="15" customHeight="1">
      <c r="Z73" s="11"/>
    </row>
    <row r="74" spans="26:26" ht="15" customHeight="1">
      <c r="Z74" s="11"/>
    </row>
    <row r="75" spans="26:26" ht="15" customHeight="1">
      <c r="Z75" s="11"/>
    </row>
    <row r="76" spans="26:26" ht="15" customHeight="1">
      <c r="Z76" s="11"/>
    </row>
    <row r="77" spans="26:26" ht="15" customHeight="1">
      <c r="Z77" s="11"/>
    </row>
    <row r="78" spans="26:26" ht="15" customHeight="1">
      <c r="Z78" s="11"/>
    </row>
    <row r="79" spans="26:26" ht="15" customHeight="1">
      <c r="Z79" s="11"/>
    </row>
    <row r="80" spans="26:26" ht="15" customHeight="1">
      <c r="Z80" s="11"/>
    </row>
    <row r="81" spans="26:26" ht="15" customHeight="1">
      <c r="Z81" s="11"/>
    </row>
    <row r="82" spans="26:26" ht="15" customHeight="1">
      <c r="Z82" s="11"/>
    </row>
    <row r="83" spans="26:26" ht="15" customHeight="1">
      <c r="Z83" s="11"/>
    </row>
    <row r="84" spans="26:26" ht="15" customHeight="1">
      <c r="Z84" s="11"/>
    </row>
    <row r="85" spans="26:26" ht="15" customHeight="1">
      <c r="Z85" s="11"/>
    </row>
    <row r="86" spans="26:26" ht="15" customHeight="1">
      <c r="Z86" s="11"/>
    </row>
    <row r="87" spans="26:26" ht="15" customHeight="1">
      <c r="Z87" s="11"/>
    </row>
    <row r="88" spans="26:26" ht="15" customHeight="1">
      <c r="Z88" s="11"/>
    </row>
    <row r="89" spans="26:26" ht="15" customHeight="1">
      <c r="Z89" s="11"/>
    </row>
    <row r="90" spans="26:26" ht="15" customHeight="1">
      <c r="Z90" s="11"/>
    </row>
    <row r="91" spans="26:26" ht="15" customHeight="1">
      <c r="Z91" s="11"/>
    </row>
    <row r="92" spans="26:26" ht="15" customHeight="1">
      <c r="Z92" s="11"/>
    </row>
    <row r="93" spans="26:26" ht="15" customHeight="1">
      <c r="Z93" s="11"/>
    </row>
    <row r="94" spans="26:26" ht="15" customHeight="1">
      <c r="Z94" s="11"/>
    </row>
    <row r="95" spans="26:26" ht="15" customHeight="1">
      <c r="Z95" s="11"/>
    </row>
    <row r="96" spans="26:26" ht="15" customHeight="1">
      <c r="Z96" s="11"/>
    </row>
    <row r="97" spans="26:26" ht="15" customHeight="1">
      <c r="Z97" s="11"/>
    </row>
    <row r="98" spans="26:26" ht="15" customHeight="1">
      <c r="Z98" s="11"/>
    </row>
    <row r="99" spans="26:26" ht="15" customHeight="1">
      <c r="Z99" s="11"/>
    </row>
    <row r="102" spans="26:26">
      <c r="Z102" s="11"/>
    </row>
    <row r="103" spans="26:26">
      <c r="Z103" s="11"/>
    </row>
    <row r="104" spans="26:26">
      <c r="Z104" s="11"/>
    </row>
    <row r="105" spans="26:26">
      <c r="Z105" s="11"/>
    </row>
    <row r="106" spans="26:26">
      <c r="Z106" s="11"/>
    </row>
    <row r="107" spans="26:26">
      <c r="Z107" s="11"/>
    </row>
    <row r="108" spans="26:26">
      <c r="Z108" s="11"/>
    </row>
    <row r="109" spans="26:26">
      <c r="Z109" s="11"/>
    </row>
    <row r="110" spans="26:26">
      <c r="Z110" s="11"/>
    </row>
    <row r="111" spans="26:26">
      <c r="Z111" s="11"/>
    </row>
    <row r="112" spans="26:26">
      <c r="Z112" s="11"/>
    </row>
    <row r="113" spans="26:27">
      <c r="Z113" s="11"/>
    </row>
    <row r="114" spans="26:27">
      <c r="Z114" s="11"/>
    </row>
    <row r="115" spans="26:27">
      <c r="Z115" s="11"/>
    </row>
    <row r="116" spans="26:27">
      <c r="Z116" s="11"/>
    </row>
    <row r="117" spans="26:27">
      <c r="Z117" s="11"/>
    </row>
    <row r="118" spans="26:27">
      <c r="Z118" s="11"/>
    </row>
    <row r="119" spans="26:27">
      <c r="Z119" s="11"/>
    </row>
    <row r="120" spans="26:27">
      <c r="Z120" s="11"/>
    </row>
    <row r="121" spans="26:27">
      <c r="Z121" s="11"/>
    </row>
    <row r="122" spans="26:27">
      <c r="Z122" s="11"/>
    </row>
    <row r="123" spans="26:27">
      <c r="Z123" s="11"/>
    </row>
    <row r="124" spans="26:27">
      <c r="Z124" s="11"/>
    </row>
    <row r="125" spans="26:27">
      <c r="Z125" s="11"/>
    </row>
    <row r="126" spans="26:27">
      <c r="Z126" s="11"/>
    </row>
    <row r="127" spans="26:27">
      <c r="Z127" s="11"/>
      <c r="AA127" s="11"/>
    </row>
    <row r="128" spans="26:27">
      <c r="Z128" s="11"/>
      <c r="AA128" s="11"/>
    </row>
    <row r="129" spans="26:27">
      <c r="Z129" s="11"/>
      <c r="AA129" s="11"/>
    </row>
    <row r="130" spans="26:27">
      <c r="Z130" s="11"/>
      <c r="AA130" s="11"/>
    </row>
    <row r="131" spans="26:27">
      <c r="Z131" s="11"/>
      <c r="AA131" s="11"/>
    </row>
    <row r="132" spans="26:27">
      <c r="Z132" s="11"/>
      <c r="AA132" s="11"/>
    </row>
    <row r="133" spans="26:27">
      <c r="Z133" s="11"/>
      <c r="AA133" s="11"/>
    </row>
    <row r="134" spans="26:27">
      <c r="Z134" s="11"/>
      <c r="AA134" s="11"/>
    </row>
    <row r="135" spans="26:27">
      <c r="Z135" s="11"/>
      <c r="AA135" s="11"/>
    </row>
    <row r="136" spans="26:27">
      <c r="Z136" s="11"/>
      <c r="AA136" s="11"/>
    </row>
    <row r="137" spans="26:27">
      <c r="Z137" s="11"/>
      <c r="AA137" s="11"/>
    </row>
    <row r="138" spans="26:27">
      <c r="Z138" s="11"/>
      <c r="AA138" s="11"/>
    </row>
    <row r="139" spans="26:27">
      <c r="Z139" s="11"/>
      <c r="AA139" s="11"/>
    </row>
    <row r="140" spans="26:27">
      <c r="Z140" s="11"/>
      <c r="AA140" s="11"/>
    </row>
    <row r="141" spans="26:27">
      <c r="Z141" s="11"/>
      <c r="AA141" s="11"/>
    </row>
    <row r="142" spans="26:27">
      <c r="Z142" s="11"/>
      <c r="AA142" s="11"/>
    </row>
    <row r="143" spans="26:27">
      <c r="Z143" s="11"/>
      <c r="AA143" s="11"/>
    </row>
    <row r="144" spans="26:27">
      <c r="Z144" s="11"/>
      <c r="AA144" s="11"/>
    </row>
    <row r="145" spans="26:27">
      <c r="Z145" s="11"/>
      <c r="AA145" s="11"/>
    </row>
    <row r="146" spans="26:27">
      <c r="Z146" s="11"/>
      <c r="AA146" s="11"/>
    </row>
    <row r="147" spans="26:27">
      <c r="Z147" s="11"/>
      <c r="AA147" s="11"/>
    </row>
    <row r="148" spans="26:27">
      <c r="Z148" s="11"/>
      <c r="AA148" s="11"/>
    </row>
    <row r="149" spans="26:27">
      <c r="Z149" s="11"/>
      <c r="AA149" s="11"/>
    </row>
    <row r="150" spans="26:27">
      <c r="Z150" s="11"/>
      <c r="AA150" s="11"/>
    </row>
    <row r="151" spans="26:27">
      <c r="Z151" s="11"/>
      <c r="AA151" s="11"/>
    </row>
    <row r="152" spans="26:27">
      <c r="Z152" s="11"/>
      <c r="AA152" s="11"/>
    </row>
    <row r="153" spans="26:27">
      <c r="Z153" s="11"/>
    </row>
    <row r="154" spans="26:27">
      <c r="Z154" s="11"/>
    </row>
    <row r="155" spans="26:27">
      <c r="Z155" s="11"/>
    </row>
    <row r="156" spans="26:27">
      <c r="Z156" s="11"/>
    </row>
    <row r="157" spans="26:27">
      <c r="Z157" s="11"/>
    </row>
    <row r="158" spans="26:27">
      <c r="Z158" s="11"/>
    </row>
    <row r="159" spans="26:27">
      <c r="Z159" s="11"/>
    </row>
    <row r="160" spans="26:27">
      <c r="Z160" s="11"/>
    </row>
    <row r="161" spans="26:26">
      <c r="Z161" s="11"/>
    </row>
    <row r="162" spans="26:26">
      <c r="Z162" s="11"/>
    </row>
    <row r="163" spans="26:26">
      <c r="Z163" s="11"/>
    </row>
    <row r="164" spans="26:26">
      <c r="Z164" s="11"/>
    </row>
    <row r="165" spans="26:26">
      <c r="Z165" s="11"/>
    </row>
    <row r="166" spans="26:26">
      <c r="Z166" s="11"/>
    </row>
    <row r="167" spans="26:26">
      <c r="Z167" s="11"/>
    </row>
    <row r="168" spans="26:26">
      <c r="Z168" s="11"/>
    </row>
    <row r="169" spans="26:26">
      <c r="Z169" s="11"/>
    </row>
    <row r="170" spans="26:26">
      <c r="Z170" s="11"/>
    </row>
    <row r="171" spans="26:26">
      <c r="Z171" s="11"/>
    </row>
    <row r="172" spans="26:26">
      <c r="Z172" s="11"/>
    </row>
    <row r="173" spans="26:26">
      <c r="Z173" s="11"/>
    </row>
    <row r="174" spans="26:26">
      <c r="Z174" s="11"/>
    </row>
    <row r="175" spans="26:26">
      <c r="Z175" s="11"/>
    </row>
    <row r="176" spans="26:26">
      <c r="Z176" s="11"/>
    </row>
    <row r="177" spans="26:26">
      <c r="Z177" s="11"/>
    </row>
    <row r="178" spans="26:26">
      <c r="Z178" s="11"/>
    </row>
    <row r="179" spans="26:26">
      <c r="Z179" s="11"/>
    </row>
    <row r="180" spans="26:26">
      <c r="Z180" s="11"/>
    </row>
    <row r="181" spans="26:26">
      <c r="Z181" s="11"/>
    </row>
    <row r="182" spans="26:26">
      <c r="Z182" s="11"/>
    </row>
  </sheetData>
  <dataConsolidate link="1"/>
  <conditionalFormatting sqref="B5:B28">
    <cfRule type="containsText" dxfId="1462" priority="4" operator="containsText" text="PEND">
      <formula>NOT(ISERROR(SEARCH("PEND",B5)))</formula>
    </cfRule>
    <cfRule type="containsText" dxfId="1461" priority="5" operator="containsText" text="MAN">
      <formula>NOT(ISERROR(SEARCH("MAN",B5)))</formula>
    </cfRule>
    <cfRule type="containsText" dxfId="1460" priority="6" operator="containsText" text="NOTE">
      <formula>NOT(ISERROR(SEARCH("NOTE",B5)))</formula>
    </cfRule>
    <cfRule type="containsText" dxfId="1459" priority="7" operator="containsText" text="BAL">
      <formula>NOT(ISERROR(SEARCH("BAL",B5)))</formula>
    </cfRule>
    <cfRule type="containsText" dxfId="1458" priority="8" operator="containsText" text="IMP">
      <formula>NOT(ISERROR(SEARCH("IMP",B5)))</formula>
    </cfRule>
    <cfRule type="containsText" dxfId="1457" priority="9" operator="containsText" text="CF">
      <formula>NOT(ISERROR(SEARCH("CF",B5)))</formula>
    </cfRule>
    <cfRule type="containsText" dxfId="1456" priority="10" operator="containsText" text="FLAG">
      <formula>NOT(ISERROR(SEARCH("FLAG",B5)))</formula>
    </cfRule>
    <cfRule type="containsText" dxfId="1455" priority="11" operator="containsText" text="PROJ">
      <formula>NOT(ISERROR(SEARCH("PROJ",B5)))</formula>
    </cfRule>
  </conditionalFormatting>
  <conditionalFormatting sqref="D5:D28">
    <cfRule type="containsText" dxfId="1454" priority="142" operator="containsText" text="48114">
      <formula>NOT(ISERROR(SEARCH("48114",D5)))</formula>
    </cfRule>
    <cfRule type="containsText" dxfId="1453" priority="146" operator="containsText" text="44401">
      <formula>NOT(ISERROR(SEARCH("44401",D5)))</formula>
    </cfRule>
    <cfRule type="containsText" dxfId="1452" priority="147" operator="containsText" text="48500">
      <formula>NOT(ISERROR(SEARCH("48500",D5)))</formula>
    </cfRule>
  </conditionalFormatting>
  <dataValidations count="9">
    <dataValidation type="list" allowBlank="1" showInputMessage="1" showErrorMessage="1" sqref="C5:C28">
      <formula1>INDIRECT("fy")</formula1>
    </dataValidation>
    <dataValidation type="list" allowBlank="1" showInputMessage="1" showErrorMessage="1" sqref="H5:H28">
      <formula1>INDIRECT("PAR")</formula1>
    </dataValidation>
    <dataValidation type="list" allowBlank="1" showInputMessage="1" showErrorMessage="1" sqref="F5:F28">
      <formula1>INDIRECT("Sce")</formula1>
    </dataValidation>
    <dataValidation type="list" allowBlank="1" showInputMessage="1" showErrorMessage="1" sqref="J5:J28">
      <formula1>INDIRECT("Tag.1")</formula1>
    </dataValidation>
    <dataValidation type="list" allowBlank="1" showInputMessage="1" showErrorMessage="1" sqref="I5:I28">
      <formula1>INDIRECT("Cat")</formula1>
    </dataValidation>
    <dataValidation type="list" allowBlank="1" showInputMessage="1" showErrorMessage="1" sqref="N5:N28">
      <formula1>INDIRECT("Method")</formula1>
    </dataValidation>
    <dataValidation type="list" allowBlank="1" showInputMessage="1" showErrorMessage="1" sqref="G5:G28 E5:E28">
      <formula1>INDIRECT("Acct")</formula1>
    </dataValidation>
    <dataValidation type="list" allowBlank="1" showInputMessage="1" showErrorMessage="1" sqref="D5:D28">
      <formula1>INDIRECT("Fund")</formula1>
    </dataValidation>
    <dataValidation type="list" allowBlank="1" showInputMessage="1" showErrorMessage="1" sqref="B5:B28">
      <formula1>INDIRECT("Period")</formula1>
    </dataValidation>
  </dataValidations>
  <pageMargins left="0.25" right="0.25" top="0.75" bottom="0.75" header="0.3" footer="0.3"/>
  <pageSetup scale="35" fitToHeight="0" orientation="landscape" r:id="rId1"/>
  <headerFooter>
    <oddFooter>&amp;L&amp;1#&amp;"Arial"&amp;8&amp;K000000Sensitivity: Secret</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9389629810485"/>
    <pageSetUpPr fitToPage="1"/>
  </sheetPr>
  <dimension ref="A1:P10145"/>
  <sheetViews>
    <sheetView topLeftCell="A4" zoomScaleNormal="100" workbookViewId="0">
      <selection activeCell="J19" sqref="J19"/>
    </sheetView>
  </sheetViews>
  <sheetFormatPr defaultColWidth="9.1796875" defaultRowHeight="15.5"/>
  <cols>
    <col min="1" max="1" width="14.81640625" style="2" customWidth="1"/>
    <col min="2" max="2" width="32.1796875" style="2" customWidth="1"/>
    <col min="3" max="3" width="32.1796875" style="40" customWidth="1"/>
    <col min="4" max="4" width="19.26953125" style="2" customWidth="1"/>
    <col min="5" max="5" width="6" style="2" customWidth="1"/>
    <col min="6" max="10" width="14.26953125" style="2" customWidth="1"/>
    <col min="11" max="11" width="11.26953125" style="2" customWidth="1"/>
    <col min="12" max="12" width="13.1796875" style="2" bestFit="1" customWidth="1"/>
    <col min="13" max="13" width="14.81640625" style="2" customWidth="1"/>
    <col min="14" max="14" width="14.453125" style="2" customWidth="1"/>
    <col min="15" max="16" width="12.54296875" style="2" bestFit="1" customWidth="1"/>
    <col min="17" max="18" width="7" style="2" customWidth="1"/>
    <col min="19" max="20" width="9" style="2" customWidth="1"/>
    <col min="21" max="22" width="12.54296875" style="2" bestFit="1" customWidth="1"/>
    <col min="23" max="27" width="10.54296875" style="2" bestFit="1" customWidth="1"/>
    <col min="28" max="29" width="12.54296875" style="2" bestFit="1" customWidth="1"/>
    <col min="30" max="31" width="9" style="2" customWidth="1"/>
    <col min="32" max="35" width="10.54296875" style="2" bestFit="1" customWidth="1"/>
    <col min="36" max="36" width="12.54296875" style="2" bestFit="1" customWidth="1"/>
    <col min="37" max="37" width="9" style="2" customWidth="1"/>
    <col min="38" max="38" width="12.54296875" style="2" bestFit="1" customWidth="1"/>
    <col min="39" max="48" width="8" style="2" customWidth="1"/>
    <col min="49" max="54" width="10.54296875" style="2" bestFit="1" customWidth="1"/>
    <col min="55" max="55" width="11.54296875" style="2" bestFit="1" customWidth="1"/>
    <col min="56" max="57" width="12.54296875" style="2" bestFit="1" customWidth="1"/>
    <col min="58" max="16384" width="9.1796875" style="2"/>
  </cols>
  <sheetData>
    <row r="1" spans="1:16" ht="132" customHeight="1">
      <c r="D1" s="2" t="s">
        <v>37</v>
      </c>
    </row>
    <row r="2" spans="1:16" ht="19.5" customHeight="1">
      <c r="A2" s="164"/>
      <c r="B2" s="164"/>
      <c r="C2" s="222"/>
      <c r="D2" s="164"/>
      <c r="E2" s="164"/>
      <c r="L2" s="221" t="s">
        <v>375</v>
      </c>
      <c r="M2" s="221"/>
      <c r="N2" s="221"/>
      <c r="P2" s="221" t="s">
        <v>376</v>
      </c>
    </row>
    <row r="3" spans="1:16">
      <c r="A3" s="164"/>
      <c r="B3" s="164"/>
      <c r="C3" s="164"/>
      <c r="D3" s="164"/>
      <c r="E3" s="164"/>
      <c r="P3" s="2" t="s">
        <v>377</v>
      </c>
    </row>
    <row r="4" spans="1:16">
      <c r="A4" s="164" t="s">
        <v>378</v>
      </c>
      <c r="B4" s="164"/>
      <c r="C4" s="164"/>
      <c r="D4" s="164"/>
      <c r="E4" s="164"/>
      <c r="L4" s="1" t="s">
        <v>5</v>
      </c>
      <c r="M4" t="s">
        <v>57</v>
      </c>
      <c r="P4" s="2" t="s">
        <v>379</v>
      </c>
    </row>
    <row r="5" spans="1:16">
      <c r="A5" s="164" t="s">
        <v>81</v>
      </c>
      <c r="B5" s="164" t="s">
        <v>369</v>
      </c>
      <c r="C5" s="164" t="s">
        <v>5</v>
      </c>
      <c r="D5" s="164" t="s">
        <v>360</v>
      </c>
      <c r="E5" s="164" t="s">
        <v>380</v>
      </c>
      <c r="N5"/>
      <c r="P5" s="2" t="s">
        <v>381</v>
      </c>
    </row>
    <row r="6" spans="1:16">
      <c r="A6" s="164" t="s">
        <v>57</v>
      </c>
      <c r="B6" s="164" t="s">
        <v>57</v>
      </c>
      <c r="C6" s="164" t="s">
        <v>57</v>
      </c>
      <c r="D6" s="164" t="s">
        <v>57</v>
      </c>
      <c r="E6" s="222"/>
      <c r="L6" s="1" t="s">
        <v>72</v>
      </c>
      <c r="M6" t="s">
        <v>378</v>
      </c>
      <c r="N6"/>
    </row>
    <row r="7" spans="1:16">
      <c r="A7" s="164"/>
      <c r="B7" s="164"/>
      <c r="C7" s="224" t="s">
        <v>58</v>
      </c>
      <c r="D7" s="224"/>
      <c r="E7" s="225"/>
      <c r="L7" s="6" t="s">
        <v>57</v>
      </c>
      <c r="M7" s="8"/>
      <c r="N7"/>
    </row>
    <row r="8" spans="1:16">
      <c r="A8" s="164"/>
      <c r="B8" s="226" t="s">
        <v>58</v>
      </c>
      <c r="C8" s="226"/>
      <c r="D8" s="226"/>
      <c r="E8" s="227"/>
      <c r="L8" s="6" t="s">
        <v>60</v>
      </c>
      <c r="M8" s="8"/>
      <c r="N8"/>
    </row>
    <row r="9" spans="1:16">
      <c r="A9" s="164" t="s">
        <v>58</v>
      </c>
      <c r="B9" s="164"/>
      <c r="C9" s="164"/>
      <c r="D9" s="164"/>
      <c r="E9" s="222"/>
      <c r="L9"/>
      <c r="M9"/>
      <c r="N9"/>
    </row>
    <row r="10" spans="1:16">
      <c r="A10" s="164" t="s">
        <v>60</v>
      </c>
      <c r="B10" s="164"/>
      <c r="C10" s="164"/>
      <c r="D10" s="164"/>
      <c r="E10" s="222"/>
      <c r="L10"/>
      <c r="M10"/>
      <c r="N10"/>
    </row>
    <row r="11" spans="1:16">
      <c r="A11"/>
      <c r="B11"/>
      <c r="C11"/>
      <c r="D11"/>
      <c r="E11"/>
      <c r="L11"/>
      <c r="M11"/>
      <c r="N11"/>
    </row>
    <row r="12" spans="1:16">
      <c r="A12"/>
      <c r="B12"/>
      <c r="C12"/>
      <c r="D12"/>
      <c r="E12"/>
      <c r="L12"/>
      <c r="M12"/>
      <c r="N12"/>
    </row>
    <row r="13" spans="1:16">
      <c r="A13"/>
      <c r="B13"/>
      <c r="C13"/>
      <c r="D13"/>
      <c r="E13"/>
      <c r="L13"/>
      <c r="M13"/>
      <c r="N13"/>
    </row>
    <row r="14" spans="1:16">
      <c r="A14"/>
      <c r="B14"/>
      <c r="C14"/>
      <c r="D14"/>
      <c r="E14"/>
      <c r="L14"/>
      <c r="M14"/>
      <c r="N14"/>
    </row>
    <row r="15" spans="1:16">
      <c r="A15"/>
      <c r="B15"/>
      <c r="C15"/>
      <c r="D15"/>
      <c r="E15"/>
      <c r="L15"/>
      <c r="M15"/>
      <c r="N15"/>
    </row>
    <row r="16" spans="1:16">
      <c r="A16"/>
      <c r="B16"/>
      <c r="C16"/>
      <c r="D16"/>
      <c r="E16"/>
      <c r="L16"/>
      <c r="M16"/>
      <c r="N16"/>
    </row>
    <row r="17" spans="1:14">
      <c r="A17"/>
      <c r="B17"/>
      <c r="C17"/>
      <c r="D17"/>
      <c r="E17"/>
      <c r="L17"/>
      <c r="M17"/>
      <c r="N17"/>
    </row>
    <row r="18" spans="1:14">
      <c r="A18"/>
      <c r="B18"/>
      <c r="C18"/>
      <c r="D18"/>
      <c r="E18"/>
      <c r="L18"/>
      <c r="M18"/>
      <c r="N18"/>
    </row>
    <row r="19" spans="1:14">
      <c r="A19"/>
      <c r="B19"/>
      <c r="C19"/>
      <c r="D19"/>
      <c r="E19"/>
      <c r="L19"/>
      <c r="M19"/>
      <c r="N19"/>
    </row>
    <row r="20" spans="1:14">
      <c r="A20"/>
      <c r="B20"/>
      <c r="C20"/>
      <c r="D20"/>
      <c r="E20"/>
      <c r="L20"/>
      <c r="M20"/>
      <c r="N20"/>
    </row>
    <row r="21" spans="1:14">
      <c r="A21"/>
      <c r="B21"/>
      <c r="C21"/>
      <c r="D21"/>
      <c r="E21"/>
      <c r="L21"/>
      <c r="M21"/>
      <c r="N21"/>
    </row>
    <row r="22" spans="1:14">
      <c r="A22"/>
      <c r="B22"/>
      <c r="C22"/>
      <c r="D22"/>
      <c r="E22"/>
      <c r="L22"/>
      <c r="M22"/>
      <c r="N22"/>
    </row>
    <row r="23" spans="1:14">
      <c r="A23"/>
      <c r="B23"/>
      <c r="C23"/>
      <c r="D23"/>
      <c r="E23"/>
      <c r="L23"/>
      <c r="M23"/>
    </row>
    <row r="24" spans="1:14">
      <c r="A24"/>
      <c r="B24"/>
      <c r="C24"/>
      <c r="D24"/>
      <c r="E24"/>
      <c r="L24"/>
      <c r="M24"/>
    </row>
    <row r="25" spans="1:14">
      <c r="A25"/>
      <c r="B25"/>
      <c r="C25"/>
      <c r="D25"/>
      <c r="E25"/>
      <c r="L25"/>
      <c r="M25"/>
    </row>
    <row r="26" spans="1:14">
      <c r="A26"/>
      <c r="B26"/>
      <c r="C26"/>
      <c r="D26"/>
      <c r="E26"/>
      <c r="L26"/>
      <c r="M26"/>
    </row>
    <row r="27" spans="1:14">
      <c r="A27"/>
      <c r="B27"/>
      <c r="C27"/>
      <c r="D27"/>
      <c r="E27"/>
      <c r="L27" s="408"/>
      <c r="M27" s="409"/>
      <c r="N27" s="410"/>
    </row>
    <row r="28" spans="1:14">
      <c r="A28"/>
      <c r="B28"/>
      <c r="C28"/>
      <c r="D28"/>
      <c r="E28"/>
      <c r="L28" s="411"/>
      <c r="M28" s="288"/>
      <c r="N28" s="412"/>
    </row>
    <row r="29" spans="1:14">
      <c r="A29"/>
      <c r="B29"/>
      <c r="C29"/>
      <c r="D29"/>
      <c r="E29"/>
      <c r="L29" s="411"/>
      <c r="M29" s="288"/>
      <c r="N29" s="412"/>
    </row>
    <row r="30" spans="1:14">
      <c r="A30"/>
      <c r="B30"/>
      <c r="C30"/>
      <c r="D30"/>
      <c r="E30"/>
      <c r="L30" s="411"/>
      <c r="M30" s="288"/>
      <c r="N30" s="412"/>
    </row>
    <row r="31" spans="1:14">
      <c r="A31"/>
      <c r="B31"/>
      <c r="C31"/>
      <c r="D31"/>
      <c r="E31"/>
      <c r="L31" s="411"/>
      <c r="M31" s="288"/>
      <c r="N31" s="412"/>
    </row>
    <row r="32" spans="1:14">
      <c r="A32"/>
      <c r="B32"/>
      <c r="C32"/>
      <c r="D32"/>
      <c r="E32"/>
      <c r="L32" s="411"/>
      <c r="M32" s="288"/>
      <c r="N32" s="412"/>
    </row>
    <row r="33" spans="1:14">
      <c r="A33"/>
      <c r="B33"/>
      <c r="C33"/>
      <c r="D33"/>
      <c r="E33"/>
      <c r="L33" s="411"/>
      <c r="M33" s="288"/>
      <c r="N33" s="412"/>
    </row>
    <row r="34" spans="1:14">
      <c r="A34"/>
      <c r="B34"/>
      <c r="C34"/>
      <c r="D34"/>
      <c r="E34"/>
      <c r="L34" s="411"/>
      <c r="M34" s="288"/>
      <c r="N34" s="412"/>
    </row>
    <row r="35" spans="1:14">
      <c r="A35"/>
      <c r="B35"/>
      <c r="C35"/>
      <c r="D35"/>
      <c r="E35"/>
      <c r="L35" s="411"/>
      <c r="M35" s="288"/>
      <c r="N35" s="412"/>
    </row>
    <row r="36" spans="1:14">
      <c r="A36"/>
      <c r="B36"/>
      <c r="C36"/>
      <c r="D36"/>
      <c r="E36"/>
      <c r="L36" s="411"/>
      <c r="M36" s="288"/>
      <c r="N36" s="412"/>
    </row>
    <row r="37" spans="1:14">
      <c r="A37"/>
      <c r="B37"/>
      <c r="C37"/>
      <c r="D37"/>
      <c r="E37"/>
      <c r="L37" s="411"/>
      <c r="M37" s="288"/>
      <c r="N37" s="412"/>
    </row>
    <row r="38" spans="1:14">
      <c r="A38"/>
      <c r="B38"/>
      <c r="C38"/>
      <c r="D38"/>
      <c r="E38"/>
      <c r="L38" s="411"/>
      <c r="M38" s="288"/>
      <c r="N38" s="412"/>
    </row>
    <row r="39" spans="1:14">
      <c r="A39"/>
      <c r="B39"/>
      <c r="C39"/>
      <c r="D39"/>
      <c r="E39"/>
      <c r="L39" s="411"/>
      <c r="M39" s="288"/>
      <c r="N39" s="412"/>
    </row>
    <row r="40" spans="1:14">
      <c r="A40"/>
      <c r="B40"/>
      <c r="C40"/>
      <c r="D40"/>
      <c r="E40"/>
      <c r="L40" s="411"/>
      <c r="M40" s="288"/>
      <c r="N40" s="412"/>
    </row>
    <row r="41" spans="1:14">
      <c r="A41"/>
      <c r="B41"/>
      <c r="C41"/>
      <c r="D41"/>
      <c r="E41"/>
      <c r="L41" s="411"/>
      <c r="M41" s="288"/>
      <c r="N41" s="412"/>
    </row>
    <row r="42" spans="1:14">
      <c r="A42"/>
      <c r="B42"/>
      <c r="C42"/>
      <c r="D42"/>
      <c r="E42"/>
      <c r="L42" s="411"/>
      <c r="M42" s="288"/>
      <c r="N42" s="412"/>
    </row>
    <row r="43" spans="1:14">
      <c r="A43"/>
      <c r="B43"/>
      <c r="C43"/>
      <c r="D43"/>
      <c r="E43"/>
      <c r="L43" s="411"/>
      <c r="M43" s="288"/>
      <c r="N43" s="412"/>
    </row>
    <row r="44" spans="1:14">
      <c r="A44"/>
      <c r="B44"/>
      <c r="C44"/>
      <c r="D44"/>
      <c r="E44"/>
      <c r="L44" s="413"/>
      <c r="M44" s="414"/>
      <c r="N44" s="415"/>
    </row>
    <row r="45" spans="1:14">
      <c r="A45"/>
      <c r="B45"/>
      <c r="C45"/>
      <c r="D45"/>
      <c r="E45"/>
      <c r="L45"/>
      <c r="M45"/>
    </row>
    <row r="46" spans="1:14">
      <c r="A46"/>
      <c r="B46"/>
      <c r="C46"/>
      <c r="D46"/>
      <c r="E46"/>
      <c r="L46"/>
      <c r="M46"/>
    </row>
    <row r="47" spans="1:14">
      <c r="A47"/>
      <c r="B47"/>
      <c r="C47"/>
      <c r="D47"/>
      <c r="E47"/>
      <c r="L47"/>
      <c r="M47"/>
    </row>
    <row r="48" spans="1:14">
      <c r="A48"/>
      <c r="B48"/>
      <c r="C48"/>
      <c r="D48"/>
      <c r="E48"/>
      <c r="L48"/>
      <c r="M48"/>
    </row>
    <row r="49" spans="1:13">
      <c r="A49"/>
      <c r="B49"/>
      <c r="C49"/>
      <c r="D49"/>
      <c r="E49"/>
      <c r="L49"/>
      <c r="M49"/>
    </row>
    <row r="50" spans="1:13">
      <c r="A50"/>
      <c r="B50"/>
      <c r="C50"/>
      <c r="D50"/>
      <c r="E50"/>
      <c r="L50"/>
      <c r="M50"/>
    </row>
    <row r="51" spans="1:13">
      <c r="A51"/>
      <c r="B51"/>
      <c r="C51"/>
      <c r="D51"/>
      <c r="E51"/>
      <c r="L51"/>
      <c r="M51"/>
    </row>
    <row r="52" spans="1:13">
      <c r="A52"/>
      <c r="B52"/>
      <c r="C52"/>
      <c r="D52"/>
      <c r="E52"/>
      <c r="L52"/>
      <c r="M52"/>
    </row>
    <row r="53" spans="1:13">
      <c r="A53"/>
      <c r="B53"/>
      <c r="C53"/>
      <c r="D53"/>
      <c r="E53"/>
      <c r="L53"/>
      <c r="M53"/>
    </row>
    <row r="54" spans="1:13">
      <c r="A54"/>
      <c r="B54"/>
      <c r="C54"/>
      <c r="D54"/>
      <c r="E54"/>
      <c r="L54"/>
      <c r="M54"/>
    </row>
    <row r="55" spans="1:13">
      <c r="A55"/>
      <c r="B55"/>
      <c r="C55"/>
      <c r="D55"/>
      <c r="E55"/>
      <c r="L55"/>
      <c r="M55"/>
    </row>
    <row r="56" spans="1:13">
      <c r="A56"/>
      <c r="B56"/>
      <c r="C56"/>
      <c r="D56"/>
      <c r="E56"/>
      <c r="L56"/>
      <c r="M56"/>
    </row>
    <row r="57" spans="1:13">
      <c r="A57"/>
      <c r="B57"/>
      <c r="C57"/>
      <c r="D57"/>
      <c r="E57"/>
      <c r="L57"/>
      <c r="M57"/>
    </row>
    <row r="58" spans="1:13">
      <c r="A58"/>
      <c r="B58"/>
      <c r="C58"/>
      <c r="D58"/>
      <c r="E58"/>
      <c r="L58"/>
      <c r="M58"/>
    </row>
    <row r="59" spans="1:13">
      <c r="A59"/>
      <c r="B59"/>
      <c r="C59"/>
      <c r="D59"/>
      <c r="E59"/>
      <c r="L59"/>
      <c r="M59"/>
    </row>
    <row r="60" spans="1:13">
      <c r="A60"/>
      <c r="B60"/>
      <c r="C60"/>
      <c r="D60"/>
      <c r="E60"/>
      <c r="L60"/>
      <c r="M60"/>
    </row>
    <row r="61" spans="1:13">
      <c r="A61"/>
      <c r="B61"/>
      <c r="C61"/>
      <c r="D61"/>
      <c r="E61"/>
      <c r="L61"/>
      <c r="M61"/>
    </row>
    <row r="62" spans="1:13">
      <c r="A62"/>
      <c r="B62"/>
      <c r="C62"/>
      <c r="D62"/>
      <c r="E62"/>
      <c r="L62"/>
      <c r="M62"/>
    </row>
    <row r="63" spans="1:13">
      <c r="A63"/>
      <c r="B63"/>
      <c r="C63"/>
      <c r="D63"/>
      <c r="E63"/>
      <c r="L63"/>
      <c r="M63"/>
    </row>
    <row r="64" spans="1:13">
      <c r="A64"/>
      <c r="B64"/>
      <c r="C64"/>
      <c r="D64"/>
      <c r="E64"/>
      <c r="L64"/>
      <c r="M64"/>
    </row>
    <row r="65" spans="1:13">
      <c r="A65"/>
      <c r="B65"/>
      <c r="C65"/>
      <c r="D65"/>
      <c r="E65"/>
      <c r="L65"/>
      <c r="M65"/>
    </row>
    <row r="66" spans="1:13">
      <c r="A66"/>
      <c r="B66"/>
      <c r="C66"/>
      <c r="D66"/>
      <c r="E66"/>
      <c r="L66"/>
      <c r="M66"/>
    </row>
    <row r="67" spans="1:13">
      <c r="A67"/>
      <c r="B67"/>
      <c r="C67"/>
      <c r="D67"/>
      <c r="E67"/>
      <c r="L67"/>
      <c r="M67"/>
    </row>
    <row r="68" spans="1:13">
      <c r="A68"/>
      <c r="B68"/>
      <c r="C68"/>
      <c r="D68"/>
      <c r="E68"/>
      <c r="L68"/>
      <c r="M68"/>
    </row>
    <row r="69" spans="1:13">
      <c r="A69"/>
      <c r="B69"/>
      <c r="C69"/>
      <c r="D69"/>
      <c r="E69"/>
      <c r="L69"/>
      <c r="M69"/>
    </row>
    <row r="70" spans="1:13">
      <c r="A70"/>
      <c r="B70"/>
      <c r="C70"/>
      <c r="D70"/>
      <c r="E70"/>
      <c r="L70"/>
      <c r="M70"/>
    </row>
    <row r="71" spans="1:13">
      <c r="A71"/>
      <c r="B71"/>
      <c r="C71"/>
      <c r="D71"/>
      <c r="E71"/>
      <c r="L71"/>
      <c r="M71"/>
    </row>
    <row r="72" spans="1:13">
      <c r="A72"/>
      <c r="B72"/>
      <c r="C72"/>
      <c r="D72"/>
      <c r="E72"/>
      <c r="L72"/>
      <c r="M72"/>
    </row>
    <row r="73" spans="1:13">
      <c r="A73"/>
      <c r="B73"/>
      <c r="C73"/>
      <c r="D73"/>
      <c r="E73"/>
      <c r="L73"/>
      <c r="M73"/>
    </row>
    <row r="74" spans="1:13">
      <c r="A74"/>
      <c r="B74"/>
      <c r="C74"/>
      <c r="D74"/>
      <c r="E74"/>
      <c r="L74"/>
      <c r="M74"/>
    </row>
    <row r="75" spans="1:13">
      <c r="A75"/>
      <c r="B75"/>
      <c r="C75"/>
      <c r="D75"/>
      <c r="E75"/>
      <c r="L75"/>
      <c r="M75"/>
    </row>
    <row r="76" spans="1:13">
      <c r="A76"/>
      <c r="B76"/>
      <c r="C76"/>
      <c r="D76"/>
      <c r="E76"/>
      <c r="L76"/>
      <c r="M76"/>
    </row>
    <row r="77" spans="1:13">
      <c r="A77"/>
      <c r="B77"/>
      <c r="C77"/>
      <c r="D77"/>
      <c r="E77"/>
      <c r="L77"/>
      <c r="M77"/>
    </row>
    <row r="78" spans="1:13">
      <c r="A78"/>
      <c r="B78"/>
      <c r="C78"/>
      <c r="D78"/>
      <c r="E78"/>
      <c r="L78"/>
      <c r="M78"/>
    </row>
    <row r="79" spans="1:13">
      <c r="A79"/>
      <c r="B79"/>
      <c r="C79"/>
      <c r="D79"/>
      <c r="E79"/>
      <c r="L79"/>
      <c r="M79"/>
    </row>
    <row r="80" spans="1:13">
      <c r="A80"/>
      <c r="B80"/>
      <c r="C80"/>
      <c r="D80"/>
      <c r="E80"/>
      <c r="L80"/>
      <c r="M80"/>
    </row>
    <row r="81" spans="1:13">
      <c r="A81"/>
      <c r="B81"/>
      <c r="C81"/>
      <c r="D81"/>
      <c r="E81"/>
      <c r="L81"/>
      <c r="M81"/>
    </row>
    <row r="82" spans="1:13">
      <c r="A82"/>
      <c r="B82"/>
      <c r="C82"/>
      <c r="D82"/>
      <c r="E82"/>
      <c r="L82"/>
      <c r="M82"/>
    </row>
    <row r="83" spans="1:13">
      <c r="A83"/>
      <c r="B83"/>
      <c r="C83"/>
      <c r="D83"/>
      <c r="E83"/>
      <c r="L83"/>
      <c r="M83"/>
    </row>
    <row r="84" spans="1:13">
      <c r="A84"/>
      <c r="B84"/>
      <c r="C84"/>
      <c r="D84"/>
      <c r="E84"/>
      <c r="L84"/>
      <c r="M84"/>
    </row>
    <row r="85" spans="1:13">
      <c r="A85"/>
      <c r="B85"/>
      <c r="C85"/>
      <c r="D85"/>
      <c r="E85"/>
      <c r="L85"/>
      <c r="M85"/>
    </row>
    <row r="86" spans="1:13">
      <c r="A86"/>
      <c r="B86"/>
      <c r="C86"/>
      <c r="D86"/>
      <c r="E86"/>
      <c r="L86"/>
      <c r="M86"/>
    </row>
    <row r="87" spans="1:13">
      <c r="A87"/>
      <c r="B87"/>
      <c r="C87"/>
      <c r="D87"/>
      <c r="E87"/>
      <c r="L87"/>
      <c r="M87"/>
    </row>
    <row r="88" spans="1:13">
      <c r="A88"/>
      <c r="B88"/>
      <c r="C88"/>
      <c r="D88"/>
      <c r="E88"/>
      <c r="L88"/>
      <c r="M88"/>
    </row>
    <row r="89" spans="1:13">
      <c r="A89"/>
      <c r="B89"/>
      <c r="C89"/>
      <c r="D89"/>
      <c r="E89"/>
      <c r="L89"/>
      <c r="M89"/>
    </row>
    <row r="90" spans="1:13">
      <c r="A90"/>
      <c r="B90"/>
      <c r="C90"/>
      <c r="D90"/>
      <c r="E90"/>
      <c r="L90"/>
      <c r="M90"/>
    </row>
    <row r="91" spans="1:13">
      <c r="A91"/>
      <c r="B91"/>
      <c r="C91"/>
      <c r="D91"/>
      <c r="E91"/>
      <c r="L91"/>
      <c r="M91"/>
    </row>
    <row r="92" spans="1:13">
      <c r="A92"/>
      <c r="B92"/>
      <c r="C92"/>
      <c r="D92"/>
      <c r="E92"/>
      <c r="L92"/>
      <c r="M92"/>
    </row>
    <row r="93" spans="1:13">
      <c r="A93"/>
      <c r="B93"/>
      <c r="C93"/>
      <c r="D93"/>
      <c r="E93"/>
      <c r="L93"/>
      <c r="M93"/>
    </row>
    <row r="94" spans="1:13">
      <c r="A94"/>
      <c r="B94"/>
      <c r="C94"/>
      <c r="D94"/>
      <c r="E94"/>
      <c r="L94"/>
      <c r="M94"/>
    </row>
    <row r="95" spans="1:13">
      <c r="A95"/>
      <c r="B95"/>
      <c r="C95"/>
      <c r="D95"/>
      <c r="E95"/>
      <c r="L95"/>
      <c r="M95"/>
    </row>
    <row r="96" spans="1:13">
      <c r="A96"/>
      <c r="B96"/>
      <c r="C96"/>
      <c r="D96"/>
      <c r="E96"/>
      <c r="L96"/>
      <c r="M96"/>
    </row>
    <row r="97" spans="1:13">
      <c r="A97"/>
      <c r="B97"/>
      <c r="C97"/>
      <c r="D97"/>
      <c r="E97"/>
      <c r="L97"/>
      <c r="M97"/>
    </row>
    <row r="98" spans="1:13">
      <c r="A98"/>
      <c r="B98"/>
      <c r="C98"/>
      <c r="D98"/>
      <c r="E98"/>
      <c r="L98"/>
      <c r="M98"/>
    </row>
    <row r="99" spans="1:13">
      <c r="A99"/>
      <c r="B99"/>
      <c r="C99"/>
      <c r="D99"/>
      <c r="E99"/>
      <c r="L99"/>
      <c r="M99"/>
    </row>
    <row r="100" spans="1:13">
      <c r="A100"/>
      <c r="B100"/>
      <c r="C100"/>
      <c r="D100"/>
      <c r="E100"/>
      <c r="L100"/>
      <c r="M100"/>
    </row>
    <row r="101" spans="1:13">
      <c r="A101"/>
      <c r="B101"/>
      <c r="C101"/>
      <c r="D101"/>
      <c r="E101"/>
      <c r="L101"/>
      <c r="M101"/>
    </row>
    <row r="102" spans="1:13">
      <c r="A102"/>
      <c r="B102"/>
      <c r="C102"/>
      <c r="D102"/>
      <c r="E102"/>
      <c r="L102"/>
      <c r="M102"/>
    </row>
    <row r="103" spans="1:13">
      <c r="A103"/>
      <c r="B103"/>
      <c r="C103"/>
      <c r="D103"/>
      <c r="E103"/>
      <c r="L103"/>
      <c r="M103"/>
    </row>
    <row r="104" spans="1:13">
      <c r="A104"/>
      <c r="B104"/>
      <c r="C104"/>
      <c r="D104"/>
      <c r="E104"/>
      <c r="L104"/>
      <c r="M104"/>
    </row>
    <row r="105" spans="1:13">
      <c r="A105"/>
      <c r="B105"/>
      <c r="C105"/>
      <c r="D105"/>
      <c r="E105"/>
      <c r="L105"/>
      <c r="M105"/>
    </row>
    <row r="106" spans="1:13">
      <c r="A106"/>
      <c r="B106"/>
      <c r="C106"/>
      <c r="D106"/>
      <c r="E106"/>
      <c r="L106"/>
      <c r="M106"/>
    </row>
    <row r="107" spans="1:13">
      <c r="A107"/>
      <c r="B107"/>
      <c r="C107"/>
      <c r="D107"/>
      <c r="E107"/>
      <c r="L107"/>
      <c r="M107"/>
    </row>
    <row r="108" spans="1:13">
      <c r="A108"/>
      <c r="B108"/>
      <c r="C108"/>
      <c r="D108"/>
      <c r="E108"/>
      <c r="L108"/>
      <c r="M108"/>
    </row>
    <row r="109" spans="1:13">
      <c r="A109"/>
      <c r="B109"/>
      <c r="C109"/>
      <c r="D109"/>
      <c r="E109"/>
      <c r="L109"/>
      <c r="M109"/>
    </row>
    <row r="110" spans="1:13">
      <c r="A110"/>
      <c r="B110"/>
      <c r="C110"/>
      <c r="D110"/>
      <c r="E110"/>
      <c r="L110"/>
      <c r="M110"/>
    </row>
    <row r="111" spans="1:13">
      <c r="A111"/>
      <c r="B111"/>
      <c r="C111"/>
      <c r="D111"/>
      <c r="E111"/>
      <c r="L111"/>
      <c r="M111"/>
    </row>
    <row r="112" spans="1:13">
      <c r="A112"/>
      <c r="B112"/>
      <c r="C112"/>
      <c r="D112"/>
      <c r="E112"/>
      <c r="L112"/>
      <c r="M112"/>
    </row>
    <row r="113" spans="1:13">
      <c r="A113"/>
      <c r="B113"/>
      <c r="C113"/>
      <c r="D113"/>
      <c r="E113"/>
      <c r="L113"/>
      <c r="M113"/>
    </row>
    <row r="114" spans="1:13">
      <c r="A114"/>
      <c r="B114"/>
      <c r="C114"/>
      <c r="D114"/>
      <c r="E114"/>
      <c r="L114"/>
      <c r="M114"/>
    </row>
    <row r="115" spans="1:13">
      <c r="A115"/>
      <c r="B115"/>
      <c r="C115"/>
      <c r="D115"/>
      <c r="E115"/>
      <c r="L115"/>
      <c r="M115"/>
    </row>
    <row r="116" spans="1:13">
      <c r="A116"/>
      <c r="B116"/>
      <c r="C116"/>
      <c r="D116"/>
      <c r="E116"/>
      <c r="L116"/>
      <c r="M116"/>
    </row>
    <row r="117" spans="1:13">
      <c r="A117"/>
      <c r="B117"/>
      <c r="C117"/>
      <c r="D117"/>
      <c r="E117"/>
      <c r="L117"/>
      <c r="M117"/>
    </row>
    <row r="118" spans="1:13">
      <c r="A118"/>
      <c r="B118"/>
      <c r="C118"/>
      <c r="D118"/>
      <c r="E118"/>
      <c r="L118"/>
      <c r="M118"/>
    </row>
    <row r="119" spans="1:13">
      <c r="A119"/>
      <c r="B119"/>
      <c r="C119"/>
      <c r="D119"/>
      <c r="E119"/>
      <c r="L119"/>
      <c r="M119"/>
    </row>
    <row r="120" spans="1:13">
      <c r="A120"/>
      <c r="B120"/>
      <c r="C120"/>
      <c r="D120"/>
      <c r="E120"/>
      <c r="L120"/>
      <c r="M120"/>
    </row>
    <row r="121" spans="1:13">
      <c r="A121"/>
      <c r="B121"/>
      <c r="C121"/>
      <c r="D121"/>
      <c r="E121"/>
      <c r="L121"/>
      <c r="M121"/>
    </row>
    <row r="122" spans="1:13">
      <c r="A122"/>
      <c r="B122"/>
      <c r="C122"/>
      <c r="D122"/>
      <c r="E122"/>
      <c r="L122"/>
      <c r="M122"/>
    </row>
    <row r="123" spans="1:13">
      <c r="A123"/>
      <c r="B123"/>
      <c r="C123"/>
      <c r="D123"/>
      <c r="E123"/>
      <c r="L123"/>
      <c r="M123"/>
    </row>
    <row r="124" spans="1:13">
      <c r="A124"/>
      <c r="B124"/>
      <c r="C124"/>
      <c r="D124"/>
      <c r="E124"/>
      <c r="L124"/>
      <c r="M124"/>
    </row>
    <row r="125" spans="1:13">
      <c r="A125"/>
      <c r="B125"/>
      <c r="C125"/>
      <c r="D125"/>
      <c r="E125"/>
      <c r="L125"/>
      <c r="M125"/>
    </row>
    <row r="126" spans="1:13">
      <c r="A126"/>
      <c r="B126"/>
      <c r="C126"/>
      <c r="D126"/>
      <c r="E126"/>
      <c r="L126"/>
      <c r="M126"/>
    </row>
    <row r="127" spans="1:13">
      <c r="A127"/>
      <c r="B127"/>
      <c r="C127"/>
      <c r="D127"/>
      <c r="E127"/>
    </row>
    <row r="128" spans="1:13">
      <c r="A128"/>
      <c r="B128"/>
      <c r="C128"/>
      <c r="D128"/>
      <c r="E128"/>
    </row>
    <row r="129" spans="1:5">
      <c r="A129"/>
      <c r="B129"/>
      <c r="C129"/>
      <c r="D129"/>
      <c r="E129"/>
    </row>
    <row r="130" spans="1:5">
      <c r="A130"/>
      <c r="B130"/>
      <c r="C130"/>
      <c r="D130"/>
      <c r="E130"/>
    </row>
    <row r="131" spans="1:5">
      <c r="A131"/>
      <c r="B131"/>
      <c r="C131"/>
      <c r="D131"/>
      <c r="E131"/>
    </row>
    <row r="132" spans="1:5">
      <c r="A132"/>
      <c r="B132"/>
      <c r="C132"/>
      <c r="D132"/>
      <c r="E132"/>
    </row>
    <row r="133" spans="1:5">
      <c r="A133"/>
      <c r="B133"/>
      <c r="C133"/>
      <c r="D133"/>
      <c r="E133"/>
    </row>
    <row r="134" spans="1:5">
      <c r="A134"/>
      <c r="B134"/>
      <c r="C134"/>
      <c r="D134"/>
      <c r="E134"/>
    </row>
    <row r="135" spans="1:5">
      <c r="A135"/>
      <c r="B135"/>
      <c r="C135"/>
      <c r="D135"/>
      <c r="E135"/>
    </row>
    <row r="136" spans="1:5">
      <c r="A136"/>
      <c r="B136"/>
      <c r="C136"/>
      <c r="D136"/>
      <c r="E136"/>
    </row>
    <row r="137" spans="1:5">
      <c r="A137"/>
      <c r="B137"/>
      <c r="C137"/>
      <c r="D137"/>
      <c r="E137"/>
    </row>
    <row r="138" spans="1:5">
      <c r="A138"/>
      <c r="B138"/>
      <c r="C138"/>
      <c r="D138"/>
      <c r="E138"/>
    </row>
    <row r="139" spans="1:5">
      <c r="A139"/>
      <c r="B139"/>
      <c r="C139"/>
      <c r="D139"/>
      <c r="E139"/>
    </row>
    <row r="140" spans="1:5">
      <c r="A140"/>
      <c r="B140"/>
      <c r="C140"/>
      <c r="D140"/>
      <c r="E140"/>
    </row>
    <row r="141" spans="1:5">
      <c r="A141"/>
      <c r="B141"/>
      <c r="C141"/>
      <c r="D141"/>
      <c r="E141"/>
    </row>
    <row r="142" spans="1:5">
      <c r="A142"/>
      <c r="B142"/>
      <c r="C142"/>
      <c r="D142"/>
      <c r="E142"/>
    </row>
    <row r="143" spans="1:5">
      <c r="A143"/>
      <c r="B143"/>
      <c r="C143"/>
      <c r="D143"/>
      <c r="E143"/>
    </row>
    <row r="144" spans="1:5">
      <c r="A144"/>
      <c r="B144"/>
      <c r="C144"/>
      <c r="D144"/>
      <c r="E144"/>
    </row>
    <row r="145" spans="1:5">
      <c r="A145"/>
      <c r="B145"/>
      <c r="C145"/>
      <c r="D145"/>
      <c r="E145"/>
    </row>
    <row r="146" spans="1:5">
      <c r="A146"/>
      <c r="B146"/>
      <c r="C146"/>
      <c r="D146"/>
      <c r="E146"/>
    </row>
    <row r="147" spans="1:5">
      <c r="A147"/>
      <c r="B147"/>
      <c r="C147"/>
      <c r="D147"/>
      <c r="E147"/>
    </row>
    <row r="148" spans="1:5">
      <c r="A148"/>
      <c r="B148"/>
      <c r="C148"/>
      <c r="D148"/>
      <c r="E148"/>
    </row>
    <row r="149" spans="1:5">
      <c r="A149"/>
      <c r="B149"/>
      <c r="C149"/>
      <c r="D149"/>
      <c r="E149"/>
    </row>
    <row r="150" spans="1:5">
      <c r="A150"/>
      <c r="B150"/>
      <c r="C150"/>
      <c r="D150"/>
      <c r="E150"/>
    </row>
    <row r="151" spans="1:5">
      <c r="A151"/>
      <c r="B151"/>
      <c r="C151"/>
      <c r="D151"/>
      <c r="E151"/>
    </row>
    <row r="152" spans="1:5">
      <c r="A152"/>
      <c r="B152"/>
      <c r="C152"/>
      <c r="D152"/>
      <c r="E152"/>
    </row>
    <row r="153" spans="1:5">
      <c r="A153"/>
      <c r="B153"/>
      <c r="C153"/>
      <c r="D153"/>
      <c r="E153"/>
    </row>
    <row r="154" spans="1:5">
      <c r="A154"/>
      <c r="B154"/>
      <c r="C154"/>
      <c r="D154"/>
      <c r="E154"/>
    </row>
    <row r="155" spans="1:5">
      <c r="A155"/>
      <c r="B155"/>
      <c r="C155"/>
      <c r="D155"/>
      <c r="E155"/>
    </row>
    <row r="156" spans="1:5">
      <c r="A156"/>
      <c r="B156"/>
      <c r="C156"/>
      <c r="D156"/>
      <c r="E156"/>
    </row>
    <row r="157" spans="1:5">
      <c r="A157"/>
      <c r="B157"/>
      <c r="C157"/>
      <c r="D157"/>
      <c r="E157"/>
    </row>
    <row r="158" spans="1:5">
      <c r="A158"/>
      <c r="B158"/>
      <c r="C158"/>
      <c r="D158"/>
      <c r="E158"/>
    </row>
    <row r="159" spans="1:5">
      <c r="A159"/>
      <c r="B159"/>
      <c r="C159"/>
      <c r="D159"/>
      <c r="E159"/>
    </row>
    <row r="160" spans="1:5">
      <c r="A160"/>
      <c r="B160"/>
      <c r="C160"/>
      <c r="D160"/>
      <c r="E160"/>
    </row>
    <row r="161" spans="1:5">
      <c r="A161"/>
      <c r="B161"/>
      <c r="C161"/>
      <c r="D161"/>
      <c r="E161"/>
    </row>
    <row r="162" spans="1:5">
      <c r="A162"/>
      <c r="B162"/>
      <c r="C162"/>
      <c r="D162"/>
      <c r="E162"/>
    </row>
    <row r="163" spans="1:5">
      <c r="A163"/>
      <c r="B163"/>
      <c r="C163"/>
      <c r="D163"/>
      <c r="E163"/>
    </row>
    <row r="164" spans="1:5">
      <c r="A164"/>
      <c r="B164"/>
      <c r="C164"/>
      <c r="D164"/>
      <c r="E164"/>
    </row>
    <row r="165" spans="1:5">
      <c r="A165"/>
      <c r="B165"/>
      <c r="C165"/>
      <c r="D165"/>
      <c r="E165"/>
    </row>
    <row r="166" spans="1:5">
      <c r="A166"/>
      <c r="B166"/>
      <c r="C166"/>
      <c r="D166"/>
      <c r="E166"/>
    </row>
    <row r="167" spans="1:5">
      <c r="A167"/>
      <c r="B167"/>
      <c r="C167"/>
      <c r="D167"/>
      <c r="E167"/>
    </row>
    <row r="168" spans="1:5">
      <c r="A168"/>
      <c r="B168"/>
      <c r="C168"/>
      <c r="D168"/>
      <c r="E168"/>
    </row>
    <row r="169" spans="1:5">
      <c r="A169"/>
      <c r="B169"/>
      <c r="C169"/>
      <c r="D169"/>
      <c r="E169"/>
    </row>
    <row r="170" spans="1:5">
      <c r="A170"/>
      <c r="B170"/>
      <c r="C170"/>
      <c r="D170"/>
      <c r="E170"/>
    </row>
    <row r="171" spans="1:5">
      <c r="A171"/>
      <c r="B171"/>
      <c r="C171"/>
      <c r="D171"/>
      <c r="E171"/>
    </row>
    <row r="172" spans="1:5">
      <c r="A172"/>
      <c r="B172"/>
      <c r="C172"/>
      <c r="D172"/>
      <c r="E172"/>
    </row>
    <row r="173" spans="1:5">
      <c r="A173"/>
      <c r="B173"/>
      <c r="C173"/>
      <c r="D173"/>
      <c r="E173"/>
    </row>
    <row r="174" spans="1:5">
      <c r="A174"/>
      <c r="B174"/>
      <c r="C174"/>
      <c r="D174"/>
      <c r="E174"/>
    </row>
    <row r="175" spans="1:5">
      <c r="A175"/>
      <c r="B175"/>
      <c r="C175"/>
      <c r="D175"/>
      <c r="E175"/>
    </row>
    <row r="176" spans="1:5">
      <c r="A176"/>
      <c r="B176"/>
      <c r="C176"/>
      <c r="D176"/>
      <c r="E176"/>
    </row>
    <row r="177" spans="1:5">
      <c r="A177"/>
      <c r="B177"/>
      <c r="C177"/>
      <c r="D177"/>
      <c r="E177"/>
    </row>
    <row r="178" spans="1:5">
      <c r="A178"/>
      <c r="B178"/>
      <c r="C178"/>
      <c r="D178"/>
      <c r="E178"/>
    </row>
    <row r="179" spans="1:5">
      <c r="A179"/>
      <c r="B179"/>
      <c r="C179"/>
      <c r="D179"/>
      <c r="E179"/>
    </row>
    <row r="180" spans="1:5">
      <c r="A180"/>
      <c r="B180"/>
      <c r="C180"/>
      <c r="D180"/>
      <c r="E180"/>
    </row>
    <row r="181" spans="1:5">
      <c r="A181"/>
      <c r="B181"/>
      <c r="C181"/>
      <c r="D181"/>
      <c r="E181"/>
    </row>
    <row r="182" spans="1:5">
      <c r="A182"/>
      <c r="B182"/>
      <c r="C182"/>
      <c r="D182"/>
      <c r="E182"/>
    </row>
    <row r="183" spans="1:5">
      <c r="A183"/>
      <c r="B183"/>
      <c r="C183"/>
      <c r="D183"/>
      <c r="E183"/>
    </row>
    <row r="184" spans="1:5">
      <c r="A184"/>
      <c r="B184"/>
      <c r="C184"/>
      <c r="D184"/>
      <c r="E184"/>
    </row>
    <row r="185" spans="1:5">
      <c r="A185"/>
      <c r="B185"/>
      <c r="C185"/>
      <c r="D185"/>
      <c r="E185"/>
    </row>
    <row r="186" spans="1:5">
      <c r="A186"/>
      <c r="B186"/>
      <c r="C186"/>
      <c r="D186"/>
      <c r="E186"/>
    </row>
    <row r="187" spans="1:5">
      <c r="A187"/>
      <c r="B187"/>
      <c r="C187"/>
      <c r="D187"/>
      <c r="E187"/>
    </row>
    <row r="188" spans="1:5">
      <c r="A188"/>
      <c r="B188"/>
      <c r="C188"/>
      <c r="D188"/>
      <c r="E188"/>
    </row>
    <row r="189" spans="1:5">
      <c r="A189"/>
      <c r="B189"/>
      <c r="C189"/>
      <c r="D189"/>
      <c r="E189"/>
    </row>
    <row r="190" spans="1:5">
      <c r="A190"/>
      <c r="B190"/>
      <c r="C190"/>
      <c r="D190"/>
      <c r="E190"/>
    </row>
    <row r="191" spans="1:5">
      <c r="A191"/>
      <c r="B191"/>
      <c r="C191"/>
      <c r="D191"/>
      <c r="E191"/>
    </row>
    <row r="192" spans="1:5">
      <c r="A192"/>
      <c r="B192"/>
      <c r="C192"/>
      <c r="D192"/>
      <c r="E192"/>
    </row>
    <row r="193" spans="1:5">
      <c r="A193"/>
      <c r="B193"/>
      <c r="C193"/>
      <c r="D193"/>
      <c r="E193"/>
    </row>
    <row r="194" spans="1:5">
      <c r="A194"/>
      <c r="B194"/>
      <c r="C194"/>
      <c r="D194"/>
      <c r="E194"/>
    </row>
    <row r="195" spans="1:5">
      <c r="A195"/>
      <c r="B195"/>
      <c r="C195"/>
      <c r="D195"/>
      <c r="E195"/>
    </row>
    <row r="196" spans="1:5">
      <c r="A196"/>
      <c r="B196"/>
      <c r="C196"/>
      <c r="D196"/>
      <c r="E196"/>
    </row>
    <row r="197" spans="1:5">
      <c r="A197"/>
      <c r="B197"/>
      <c r="C197"/>
      <c r="D197"/>
      <c r="E197"/>
    </row>
    <row r="198" spans="1:5">
      <c r="A198"/>
      <c r="B198"/>
      <c r="C198"/>
      <c r="D198"/>
      <c r="E198"/>
    </row>
    <row r="199" spans="1:5">
      <c r="A199"/>
      <c r="B199"/>
      <c r="C199"/>
      <c r="D199"/>
      <c r="E199"/>
    </row>
    <row r="200" spans="1:5">
      <c r="A200"/>
      <c r="B200"/>
      <c r="C200"/>
      <c r="D200"/>
      <c r="E200"/>
    </row>
    <row r="201" spans="1:5">
      <c r="A201"/>
      <c r="B201"/>
      <c r="C201"/>
      <c r="D201"/>
      <c r="E201"/>
    </row>
    <row r="202" spans="1:5">
      <c r="A202"/>
      <c r="B202"/>
      <c r="C202"/>
      <c r="D202"/>
      <c r="E202"/>
    </row>
    <row r="203" spans="1:5">
      <c r="A203"/>
      <c r="B203"/>
      <c r="C203"/>
      <c r="D203"/>
      <c r="E203"/>
    </row>
    <row r="204" spans="1:5">
      <c r="A204"/>
      <c r="B204"/>
      <c r="C204"/>
      <c r="D204"/>
      <c r="E204"/>
    </row>
    <row r="205" spans="1:5">
      <c r="A205"/>
      <c r="B205"/>
      <c r="C205"/>
      <c r="D205"/>
      <c r="E205"/>
    </row>
    <row r="206" spans="1:5">
      <c r="A206"/>
      <c r="B206"/>
      <c r="C206"/>
      <c r="D206"/>
      <c r="E206"/>
    </row>
    <row r="207" spans="1:5">
      <c r="A207"/>
      <c r="B207"/>
      <c r="C207"/>
      <c r="D207"/>
      <c r="E207"/>
    </row>
    <row r="208" spans="1:5">
      <c r="A208"/>
      <c r="B208"/>
      <c r="C208"/>
      <c r="D208"/>
      <c r="E208"/>
    </row>
    <row r="209" spans="1:5">
      <c r="A209"/>
      <c r="B209"/>
      <c r="C209"/>
      <c r="D209"/>
      <c r="E209"/>
    </row>
    <row r="210" spans="1:5">
      <c r="A210"/>
      <c r="B210"/>
      <c r="C210"/>
      <c r="D210"/>
      <c r="E210"/>
    </row>
    <row r="211" spans="1:5">
      <c r="A211"/>
      <c r="B211"/>
      <c r="C211"/>
      <c r="D211"/>
      <c r="E211"/>
    </row>
    <row r="212" spans="1:5">
      <c r="A212"/>
      <c r="B212"/>
      <c r="C212"/>
      <c r="D212"/>
      <c r="E212"/>
    </row>
    <row r="213" spans="1:5">
      <c r="A213"/>
      <c r="B213"/>
      <c r="C213"/>
      <c r="D213"/>
      <c r="E213"/>
    </row>
    <row r="214" spans="1:5">
      <c r="A214"/>
      <c r="B214"/>
      <c r="C214"/>
      <c r="D214"/>
      <c r="E214"/>
    </row>
    <row r="215" spans="1:5">
      <c r="A215"/>
      <c r="B215"/>
      <c r="C215"/>
      <c r="D215"/>
      <c r="E215"/>
    </row>
    <row r="216" spans="1:5">
      <c r="A216"/>
      <c r="B216"/>
      <c r="C216"/>
      <c r="D216"/>
      <c r="E216"/>
    </row>
    <row r="217" spans="1:5">
      <c r="A217"/>
      <c r="B217"/>
      <c r="C217"/>
      <c r="D217"/>
      <c r="E217"/>
    </row>
    <row r="218" spans="1:5">
      <c r="A218"/>
      <c r="B218"/>
      <c r="C218"/>
      <c r="D218"/>
      <c r="E218"/>
    </row>
    <row r="219" spans="1:5">
      <c r="A219"/>
      <c r="B219"/>
      <c r="C219"/>
      <c r="D219"/>
      <c r="E219"/>
    </row>
    <row r="220" spans="1:5">
      <c r="A220"/>
      <c r="B220"/>
      <c r="C220"/>
      <c r="D220"/>
      <c r="E220"/>
    </row>
    <row r="221" spans="1:5">
      <c r="A221"/>
      <c r="B221"/>
      <c r="C221"/>
      <c r="D221"/>
      <c r="E221"/>
    </row>
    <row r="222" spans="1:5">
      <c r="A222"/>
      <c r="B222"/>
      <c r="C222"/>
      <c r="D222"/>
      <c r="E222"/>
    </row>
    <row r="223" spans="1:5">
      <c r="A223"/>
      <c r="B223"/>
      <c r="C223"/>
      <c r="D223"/>
      <c r="E223"/>
    </row>
    <row r="224" spans="1:5">
      <c r="A224"/>
      <c r="B224"/>
      <c r="C224"/>
      <c r="D224"/>
      <c r="E224"/>
    </row>
    <row r="225" spans="1:5">
      <c r="A225"/>
      <c r="B225"/>
      <c r="C225"/>
      <c r="D225"/>
      <c r="E225"/>
    </row>
    <row r="226" spans="1:5">
      <c r="A226"/>
      <c r="B226"/>
      <c r="C226"/>
      <c r="D226"/>
      <c r="E226"/>
    </row>
    <row r="227" spans="1:5">
      <c r="A227"/>
      <c r="B227"/>
      <c r="C227"/>
      <c r="D227"/>
      <c r="E227"/>
    </row>
    <row r="228" spans="1:5">
      <c r="A228"/>
      <c r="B228"/>
      <c r="C228"/>
      <c r="D228"/>
      <c r="E228"/>
    </row>
    <row r="229" spans="1:5">
      <c r="A229"/>
      <c r="B229"/>
      <c r="C229"/>
      <c r="D229"/>
      <c r="E229"/>
    </row>
    <row r="230" spans="1:5">
      <c r="A230"/>
      <c r="B230"/>
      <c r="C230"/>
      <c r="D230"/>
      <c r="E230"/>
    </row>
    <row r="231" spans="1:5">
      <c r="A231"/>
      <c r="B231"/>
      <c r="C231"/>
      <c r="D231"/>
      <c r="E231"/>
    </row>
    <row r="232" spans="1:5">
      <c r="A232"/>
      <c r="B232"/>
      <c r="C232"/>
      <c r="D232"/>
      <c r="E232"/>
    </row>
    <row r="233" spans="1:5">
      <c r="A233"/>
      <c r="B233"/>
      <c r="C233"/>
      <c r="D233"/>
      <c r="E233"/>
    </row>
    <row r="234" spans="1:5">
      <c r="A234"/>
      <c r="B234"/>
      <c r="C234"/>
      <c r="D234"/>
      <c r="E234"/>
    </row>
    <row r="235" spans="1:5">
      <c r="A235"/>
      <c r="B235"/>
      <c r="C235"/>
      <c r="D235"/>
      <c r="E235"/>
    </row>
    <row r="236" spans="1:5">
      <c r="A236"/>
      <c r="B236"/>
      <c r="C236"/>
      <c r="D236"/>
      <c r="E236"/>
    </row>
    <row r="237" spans="1:5">
      <c r="A237"/>
      <c r="B237"/>
      <c r="C237"/>
      <c r="D237"/>
      <c r="E237"/>
    </row>
    <row r="238" spans="1:5">
      <c r="A238"/>
      <c r="B238"/>
      <c r="C238"/>
      <c r="D238"/>
      <c r="E238"/>
    </row>
    <row r="239" spans="1:5">
      <c r="A239"/>
      <c r="B239"/>
      <c r="C239"/>
      <c r="D239"/>
      <c r="E239"/>
    </row>
    <row r="240" spans="1:5">
      <c r="A240"/>
      <c r="B240"/>
      <c r="C240"/>
      <c r="D240"/>
      <c r="E240"/>
    </row>
    <row r="241" spans="1:5">
      <c r="A241"/>
      <c r="B241"/>
      <c r="C241"/>
      <c r="D241"/>
      <c r="E241"/>
    </row>
    <row r="242" spans="1:5">
      <c r="A242"/>
      <c r="B242"/>
      <c r="C242"/>
      <c r="D242"/>
      <c r="E242"/>
    </row>
    <row r="243" spans="1:5">
      <c r="A243"/>
      <c r="B243"/>
      <c r="C243"/>
      <c r="D243"/>
      <c r="E243"/>
    </row>
    <row r="244" spans="1:5">
      <c r="A244"/>
      <c r="B244"/>
      <c r="C244"/>
      <c r="D244"/>
      <c r="E244"/>
    </row>
    <row r="245" spans="1:5">
      <c r="A245"/>
      <c r="B245"/>
      <c r="C245"/>
      <c r="D245"/>
      <c r="E245"/>
    </row>
    <row r="246" spans="1:5">
      <c r="A246"/>
      <c r="B246"/>
      <c r="C246"/>
      <c r="D246"/>
      <c r="E246"/>
    </row>
    <row r="247" spans="1:5">
      <c r="A247"/>
      <c r="B247"/>
      <c r="C247"/>
      <c r="D247"/>
      <c r="E247"/>
    </row>
    <row r="248" spans="1:5">
      <c r="A248"/>
      <c r="B248"/>
      <c r="C248"/>
      <c r="D248"/>
      <c r="E248"/>
    </row>
    <row r="249" spans="1:5">
      <c r="A249"/>
      <c r="B249"/>
      <c r="C249"/>
      <c r="D249"/>
      <c r="E249"/>
    </row>
    <row r="250" spans="1:5">
      <c r="A250"/>
      <c r="B250"/>
      <c r="C250"/>
      <c r="D250"/>
      <c r="E250"/>
    </row>
    <row r="251" spans="1:5">
      <c r="A251"/>
      <c r="B251"/>
      <c r="C251"/>
      <c r="D251"/>
      <c r="E251"/>
    </row>
    <row r="252" spans="1:5">
      <c r="A252"/>
      <c r="B252"/>
      <c r="C252"/>
      <c r="D252"/>
      <c r="E252"/>
    </row>
    <row r="253" spans="1:5">
      <c r="A253"/>
      <c r="B253"/>
      <c r="C253"/>
      <c r="D253"/>
      <c r="E253"/>
    </row>
    <row r="254" spans="1:5">
      <c r="A254"/>
      <c r="B254"/>
      <c r="C254"/>
      <c r="D254"/>
      <c r="E254"/>
    </row>
    <row r="255" spans="1:5">
      <c r="A255"/>
      <c r="B255"/>
      <c r="C255"/>
      <c r="D255"/>
      <c r="E255"/>
    </row>
    <row r="256" spans="1:5">
      <c r="A256"/>
      <c r="B256"/>
      <c r="C256"/>
      <c r="D256"/>
      <c r="E256"/>
    </row>
    <row r="257" spans="1:5">
      <c r="A257"/>
      <c r="B257"/>
      <c r="C257"/>
      <c r="D257"/>
      <c r="E257"/>
    </row>
    <row r="258" spans="1:5">
      <c r="A258"/>
      <c r="B258"/>
      <c r="C258"/>
      <c r="D258"/>
      <c r="E258"/>
    </row>
    <row r="259" spans="1:5">
      <c r="A259"/>
      <c r="B259"/>
      <c r="C259"/>
      <c r="D259"/>
      <c r="E259"/>
    </row>
    <row r="260" spans="1:5">
      <c r="A260"/>
      <c r="B260"/>
      <c r="C260"/>
      <c r="D260"/>
      <c r="E260"/>
    </row>
    <row r="261" spans="1:5">
      <c r="A261"/>
      <c r="B261"/>
      <c r="C261"/>
      <c r="D261"/>
      <c r="E261"/>
    </row>
    <row r="262" spans="1:5">
      <c r="A262"/>
      <c r="B262"/>
      <c r="C262"/>
      <c r="D262"/>
      <c r="E262"/>
    </row>
    <row r="263" spans="1:5">
      <c r="A263"/>
      <c r="B263"/>
      <c r="C263"/>
      <c r="D263"/>
      <c r="E263"/>
    </row>
    <row r="264" spans="1:5">
      <c r="A264"/>
      <c r="B264"/>
      <c r="C264"/>
      <c r="D264"/>
      <c r="E264"/>
    </row>
    <row r="265" spans="1:5">
      <c r="A265"/>
      <c r="B265"/>
      <c r="C265"/>
      <c r="D265"/>
      <c r="E265"/>
    </row>
    <row r="266" spans="1:5">
      <c r="A266"/>
      <c r="B266"/>
      <c r="C266"/>
      <c r="D266"/>
      <c r="E266"/>
    </row>
    <row r="267" spans="1:5">
      <c r="A267"/>
      <c r="B267"/>
      <c r="C267"/>
      <c r="D267"/>
      <c r="E267"/>
    </row>
    <row r="268" spans="1:5">
      <c r="A268"/>
      <c r="B268"/>
      <c r="C268"/>
      <c r="D268"/>
      <c r="E268"/>
    </row>
    <row r="269" spans="1:5">
      <c r="A269"/>
      <c r="B269"/>
      <c r="C269"/>
      <c r="D269"/>
      <c r="E269"/>
    </row>
    <row r="270" spans="1:5">
      <c r="A270"/>
      <c r="B270"/>
      <c r="C270"/>
      <c r="D270"/>
      <c r="E270"/>
    </row>
    <row r="271" spans="1:5">
      <c r="A271"/>
      <c r="B271"/>
      <c r="C271"/>
      <c r="D271"/>
      <c r="E271"/>
    </row>
    <row r="272" spans="1:5">
      <c r="A272"/>
      <c r="B272"/>
      <c r="C272"/>
      <c r="D272"/>
      <c r="E272"/>
    </row>
    <row r="273" spans="1:5">
      <c r="A273"/>
      <c r="B273"/>
      <c r="C273"/>
      <c r="D273"/>
      <c r="E273"/>
    </row>
    <row r="274" spans="1:5">
      <c r="A274"/>
      <c r="B274"/>
      <c r="C274"/>
      <c r="D274"/>
      <c r="E274"/>
    </row>
    <row r="275" spans="1:5">
      <c r="A275"/>
      <c r="B275"/>
      <c r="C275"/>
      <c r="D275"/>
      <c r="E275"/>
    </row>
    <row r="276" spans="1:5">
      <c r="A276"/>
      <c r="B276"/>
      <c r="C276"/>
      <c r="D276"/>
      <c r="E276"/>
    </row>
    <row r="277" spans="1:5">
      <c r="A277"/>
      <c r="B277"/>
      <c r="C277"/>
      <c r="D277"/>
      <c r="E277"/>
    </row>
    <row r="278" spans="1:5">
      <c r="A278"/>
      <c r="B278"/>
      <c r="C278"/>
      <c r="D278"/>
      <c r="E278"/>
    </row>
    <row r="279" spans="1:5">
      <c r="A279"/>
      <c r="B279"/>
      <c r="C279"/>
      <c r="D279"/>
      <c r="E279"/>
    </row>
    <row r="280" spans="1:5">
      <c r="A280"/>
      <c r="B280"/>
      <c r="C280"/>
      <c r="D280"/>
      <c r="E280"/>
    </row>
    <row r="281" spans="1:5">
      <c r="A281"/>
      <c r="B281"/>
      <c r="C281"/>
      <c r="D281"/>
      <c r="E281"/>
    </row>
    <row r="282" spans="1:5">
      <c r="A282"/>
      <c r="B282"/>
      <c r="C282"/>
      <c r="D282"/>
      <c r="E282"/>
    </row>
    <row r="283" spans="1:5">
      <c r="A283"/>
      <c r="B283"/>
      <c r="C283"/>
      <c r="D283"/>
      <c r="E283"/>
    </row>
    <row r="284" spans="1:5">
      <c r="A284"/>
      <c r="B284"/>
      <c r="C284"/>
      <c r="D284"/>
      <c r="E284"/>
    </row>
    <row r="285" spans="1:5">
      <c r="A285"/>
      <c r="B285"/>
      <c r="C285"/>
      <c r="D285"/>
      <c r="E285"/>
    </row>
    <row r="286" spans="1:5">
      <c r="A286"/>
      <c r="B286"/>
      <c r="C286"/>
      <c r="D286"/>
      <c r="E286"/>
    </row>
    <row r="287" spans="1:5">
      <c r="A287"/>
      <c r="B287"/>
      <c r="C287"/>
      <c r="D287"/>
      <c r="E287"/>
    </row>
    <row r="288" spans="1:5">
      <c r="A288"/>
      <c r="B288"/>
      <c r="C288"/>
      <c r="D288"/>
      <c r="E288"/>
    </row>
    <row r="289" spans="1:5">
      <c r="A289"/>
      <c r="B289"/>
      <c r="C289"/>
      <c r="D289"/>
      <c r="E289"/>
    </row>
    <row r="290" spans="1:5">
      <c r="A290"/>
      <c r="B290"/>
      <c r="C290"/>
      <c r="D290"/>
      <c r="E290"/>
    </row>
    <row r="291" spans="1:5">
      <c r="A291"/>
      <c r="B291"/>
      <c r="C291"/>
      <c r="D291"/>
      <c r="E291"/>
    </row>
    <row r="292" spans="1:5">
      <c r="A292"/>
      <c r="B292"/>
      <c r="C292"/>
      <c r="D292"/>
      <c r="E292"/>
    </row>
    <row r="293" spans="1:5">
      <c r="A293"/>
      <c r="B293"/>
      <c r="C293"/>
      <c r="D293"/>
      <c r="E293"/>
    </row>
    <row r="294" spans="1:5">
      <c r="A294"/>
      <c r="B294"/>
      <c r="C294"/>
      <c r="D294"/>
      <c r="E294"/>
    </row>
    <row r="295" spans="1:5">
      <c r="A295"/>
      <c r="B295"/>
      <c r="C295"/>
      <c r="D295"/>
      <c r="E295"/>
    </row>
    <row r="296" spans="1:5">
      <c r="A296"/>
      <c r="B296"/>
      <c r="C296"/>
      <c r="D296"/>
      <c r="E296"/>
    </row>
    <row r="297" spans="1:5">
      <c r="A297"/>
      <c r="B297"/>
      <c r="C297"/>
      <c r="D297"/>
      <c r="E297"/>
    </row>
    <row r="298" spans="1:5">
      <c r="A298"/>
      <c r="B298"/>
      <c r="C298"/>
      <c r="D298"/>
      <c r="E298"/>
    </row>
    <row r="299" spans="1:5">
      <c r="A299"/>
      <c r="B299"/>
      <c r="C299"/>
      <c r="D299"/>
      <c r="E299"/>
    </row>
    <row r="300" spans="1:5">
      <c r="A300"/>
      <c r="B300"/>
      <c r="C300"/>
      <c r="D300"/>
      <c r="E300"/>
    </row>
    <row r="301" spans="1:5">
      <c r="A301"/>
      <c r="B301"/>
      <c r="C301"/>
      <c r="D301"/>
      <c r="E301"/>
    </row>
    <row r="302" spans="1:5">
      <c r="A302"/>
      <c r="B302"/>
      <c r="C302"/>
      <c r="D302"/>
      <c r="E302"/>
    </row>
    <row r="303" spans="1:5">
      <c r="A303"/>
      <c r="B303"/>
      <c r="C303"/>
      <c r="D303"/>
      <c r="E303"/>
    </row>
    <row r="304" spans="1:5">
      <c r="A304"/>
      <c r="B304"/>
      <c r="C304"/>
      <c r="D304"/>
      <c r="E304"/>
    </row>
    <row r="305" spans="1:5">
      <c r="A305"/>
      <c r="B305"/>
      <c r="C305"/>
      <c r="D305"/>
      <c r="E305"/>
    </row>
    <row r="306" spans="1:5">
      <c r="A306"/>
      <c r="B306"/>
      <c r="C306"/>
      <c r="D306"/>
      <c r="E306"/>
    </row>
    <row r="307" spans="1:5">
      <c r="A307"/>
      <c r="B307"/>
      <c r="C307"/>
      <c r="D307"/>
      <c r="E307"/>
    </row>
    <row r="308" spans="1:5">
      <c r="A308"/>
      <c r="B308"/>
      <c r="C308"/>
      <c r="D308"/>
      <c r="E308"/>
    </row>
    <row r="309" spans="1:5">
      <c r="A309"/>
      <c r="B309"/>
      <c r="C309"/>
      <c r="D309"/>
      <c r="E309"/>
    </row>
    <row r="310" spans="1:5">
      <c r="A310"/>
      <c r="B310"/>
      <c r="C310"/>
      <c r="D310"/>
      <c r="E310"/>
    </row>
    <row r="311" spans="1:5">
      <c r="A311"/>
      <c r="B311"/>
      <c r="C311"/>
      <c r="D311"/>
      <c r="E311"/>
    </row>
    <row r="312" spans="1:5">
      <c r="A312"/>
      <c r="B312"/>
      <c r="C312"/>
      <c r="D312"/>
      <c r="E312"/>
    </row>
    <row r="313" spans="1:5">
      <c r="A313"/>
      <c r="B313"/>
      <c r="C313"/>
      <c r="D313"/>
      <c r="E313"/>
    </row>
    <row r="314" spans="1:5">
      <c r="A314"/>
      <c r="B314"/>
      <c r="C314"/>
      <c r="D314"/>
      <c r="E314"/>
    </row>
    <row r="315" spans="1:5">
      <c r="A315"/>
      <c r="B315"/>
      <c r="C315"/>
      <c r="D315"/>
      <c r="E315"/>
    </row>
    <row r="316" spans="1:5">
      <c r="A316"/>
      <c r="B316"/>
      <c r="C316"/>
      <c r="D316"/>
      <c r="E316"/>
    </row>
    <row r="317" spans="1:5">
      <c r="A317"/>
      <c r="B317"/>
      <c r="C317"/>
      <c r="D317"/>
      <c r="E317"/>
    </row>
    <row r="318" spans="1:5">
      <c r="A318"/>
      <c r="B318"/>
      <c r="C318"/>
      <c r="D318"/>
      <c r="E318"/>
    </row>
    <row r="319" spans="1:5">
      <c r="A319"/>
      <c r="B319"/>
      <c r="C319"/>
      <c r="D319"/>
      <c r="E319"/>
    </row>
    <row r="320" spans="1:5">
      <c r="A320"/>
      <c r="B320"/>
      <c r="C320"/>
      <c r="D320"/>
      <c r="E320"/>
    </row>
    <row r="321" spans="1:5">
      <c r="A321"/>
      <c r="B321"/>
      <c r="C321"/>
      <c r="D321"/>
      <c r="E321"/>
    </row>
    <row r="322" spans="1:5">
      <c r="A322"/>
      <c r="B322"/>
      <c r="C322"/>
      <c r="D322"/>
      <c r="E322"/>
    </row>
    <row r="323" spans="1:5">
      <c r="A323"/>
      <c r="B323"/>
      <c r="C323"/>
      <c r="D323"/>
      <c r="E323"/>
    </row>
    <row r="324" spans="1:5">
      <c r="A324"/>
      <c r="B324"/>
      <c r="C324"/>
      <c r="D324"/>
      <c r="E324"/>
    </row>
    <row r="325" spans="1:5">
      <c r="A325"/>
      <c r="B325"/>
      <c r="C325"/>
      <c r="D325"/>
      <c r="E325"/>
    </row>
    <row r="326" spans="1:5">
      <c r="A326"/>
      <c r="B326"/>
      <c r="C326"/>
      <c r="D326"/>
      <c r="E326"/>
    </row>
    <row r="327" spans="1:5">
      <c r="A327"/>
      <c r="B327"/>
      <c r="C327"/>
      <c r="D327"/>
      <c r="E327"/>
    </row>
    <row r="328" spans="1:5">
      <c r="A328"/>
      <c r="B328"/>
      <c r="C328"/>
      <c r="D328"/>
      <c r="E328"/>
    </row>
    <row r="329" spans="1:5">
      <c r="A329"/>
      <c r="B329"/>
      <c r="C329"/>
      <c r="D329"/>
      <c r="E329"/>
    </row>
    <row r="330" spans="1:5">
      <c r="A330"/>
      <c r="B330"/>
      <c r="C330"/>
      <c r="D330"/>
      <c r="E330"/>
    </row>
    <row r="331" spans="1:5">
      <c r="A331"/>
      <c r="B331"/>
      <c r="C331"/>
      <c r="D331"/>
      <c r="E331"/>
    </row>
    <row r="332" spans="1:5">
      <c r="A332"/>
      <c r="B332"/>
      <c r="C332"/>
      <c r="D332"/>
      <c r="E332"/>
    </row>
    <row r="333" spans="1:5">
      <c r="A333"/>
      <c r="B333"/>
      <c r="C333"/>
      <c r="D333"/>
      <c r="E333"/>
    </row>
    <row r="334" spans="1:5">
      <c r="A334"/>
      <c r="B334"/>
      <c r="C334"/>
      <c r="D334"/>
      <c r="E334"/>
    </row>
    <row r="335" spans="1:5">
      <c r="A335"/>
      <c r="B335"/>
      <c r="C335"/>
      <c r="D335"/>
      <c r="E335"/>
    </row>
    <row r="336" spans="1:5">
      <c r="A336"/>
      <c r="B336"/>
      <c r="C336"/>
      <c r="D336"/>
      <c r="E336"/>
    </row>
    <row r="337" spans="1:5">
      <c r="A337"/>
      <c r="B337"/>
      <c r="C337"/>
      <c r="D337"/>
      <c r="E337"/>
    </row>
    <row r="338" spans="1:5">
      <c r="A338"/>
      <c r="B338"/>
      <c r="C338"/>
      <c r="D338"/>
      <c r="E338"/>
    </row>
    <row r="339" spans="1:5">
      <c r="A339"/>
      <c r="B339"/>
      <c r="C339"/>
      <c r="D339"/>
      <c r="E339"/>
    </row>
    <row r="340" spans="1:5">
      <c r="A340"/>
      <c r="B340"/>
      <c r="C340"/>
      <c r="D340"/>
      <c r="E340"/>
    </row>
    <row r="341" spans="1:5">
      <c r="A341"/>
      <c r="B341"/>
      <c r="C341"/>
      <c r="D341"/>
      <c r="E341"/>
    </row>
    <row r="342" spans="1:5">
      <c r="A342"/>
      <c r="B342"/>
      <c r="C342"/>
      <c r="D342"/>
      <c r="E342"/>
    </row>
    <row r="343" spans="1:5">
      <c r="A343"/>
      <c r="B343"/>
      <c r="C343"/>
      <c r="D343"/>
      <c r="E343"/>
    </row>
    <row r="344" spans="1:5">
      <c r="A344"/>
      <c r="B344"/>
      <c r="C344"/>
      <c r="D344"/>
      <c r="E344"/>
    </row>
    <row r="345" spans="1:5">
      <c r="A345"/>
      <c r="B345"/>
      <c r="C345"/>
      <c r="D345"/>
      <c r="E345"/>
    </row>
    <row r="346" spans="1:5">
      <c r="A346"/>
      <c r="B346"/>
      <c r="C346"/>
      <c r="D346"/>
      <c r="E346"/>
    </row>
    <row r="347" spans="1:5">
      <c r="A347"/>
      <c r="B347"/>
      <c r="C347"/>
      <c r="D347"/>
      <c r="E347"/>
    </row>
    <row r="348" spans="1:5">
      <c r="A348"/>
      <c r="B348"/>
      <c r="C348"/>
      <c r="D348"/>
      <c r="E348"/>
    </row>
    <row r="349" spans="1:5">
      <c r="A349"/>
      <c r="B349"/>
      <c r="C349"/>
      <c r="D349"/>
      <c r="E349"/>
    </row>
    <row r="350" spans="1:5">
      <c r="A350"/>
      <c r="B350"/>
      <c r="C350"/>
      <c r="D350"/>
      <c r="E350"/>
    </row>
    <row r="351" spans="1:5">
      <c r="A351"/>
      <c r="B351"/>
      <c r="C351"/>
      <c r="D351"/>
      <c r="E351"/>
    </row>
    <row r="352" spans="1:5">
      <c r="A352"/>
      <c r="B352"/>
      <c r="C352"/>
      <c r="D352"/>
      <c r="E352"/>
    </row>
    <row r="353" spans="1:5">
      <c r="A353"/>
      <c r="B353"/>
      <c r="C353"/>
      <c r="D353"/>
      <c r="E353"/>
    </row>
    <row r="354" spans="1:5">
      <c r="A354"/>
      <c r="B354"/>
      <c r="C354"/>
      <c r="D354"/>
      <c r="E354"/>
    </row>
    <row r="355" spans="1:5">
      <c r="A355"/>
      <c r="B355"/>
      <c r="C355"/>
      <c r="D355"/>
      <c r="E355"/>
    </row>
    <row r="356" spans="1:5">
      <c r="A356"/>
      <c r="B356"/>
      <c r="C356"/>
      <c r="D356"/>
      <c r="E356"/>
    </row>
    <row r="357" spans="1:5">
      <c r="A357"/>
      <c r="B357"/>
      <c r="C357"/>
      <c r="D357"/>
      <c r="E357"/>
    </row>
    <row r="358" spans="1:5">
      <c r="A358"/>
      <c r="B358"/>
      <c r="C358"/>
      <c r="D358"/>
      <c r="E358"/>
    </row>
    <row r="359" spans="1:5">
      <c r="A359"/>
      <c r="B359"/>
      <c r="C359"/>
      <c r="D359"/>
      <c r="E359"/>
    </row>
    <row r="360" spans="1:5">
      <c r="A360"/>
      <c r="B360"/>
      <c r="C360"/>
      <c r="D360"/>
      <c r="E360"/>
    </row>
    <row r="361" spans="1:5">
      <c r="A361"/>
      <c r="B361"/>
      <c r="C361"/>
      <c r="D361"/>
      <c r="E361"/>
    </row>
    <row r="362" spans="1:5">
      <c r="A362"/>
      <c r="B362"/>
      <c r="C362"/>
      <c r="D362"/>
      <c r="E362"/>
    </row>
    <row r="363" spans="1:5">
      <c r="A363"/>
      <c r="B363"/>
      <c r="C363"/>
      <c r="D363"/>
      <c r="E363"/>
    </row>
    <row r="364" spans="1:5">
      <c r="A364"/>
      <c r="B364"/>
      <c r="C364"/>
      <c r="D364"/>
      <c r="E364"/>
    </row>
    <row r="365" spans="1:5">
      <c r="A365"/>
      <c r="B365"/>
      <c r="C365"/>
      <c r="D365"/>
      <c r="E365"/>
    </row>
    <row r="366" spans="1:5">
      <c r="A366"/>
      <c r="B366"/>
      <c r="C366"/>
      <c r="D366"/>
      <c r="E366"/>
    </row>
    <row r="367" spans="1:5">
      <c r="A367"/>
      <c r="B367"/>
      <c r="C367"/>
      <c r="D367"/>
      <c r="E367"/>
    </row>
    <row r="368" spans="1:5">
      <c r="A368"/>
      <c r="B368"/>
      <c r="C368"/>
      <c r="D368"/>
      <c r="E368"/>
    </row>
    <row r="369" spans="1:5">
      <c r="A369"/>
      <c r="B369"/>
      <c r="C369"/>
      <c r="D369"/>
      <c r="E369"/>
    </row>
    <row r="370" spans="1:5">
      <c r="A370"/>
      <c r="B370"/>
      <c r="C370"/>
      <c r="D370"/>
      <c r="E370"/>
    </row>
    <row r="371" spans="1:5">
      <c r="A371"/>
      <c r="B371"/>
      <c r="C371"/>
      <c r="D371"/>
      <c r="E371"/>
    </row>
    <row r="372" spans="1:5">
      <c r="A372"/>
      <c r="B372"/>
      <c r="C372"/>
      <c r="D372"/>
      <c r="E372"/>
    </row>
    <row r="373" spans="1:5">
      <c r="A373"/>
      <c r="B373"/>
      <c r="C373"/>
      <c r="D373"/>
      <c r="E373"/>
    </row>
    <row r="374" spans="1:5">
      <c r="A374"/>
      <c r="B374"/>
      <c r="C374"/>
      <c r="D374"/>
      <c r="E374"/>
    </row>
    <row r="375" spans="1:5">
      <c r="A375"/>
      <c r="B375"/>
      <c r="C375"/>
      <c r="D375"/>
      <c r="E375"/>
    </row>
    <row r="376" spans="1:5">
      <c r="A376"/>
      <c r="B376"/>
      <c r="C376"/>
      <c r="D376"/>
      <c r="E376"/>
    </row>
    <row r="377" spans="1:5">
      <c r="A377"/>
      <c r="B377"/>
      <c r="C377"/>
      <c r="D377"/>
      <c r="E377"/>
    </row>
    <row r="378" spans="1:5">
      <c r="A378"/>
      <c r="B378"/>
      <c r="C378"/>
      <c r="D378"/>
      <c r="E378"/>
    </row>
    <row r="379" spans="1:5">
      <c r="A379"/>
      <c r="B379"/>
      <c r="C379"/>
      <c r="D379"/>
      <c r="E379"/>
    </row>
    <row r="380" spans="1:5">
      <c r="A380"/>
      <c r="B380"/>
      <c r="C380"/>
      <c r="D380"/>
      <c r="E380"/>
    </row>
    <row r="381" spans="1:5">
      <c r="A381"/>
      <c r="B381"/>
      <c r="C381"/>
      <c r="D381"/>
      <c r="E381"/>
    </row>
    <row r="382" spans="1:5">
      <c r="A382"/>
      <c r="B382"/>
      <c r="C382"/>
      <c r="D382"/>
      <c r="E382"/>
    </row>
    <row r="383" spans="1:5">
      <c r="A383"/>
      <c r="B383"/>
      <c r="C383"/>
      <c r="D383"/>
      <c r="E383"/>
    </row>
    <row r="384" spans="1:5">
      <c r="A384"/>
      <c r="B384"/>
      <c r="C384"/>
      <c r="D384"/>
      <c r="E384"/>
    </row>
    <row r="385" spans="1:5">
      <c r="A385"/>
      <c r="B385"/>
      <c r="C385"/>
      <c r="D385"/>
      <c r="E385"/>
    </row>
    <row r="386" spans="1:5">
      <c r="A386"/>
      <c r="B386"/>
      <c r="C386"/>
      <c r="D386"/>
      <c r="E386"/>
    </row>
    <row r="387" spans="1:5">
      <c r="A387"/>
      <c r="B387"/>
      <c r="C387"/>
      <c r="D387"/>
      <c r="E387"/>
    </row>
    <row r="388" spans="1:5">
      <c r="A388"/>
      <c r="B388"/>
      <c r="C388"/>
      <c r="D388"/>
      <c r="E388"/>
    </row>
    <row r="389" spans="1:5">
      <c r="A389"/>
      <c r="B389"/>
      <c r="C389"/>
      <c r="D389"/>
      <c r="E389"/>
    </row>
    <row r="390" spans="1:5">
      <c r="A390"/>
      <c r="B390"/>
      <c r="C390"/>
      <c r="D390"/>
      <c r="E390"/>
    </row>
    <row r="391" spans="1:5">
      <c r="A391"/>
      <c r="B391"/>
      <c r="C391"/>
      <c r="D391"/>
      <c r="E391"/>
    </row>
    <row r="392" spans="1:5">
      <c r="A392"/>
      <c r="B392"/>
      <c r="C392"/>
      <c r="D392"/>
      <c r="E392"/>
    </row>
    <row r="393" spans="1:5">
      <c r="A393"/>
      <c r="B393"/>
      <c r="C393"/>
      <c r="D393"/>
      <c r="E393"/>
    </row>
    <row r="394" spans="1:5">
      <c r="A394"/>
      <c r="B394"/>
      <c r="C394"/>
      <c r="D394"/>
      <c r="E394"/>
    </row>
    <row r="395" spans="1:5">
      <c r="A395"/>
      <c r="B395"/>
      <c r="C395"/>
      <c r="D395"/>
      <c r="E395"/>
    </row>
    <row r="396" spans="1:5">
      <c r="A396"/>
      <c r="B396"/>
      <c r="C396"/>
      <c r="D396"/>
      <c r="E396"/>
    </row>
    <row r="397" spans="1:5">
      <c r="A397"/>
      <c r="B397"/>
      <c r="C397"/>
      <c r="D397"/>
      <c r="E397"/>
    </row>
    <row r="398" spans="1:5">
      <c r="A398"/>
      <c r="B398"/>
      <c r="C398"/>
      <c r="D398"/>
      <c r="E398"/>
    </row>
    <row r="399" spans="1:5">
      <c r="A399"/>
      <c r="B399"/>
      <c r="C399"/>
      <c r="D399"/>
      <c r="E399"/>
    </row>
    <row r="400" spans="1:5">
      <c r="A400"/>
      <c r="B400"/>
      <c r="C400"/>
      <c r="D400"/>
      <c r="E400"/>
    </row>
    <row r="401" spans="1:5">
      <c r="A401"/>
      <c r="B401"/>
      <c r="C401"/>
      <c r="D401"/>
      <c r="E401"/>
    </row>
    <row r="402" spans="1:5">
      <c r="A402"/>
      <c r="B402"/>
      <c r="C402"/>
      <c r="D402"/>
      <c r="E402"/>
    </row>
    <row r="403" spans="1:5">
      <c r="A403"/>
      <c r="B403"/>
      <c r="C403"/>
      <c r="D403"/>
      <c r="E403"/>
    </row>
    <row r="404" spans="1:5">
      <c r="A404"/>
      <c r="B404"/>
      <c r="C404"/>
      <c r="D404"/>
      <c r="E404"/>
    </row>
    <row r="405" spans="1:5">
      <c r="A405"/>
      <c r="B405"/>
      <c r="C405"/>
      <c r="D405"/>
      <c r="E405"/>
    </row>
    <row r="406" spans="1:5">
      <c r="A406"/>
      <c r="B406"/>
      <c r="C406"/>
      <c r="D406"/>
      <c r="E406"/>
    </row>
    <row r="407" spans="1:5">
      <c r="A407"/>
      <c r="B407"/>
      <c r="C407"/>
      <c r="D407"/>
      <c r="E407"/>
    </row>
    <row r="408" spans="1:5">
      <c r="A408"/>
      <c r="B408"/>
      <c r="C408"/>
      <c r="D408"/>
      <c r="E408"/>
    </row>
    <row r="409" spans="1:5">
      <c r="A409"/>
      <c r="B409"/>
      <c r="C409"/>
      <c r="D409"/>
      <c r="E409"/>
    </row>
    <row r="410" spans="1:5">
      <c r="A410"/>
      <c r="B410"/>
      <c r="C410"/>
      <c r="D410"/>
      <c r="E410"/>
    </row>
    <row r="411" spans="1:5">
      <c r="A411"/>
      <c r="B411"/>
      <c r="C411"/>
      <c r="D411"/>
      <c r="E411"/>
    </row>
    <row r="412" spans="1:5">
      <c r="A412"/>
      <c r="B412"/>
      <c r="C412"/>
      <c r="D412"/>
      <c r="E412"/>
    </row>
    <row r="413" spans="1:5">
      <c r="A413"/>
      <c r="B413"/>
      <c r="C413"/>
      <c r="D413"/>
      <c r="E413"/>
    </row>
    <row r="414" spans="1:5">
      <c r="A414"/>
      <c r="B414"/>
      <c r="C414"/>
      <c r="D414"/>
      <c r="E414"/>
    </row>
    <row r="415" spans="1:5">
      <c r="A415"/>
      <c r="B415"/>
      <c r="C415"/>
      <c r="D415"/>
      <c r="E415"/>
    </row>
    <row r="416" spans="1:5">
      <c r="A416"/>
      <c r="B416"/>
      <c r="C416"/>
      <c r="D416"/>
      <c r="E416"/>
    </row>
    <row r="417" spans="1:5">
      <c r="A417"/>
      <c r="B417"/>
      <c r="C417"/>
      <c r="D417"/>
      <c r="E417"/>
    </row>
    <row r="418" spans="1:5">
      <c r="A418"/>
      <c r="B418"/>
      <c r="C418"/>
      <c r="D418"/>
      <c r="E418"/>
    </row>
    <row r="419" spans="1:5">
      <c r="A419"/>
      <c r="B419"/>
      <c r="C419"/>
      <c r="D419"/>
      <c r="E419"/>
    </row>
    <row r="420" spans="1:5">
      <c r="A420"/>
      <c r="B420"/>
      <c r="C420"/>
      <c r="D420"/>
      <c r="E420"/>
    </row>
    <row r="421" spans="1:5">
      <c r="A421"/>
      <c r="B421"/>
      <c r="C421"/>
      <c r="D421"/>
      <c r="E421"/>
    </row>
    <row r="422" spans="1:5">
      <c r="A422"/>
      <c r="B422"/>
      <c r="C422"/>
      <c r="D422"/>
      <c r="E422"/>
    </row>
    <row r="423" spans="1:5">
      <c r="A423"/>
      <c r="B423"/>
      <c r="C423"/>
      <c r="D423"/>
      <c r="E423"/>
    </row>
    <row r="424" spans="1:5">
      <c r="A424"/>
      <c r="B424"/>
      <c r="C424"/>
      <c r="D424"/>
      <c r="E424"/>
    </row>
    <row r="425" spans="1:5">
      <c r="A425"/>
      <c r="B425"/>
      <c r="C425"/>
      <c r="D425"/>
      <c r="E425"/>
    </row>
    <row r="426" spans="1:5">
      <c r="A426"/>
      <c r="B426"/>
      <c r="C426"/>
      <c r="D426"/>
      <c r="E426"/>
    </row>
    <row r="427" spans="1:5">
      <c r="A427"/>
      <c r="B427"/>
      <c r="C427"/>
      <c r="D427"/>
      <c r="E427"/>
    </row>
    <row r="428" spans="1:5">
      <c r="A428"/>
      <c r="B428"/>
      <c r="C428"/>
      <c r="D428"/>
      <c r="E428"/>
    </row>
    <row r="429" spans="1:5">
      <c r="A429"/>
      <c r="B429"/>
      <c r="C429"/>
      <c r="D429"/>
      <c r="E429"/>
    </row>
    <row r="430" spans="1:5">
      <c r="A430"/>
      <c r="B430"/>
      <c r="C430"/>
      <c r="D430"/>
      <c r="E430"/>
    </row>
    <row r="431" spans="1:5">
      <c r="A431"/>
      <c r="B431"/>
      <c r="C431"/>
      <c r="D431"/>
      <c r="E431"/>
    </row>
    <row r="432" spans="1:5">
      <c r="A432"/>
      <c r="B432"/>
      <c r="C432"/>
      <c r="D432"/>
      <c r="E432"/>
    </row>
    <row r="433" spans="1:5">
      <c r="A433"/>
      <c r="B433"/>
      <c r="C433"/>
      <c r="D433"/>
      <c r="E433"/>
    </row>
    <row r="434" spans="1:5">
      <c r="A434"/>
      <c r="B434"/>
      <c r="C434"/>
      <c r="D434"/>
      <c r="E434"/>
    </row>
    <row r="435" spans="1:5">
      <c r="A435"/>
      <c r="B435"/>
      <c r="C435"/>
      <c r="D435"/>
      <c r="E435"/>
    </row>
    <row r="436" spans="1:5">
      <c r="A436"/>
      <c r="B436"/>
      <c r="C436"/>
      <c r="D436"/>
      <c r="E436"/>
    </row>
    <row r="437" spans="1:5">
      <c r="A437"/>
      <c r="B437"/>
      <c r="C437"/>
      <c r="D437"/>
      <c r="E437"/>
    </row>
    <row r="438" spans="1:5">
      <c r="A438"/>
      <c r="B438"/>
      <c r="C438"/>
      <c r="D438"/>
      <c r="E438"/>
    </row>
    <row r="439" spans="1:5">
      <c r="A439"/>
      <c r="B439"/>
      <c r="C439"/>
      <c r="D439"/>
      <c r="E439"/>
    </row>
    <row r="440" spans="1:5">
      <c r="A440"/>
      <c r="B440"/>
      <c r="C440"/>
      <c r="D440"/>
      <c r="E440"/>
    </row>
    <row r="441" spans="1:5">
      <c r="A441"/>
      <c r="B441"/>
      <c r="C441"/>
      <c r="D441"/>
      <c r="E441"/>
    </row>
    <row r="442" spans="1:5">
      <c r="A442"/>
      <c r="B442"/>
      <c r="C442"/>
      <c r="D442"/>
      <c r="E442"/>
    </row>
    <row r="443" spans="1:5">
      <c r="A443"/>
      <c r="B443"/>
      <c r="C443"/>
      <c r="D443"/>
      <c r="E443"/>
    </row>
    <row r="444" spans="1:5">
      <c r="A444"/>
      <c r="B444"/>
      <c r="C444"/>
      <c r="D444"/>
      <c r="E444"/>
    </row>
    <row r="445" spans="1:5">
      <c r="A445"/>
      <c r="B445"/>
      <c r="C445"/>
      <c r="D445"/>
      <c r="E445"/>
    </row>
    <row r="446" spans="1:5">
      <c r="A446"/>
      <c r="B446"/>
      <c r="C446"/>
      <c r="D446"/>
      <c r="E446"/>
    </row>
    <row r="447" spans="1:5">
      <c r="A447"/>
      <c r="B447"/>
      <c r="C447"/>
      <c r="D447"/>
      <c r="E447"/>
    </row>
    <row r="448" spans="1:5">
      <c r="A448"/>
      <c r="B448"/>
      <c r="C448"/>
      <c r="D448"/>
      <c r="E448"/>
    </row>
    <row r="449" spans="1:5">
      <c r="A449"/>
      <c r="B449"/>
      <c r="C449"/>
      <c r="D449"/>
      <c r="E449"/>
    </row>
    <row r="450" spans="1:5">
      <c r="A450"/>
      <c r="B450"/>
      <c r="C450"/>
      <c r="D450"/>
      <c r="E450"/>
    </row>
    <row r="451" spans="1:5">
      <c r="A451"/>
      <c r="B451"/>
      <c r="C451"/>
      <c r="D451"/>
      <c r="E451"/>
    </row>
    <row r="452" spans="1:5">
      <c r="A452"/>
      <c r="B452"/>
      <c r="C452"/>
      <c r="D452"/>
      <c r="E452"/>
    </row>
    <row r="453" spans="1:5">
      <c r="A453"/>
      <c r="B453"/>
      <c r="C453"/>
      <c r="D453"/>
      <c r="E453"/>
    </row>
    <row r="454" spans="1:5">
      <c r="A454"/>
      <c r="B454"/>
      <c r="C454"/>
      <c r="D454"/>
      <c r="E454"/>
    </row>
    <row r="455" spans="1:5">
      <c r="A455"/>
      <c r="B455"/>
      <c r="C455"/>
      <c r="D455"/>
      <c r="E455"/>
    </row>
    <row r="456" spans="1:5">
      <c r="A456"/>
      <c r="B456"/>
      <c r="C456"/>
      <c r="D456"/>
      <c r="E456"/>
    </row>
    <row r="457" spans="1:5">
      <c r="A457"/>
      <c r="B457"/>
      <c r="C457"/>
      <c r="D457"/>
      <c r="E457"/>
    </row>
    <row r="458" spans="1:5">
      <c r="A458"/>
      <c r="B458"/>
      <c r="C458"/>
      <c r="D458"/>
      <c r="E458"/>
    </row>
    <row r="459" spans="1:5">
      <c r="A459"/>
      <c r="B459"/>
      <c r="C459"/>
      <c r="D459"/>
      <c r="E459"/>
    </row>
    <row r="460" spans="1:5">
      <c r="A460"/>
      <c r="B460"/>
      <c r="C460"/>
      <c r="D460"/>
      <c r="E460"/>
    </row>
    <row r="461" spans="1:5">
      <c r="A461"/>
      <c r="B461"/>
      <c r="C461"/>
      <c r="D461"/>
      <c r="E461"/>
    </row>
    <row r="462" spans="1:5">
      <c r="A462"/>
      <c r="B462"/>
      <c r="C462"/>
      <c r="D462"/>
      <c r="E462"/>
    </row>
    <row r="463" spans="1:5">
      <c r="A463"/>
      <c r="B463"/>
      <c r="C463"/>
      <c r="D463"/>
      <c r="E463"/>
    </row>
    <row r="464" spans="1:5">
      <c r="A464"/>
      <c r="B464"/>
      <c r="C464"/>
      <c r="D464"/>
      <c r="E464"/>
    </row>
    <row r="465" spans="1:5">
      <c r="A465"/>
      <c r="B465"/>
      <c r="C465"/>
      <c r="D465"/>
      <c r="E465"/>
    </row>
    <row r="466" spans="1:5">
      <c r="A466"/>
      <c r="B466"/>
      <c r="C466"/>
      <c r="D466"/>
      <c r="E466"/>
    </row>
    <row r="467" spans="1:5">
      <c r="A467"/>
      <c r="B467"/>
      <c r="C467"/>
      <c r="D467"/>
      <c r="E467"/>
    </row>
    <row r="468" spans="1:5">
      <c r="A468"/>
      <c r="B468"/>
      <c r="C468"/>
      <c r="D468"/>
      <c r="E468"/>
    </row>
    <row r="469" spans="1:5">
      <c r="A469"/>
      <c r="B469"/>
      <c r="C469"/>
      <c r="D469"/>
      <c r="E469"/>
    </row>
    <row r="470" spans="1:5">
      <c r="A470"/>
      <c r="B470"/>
      <c r="C470"/>
      <c r="D470"/>
      <c r="E470"/>
    </row>
    <row r="471" spans="1:5">
      <c r="A471"/>
      <c r="B471"/>
      <c r="C471"/>
      <c r="D471"/>
      <c r="E471"/>
    </row>
    <row r="472" spans="1:5">
      <c r="A472"/>
      <c r="B472"/>
      <c r="C472"/>
      <c r="D472"/>
      <c r="E472"/>
    </row>
    <row r="473" spans="1:5">
      <c r="A473"/>
      <c r="B473"/>
      <c r="C473"/>
      <c r="D473"/>
      <c r="E473"/>
    </row>
    <row r="474" spans="1:5">
      <c r="A474"/>
      <c r="B474"/>
      <c r="C474"/>
      <c r="D474"/>
      <c r="E474"/>
    </row>
    <row r="475" spans="1:5">
      <c r="A475"/>
      <c r="B475"/>
      <c r="C475"/>
      <c r="D475"/>
      <c r="E475"/>
    </row>
    <row r="476" spans="1:5">
      <c r="A476"/>
      <c r="B476"/>
      <c r="C476"/>
      <c r="D476"/>
      <c r="E476"/>
    </row>
    <row r="477" spans="1:5">
      <c r="A477"/>
      <c r="B477"/>
      <c r="C477"/>
      <c r="D477"/>
      <c r="E477"/>
    </row>
    <row r="478" spans="1:5">
      <c r="A478"/>
      <c r="B478"/>
      <c r="C478"/>
      <c r="D478"/>
      <c r="E478"/>
    </row>
    <row r="479" spans="1:5">
      <c r="A479"/>
      <c r="B479"/>
      <c r="C479"/>
      <c r="D479"/>
      <c r="E479"/>
    </row>
    <row r="480" spans="1:5">
      <c r="A480"/>
      <c r="B480"/>
      <c r="C480"/>
      <c r="D480"/>
      <c r="E480"/>
    </row>
    <row r="481" spans="1:5">
      <c r="A481"/>
      <c r="B481"/>
      <c r="C481"/>
      <c r="D481"/>
      <c r="E481"/>
    </row>
    <row r="482" spans="1:5">
      <c r="A482"/>
      <c r="B482"/>
      <c r="C482"/>
      <c r="D482"/>
      <c r="E482"/>
    </row>
    <row r="483" spans="1:5">
      <c r="A483"/>
      <c r="B483"/>
      <c r="C483"/>
      <c r="D483"/>
      <c r="E483"/>
    </row>
    <row r="484" spans="1:5">
      <c r="A484"/>
      <c r="B484"/>
      <c r="C484"/>
      <c r="D484"/>
      <c r="E484"/>
    </row>
    <row r="485" spans="1:5">
      <c r="A485"/>
      <c r="B485"/>
      <c r="C485"/>
      <c r="D485"/>
      <c r="E485"/>
    </row>
    <row r="486" spans="1:5">
      <c r="A486"/>
      <c r="B486"/>
      <c r="C486"/>
      <c r="D486"/>
      <c r="E486"/>
    </row>
    <row r="487" spans="1:5">
      <c r="A487"/>
      <c r="B487"/>
      <c r="C487"/>
      <c r="D487"/>
      <c r="E487"/>
    </row>
    <row r="488" spans="1:5">
      <c r="A488"/>
      <c r="B488"/>
      <c r="C488"/>
      <c r="D488"/>
      <c r="E488"/>
    </row>
    <row r="489" spans="1:5">
      <c r="A489"/>
      <c r="B489"/>
      <c r="C489"/>
      <c r="D489"/>
      <c r="E489"/>
    </row>
    <row r="490" spans="1:5">
      <c r="A490"/>
      <c r="B490"/>
      <c r="C490"/>
      <c r="D490"/>
      <c r="E490"/>
    </row>
    <row r="491" spans="1:5">
      <c r="A491"/>
      <c r="B491"/>
      <c r="C491"/>
      <c r="D491"/>
      <c r="E491"/>
    </row>
    <row r="492" spans="1:5">
      <c r="A492"/>
      <c r="B492"/>
      <c r="C492"/>
      <c r="D492"/>
      <c r="E492"/>
    </row>
    <row r="493" spans="1:5">
      <c r="A493"/>
      <c r="B493"/>
      <c r="C493"/>
      <c r="D493"/>
      <c r="E493"/>
    </row>
    <row r="494" spans="1:5">
      <c r="A494"/>
      <c r="B494"/>
      <c r="C494"/>
      <c r="D494"/>
      <c r="E494"/>
    </row>
    <row r="495" spans="1:5">
      <c r="A495"/>
      <c r="B495"/>
      <c r="C495"/>
      <c r="D495"/>
      <c r="E495"/>
    </row>
    <row r="496" spans="1:5">
      <c r="A496"/>
      <c r="B496"/>
      <c r="C496"/>
      <c r="D496"/>
      <c r="E496"/>
    </row>
    <row r="497" spans="1:5">
      <c r="A497"/>
      <c r="B497"/>
      <c r="C497"/>
      <c r="D497"/>
      <c r="E497"/>
    </row>
    <row r="498" spans="1:5">
      <c r="A498"/>
      <c r="B498"/>
      <c r="C498"/>
      <c r="D498"/>
      <c r="E498"/>
    </row>
    <row r="499" spans="1:5">
      <c r="A499"/>
      <c r="B499"/>
      <c r="C499"/>
      <c r="D499"/>
      <c r="E499"/>
    </row>
    <row r="500" spans="1:5">
      <c r="A500"/>
      <c r="B500"/>
      <c r="C500"/>
      <c r="D500"/>
      <c r="E500"/>
    </row>
    <row r="501" spans="1:5">
      <c r="A501"/>
      <c r="B501"/>
      <c r="C501"/>
      <c r="D501"/>
      <c r="E501"/>
    </row>
    <row r="502" spans="1:5">
      <c r="A502"/>
      <c r="B502"/>
      <c r="C502"/>
      <c r="D502"/>
      <c r="E502"/>
    </row>
    <row r="503" spans="1:5">
      <c r="A503"/>
      <c r="B503"/>
      <c r="C503"/>
      <c r="D503"/>
      <c r="E503"/>
    </row>
    <row r="504" spans="1:5">
      <c r="A504"/>
      <c r="B504"/>
      <c r="C504"/>
      <c r="D504"/>
      <c r="E504"/>
    </row>
    <row r="505" spans="1:5">
      <c r="A505"/>
      <c r="B505"/>
      <c r="C505"/>
      <c r="D505"/>
      <c r="E505"/>
    </row>
    <row r="506" spans="1:5">
      <c r="A506"/>
      <c r="B506"/>
      <c r="C506"/>
      <c r="D506"/>
      <c r="E506"/>
    </row>
    <row r="507" spans="1:5">
      <c r="A507"/>
      <c r="B507"/>
      <c r="C507"/>
      <c r="D507"/>
      <c r="E507"/>
    </row>
    <row r="508" spans="1:5">
      <c r="A508"/>
      <c r="B508"/>
      <c r="C508"/>
      <c r="D508"/>
      <c r="E508"/>
    </row>
    <row r="509" spans="1:5">
      <c r="A509"/>
      <c r="B509"/>
      <c r="C509"/>
      <c r="D509"/>
      <c r="E509"/>
    </row>
    <row r="510" spans="1:5">
      <c r="A510"/>
      <c r="B510"/>
      <c r="C510"/>
      <c r="D510"/>
      <c r="E510"/>
    </row>
    <row r="511" spans="1:5">
      <c r="A511"/>
      <c r="B511"/>
      <c r="C511"/>
      <c r="D511"/>
      <c r="E511"/>
    </row>
    <row r="512" spans="1:5">
      <c r="A512"/>
      <c r="B512"/>
      <c r="C512"/>
      <c r="D512"/>
      <c r="E512"/>
    </row>
    <row r="513" spans="1:5">
      <c r="A513"/>
      <c r="B513"/>
      <c r="C513"/>
      <c r="D513"/>
      <c r="E513"/>
    </row>
    <row r="514" spans="1:5">
      <c r="A514"/>
      <c r="B514"/>
      <c r="C514"/>
      <c r="D514"/>
      <c r="E514"/>
    </row>
    <row r="515" spans="1:5">
      <c r="A515"/>
      <c r="B515"/>
      <c r="C515"/>
      <c r="D515"/>
      <c r="E515"/>
    </row>
    <row r="516" spans="1:5">
      <c r="A516"/>
      <c r="B516"/>
      <c r="C516"/>
      <c r="D516"/>
      <c r="E516"/>
    </row>
    <row r="517" spans="1:5">
      <c r="A517"/>
      <c r="B517"/>
      <c r="C517"/>
      <c r="D517"/>
      <c r="E517"/>
    </row>
    <row r="518" spans="1:5">
      <c r="A518"/>
      <c r="B518"/>
      <c r="C518"/>
      <c r="D518"/>
      <c r="E518"/>
    </row>
    <row r="519" spans="1:5">
      <c r="A519"/>
      <c r="B519"/>
      <c r="C519"/>
      <c r="D519"/>
      <c r="E519"/>
    </row>
    <row r="520" spans="1:5">
      <c r="A520"/>
      <c r="B520"/>
      <c r="C520"/>
      <c r="D520"/>
      <c r="E520"/>
    </row>
    <row r="521" spans="1:5">
      <c r="A521"/>
      <c r="B521"/>
      <c r="C521"/>
      <c r="D521"/>
      <c r="E521"/>
    </row>
    <row r="522" spans="1:5">
      <c r="A522"/>
      <c r="B522"/>
      <c r="C522"/>
      <c r="D522"/>
      <c r="E522"/>
    </row>
    <row r="523" spans="1:5">
      <c r="A523"/>
      <c r="B523"/>
      <c r="C523"/>
      <c r="D523"/>
      <c r="E523"/>
    </row>
    <row r="524" spans="1:5">
      <c r="A524"/>
      <c r="B524"/>
      <c r="C524"/>
      <c r="D524"/>
      <c r="E524"/>
    </row>
    <row r="525" spans="1:5">
      <c r="A525"/>
      <c r="B525"/>
      <c r="C525"/>
      <c r="D525"/>
      <c r="E525"/>
    </row>
    <row r="526" spans="1:5">
      <c r="A526"/>
      <c r="B526"/>
      <c r="C526"/>
      <c r="D526"/>
      <c r="E526"/>
    </row>
    <row r="527" spans="1:5">
      <c r="A527"/>
      <c r="B527"/>
      <c r="C527"/>
      <c r="D527"/>
      <c r="E527"/>
    </row>
    <row r="528" spans="1:5">
      <c r="A528"/>
      <c r="B528"/>
      <c r="C528"/>
      <c r="D528"/>
      <c r="E528"/>
    </row>
    <row r="529" spans="1:5">
      <c r="A529"/>
      <c r="B529"/>
      <c r="C529"/>
      <c r="D529"/>
      <c r="E529"/>
    </row>
    <row r="530" spans="1:5">
      <c r="A530"/>
      <c r="B530"/>
      <c r="C530"/>
      <c r="D530"/>
      <c r="E530"/>
    </row>
    <row r="531" spans="1:5">
      <c r="A531"/>
      <c r="B531"/>
      <c r="C531"/>
      <c r="D531"/>
      <c r="E531"/>
    </row>
    <row r="532" spans="1:5">
      <c r="A532"/>
      <c r="B532"/>
      <c r="C532"/>
      <c r="D532"/>
      <c r="E532"/>
    </row>
    <row r="533" spans="1:5">
      <c r="A533"/>
      <c r="B533"/>
      <c r="C533"/>
      <c r="D533"/>
      <c r="E533"/>
    </row>
    <row r="534" spans="1:5">
      <c r="A534"/>
      <c r="B534"/>
      <c r="C534"/>
      <c r="D534"/>
      <c r="E534"/>
    </row>
    <row r="535" spans="1:5">
      <c r="A535"/>
      <c r="B535"/>
      <c r="C535"/>
      <c r="D535"/>
      <c r="E535"/>
    </row>
    <row r="536" spans="1:5">
      <c r="A536"/>
      <c r="B536"/>
      <c r="C536"/>
      <c r="D536"/>
      <c r="E536"/>
    </row>
    <row r="537" spans="1:5">
      <c r="A537"/>
      <c r="B537"/>
      <c r="C537"/>
      <c r="D537"/>
      <c r="E537"/>
    </row>
    <row r="538" spans="1:5">
      <c r="A538"/>
      <c r="B538"/>
      <c r="C538"/>
      <c r="D538"/>
      <c r="E538"/>
    </row>
    <row r="539" spans="1:5">
      <c r="A539"/>
      <c r="B539"/>
      <c r="C539"/>
      <c r="D539"/>
      <c r="E539"/>
    </row>
    <row r="540" spans="1:5">
      <c r="A540"/>
      <c r="B540"/>
      <c r="C540"/>
      <c r="D540"/>
      <c r="E540"/>
    </row>
    <row r="541" spans="1:5">
      <c r="A541"/>
      <c r="B541"/>
      <c r="C541"/>
      <c r="D541"/>
      <c r="E541"/>
    </row>
    <row r="542" spans="1:5">
      <c r="A542"/>
      <c r="B542"/>
      <c r="C542"/>
      <c r="D542"/>
      <c r="E542"/>
    </row>
    <row r="543" spans="1:5">
      <c r="A543"/>
      <c r="B543"/>
      <c r="C543"/>
      <c r="D543"/>
      <c r="E543"/>
    </row>
    <row r="544" spans="1:5">
      <c r="A544"/>
      <c r="B544"/>
      <c r="C544"/>
      <c r="D544"/>
      <c r="E544"/>
    </row>
    <row r="545" spans="1:5">
      <c r="A545"/>
      <c r="B545"/>
      <c r="C545"/>
      <c r="D545"/>
      <c r="E545"/>
    </row>
    <row r="546" spans="1:5">
      <c r="A546"/>
      <c r="B546"/>
      <c r="C546"/>
      <c r="D546"/>
      <c r="E546"/>
    </row>
    <row r="547" spans="1:5">
      <c r="A547"/>
      <c r="B547"/>
      <c r="C547"/>
      <c r="D547"/>
      <c r="E547"/>
    </row>
    <row r="548" spans="1:5">
      <c r="A548"/>
      <c r="B548"/>
      <c r="C548"/>
      <c r="D548"/>
      <c r="E548"/>
    </row>
    <row r="549" spans="1:5">
      <c r="A549"/>
      <c r="B549"/>
      <c r="C549"/>
      <c r="D549"/>
      <c r="E549"/>
    </row>
    <row r="550" spans="1:5">
      <c r="A550"/>
      <c r="B550"/>
      <c r="C550"/>
      <c r="D550"/>
      <c r="E550"/>
    </row>
    <row r="551" spans="1:5">
      <c r="A551"/>
      <c r="B551"/>
      <c r="C551"/>
      <c r="D551"/>
      <c r="E551"/>
    </row>
    <row r="552" spans="1:5">
      <c r="A552"/>
      <c r="B552"/>
      <c r="C552"/>
      <c r="D552"/>
      <c r="E552"/>
    </row>
    <row r="553" spans="1:5">
      <c r="A553"/>
      <c r="B553"/>
      <c r="C553"/>
      <c r="D553"/>
      <c r="E553"/>
    </row>
    <row r="554" spans="1:5">
      <c r="A554"/>
      <c r="B554"/>
      <c r="C554"/>
      <c r="D554"/>
      <c r="E554"/>
    </row>
    <row r="555" spans="1:5">
      <c r="A555"/>
      <c r="B555"/>
      <c r="C555"/>
      <c r="D555"/>
      <c r="E555"/>
    </row>
    <row r="556" spans="1:5">
      <c r="A556"/>
      <c r="B556"/>
      <c r="C556"/>
      <c r="D556"/>
      <c r="E556"/>
    </row>
    <row r="557" spans="1:5">
      <c r="A557"/>
      <c r="B557"/>
      <c r="C557"/>
      <c r="D557"/>
      <c r="E557"/>
    </row>
    <row r="558" spans="1:5">
      <c r="A558"/>
      <c r="B558"/>
      <c r="C558"/>
      <c r="D558"/>
      <c r="E558"/>
    </row>
    <row r="559" spans="1:5">
      <c r="A559"/>
      <c r="B559"/>
      <c r="C559"/>
      <c r="D559"/>
      <c r="E559"/>
    </row>
    <row r="560" spans="1:5">
      <c r="A560"/>
      <c r="B560"/>
      <c r="C560"/>
      <c r="D560"/>
      <c r="E560"/>
    </row>
    <row r="561" spans="1:5">
      <c r="A561"/>
      <c r="B561"/>
      <c r="C561"/>
      <c r="D561"/>
      <c r="E561"/>
    </row>
    <row r="562" spans="1:5">
      <c r="A562"/>
      <c r="B562"/>
      <c r="C562"/>
      <c r="D562"/>
      <c r="E562"/>
    </row>
    <row r="563" spans="1:5">
      <c r="A563"/>
      <c r="B563"/>
      <c r="C563"/>
      <c r="D563"/>
      <c r="E563"/>
    </row>
    <row r="564" spans="1:5">
      <c r="A564"/>
      <c r="B564"/>
      <c r="C564"/>
      <c r="D564"/>
      <c r="E564"/>
    </row>
    <row r="565" spans="1:5">
      <c r="A565"/>
      <c r="B565"/>
      <c r="C565"/>
      <c r="D565"/>
      <c r="E565"/>
    </row>
    <row r="566" spans="1:5">
      <c r="A566"/>
      <c r="B566"/>
      <c r="C566"/>
      <c r="D566"/>
      <c r="E566"/>
    </row>
    <row r="567" spans="1:5">
      <c r="A567"/>
      <c r="B567"/>
      <c r="C567"/>
      <c r="D567"/>
      <c r="E567"/>
    </row>
    <row r="568" spans="1:5">
      <c r="A568"/>
      <c r="B568"/>
      <c r="C568"/>
      <c r="D568"/>
      <c r="E568"/>
    </row>
    <row r="569" spans="1:5">
      <c r="A569"/>
      <c r="B569"/>
      <c r="C569"/>
      <c r="D569"/>
      <c r="E569"/>
    </row>
    <row r="570" spans="1:5">
      <c r="A570"/>
      <c r="B570"/>
      <c r="C570"/>
      <c r="D570"/>
      <c r="E570"/>
    </row>
    <row r="571" spans="1:5">
      <c r="A571"/>
      <c r="B571"/>
      <c r="C571"/>
      <c r="D571"/>
      <c r="E571"/>
    </row>
    <row r="572" spans="1:5">
      <c r="A572"/>
      <c r="B572"/>
      <c r="C572"/>
      <c r="D572"/>
      <c r="E572"/>
    </row>
    <row r="573" spans="1:5">
      <c r="A573"/>
      <c r="B573"/>
      <c r="C573"/>
      <c r="D573"/>
      <c r="E573"/>
    </row>
    <row r="574" spans="1:5">
      <c r="A574"/>
      <c r="B574"/>
      <c r="C574"/>
      <c r="D574"/>
      <c r="E574"/>
    </row>
    <row r="575" spans="1:5">
      <c r="A575"/>
      <c r="B575"/>
      <c r="C575"/>
      <c r="D575"/>
      <c r="E575"/>
    </row>
    <row r="576" spans="1:5">
      <c r="A576"/>
      <c r="B576"/>
      <c r="C576"/>
      <c r="D576"/>
      <c r="E576"/>
    </row>
    <row r="577" spans="1:5">
      <c r="A577"/>
      <c r="B577"/>
      <c r="C577"/>
      <c r="D577"/>
      <c r="E577"/>
    </row>
    <row r="578" spans="1:5">
      <c r="A578"/>
      <c r="B578"/>
      <c r="C578"/>
      <c r="D578"/>
      <c r="E578"/>
    </row>
    <row r="579" spans="1:5">
      <c r="A579"/>
      <c r="B579"/>
      <c r="C579"/>
      <c r="D579"/>
      <c r="E579"/>
    </row>
    <row r="580" spans="1:5">
      <c r="A580"/>
      <c r="B580"/>
      <c r="C580"/>
      <c r="D580"/>
      <c r="E580"/>
    </row>
    <row r="581" spans="1:5">
      <c r="A581"/>
      <c r="B581"/>
      <c r="C581"/>
      <c r="D581"/>
      <c r="E581"/>
    </row>
    <row r="582" spans="1:5">
      <c r="A582"/>
      <c r="B582"/>
      <c r="C582"/>
      <c r="D582"/>
      <c r="E582"/>
    </row>
    <row r="583" spans="1:5">
      <c r="A583"/>
      <c r="B583"/>
      <c r="C583"/>
      <c r="D583"/>
      <c r="E583"/>
    </row>
    <row r="584" spans="1:5">
      <c r="A584"/>
      <c r="B584"/>
      <c r="C584"/>
      <c r="D584"/>
      <c r="E584"/>
    </row>
    <row r="585" spans="1:5">
      <c r="A585"/>
      <c r="B585"/>
      <c r="C585"/>
      <c r="D585"/>
      <c r="E585"/>
    </row>
    <row r="586" spans="1:5">
      <c r="A586"/>
      <c r="B586"/>
      <c r="C586"/>
      <c r="D586"/>
      <c r="E586"/>
    </row>
    <row r="587" spans="1:5">
      <c r="A587"/>
      <c r="B587"/>
      <c r="C587"/>
      <c r="D587"/>
      <c r="E587"/>
    </row>
    <row r="588" spans="1:5">
      <c r="A588"/>
      <c r="B588"/>
      <c r="C588"/>
      <c r="D588"/>
      <c r="E588"/>
    </row>
    <row r="589" spans="1:5">
      <c r="A589"/>
      <c r="B589"/>
      <c r="C589"/>
      <c r="D589"/>
      <c r="E589"/>
    </row>
    <row r="590" spans="1:5">
      <c r="A590"/>
      <c r="B590"/>
      <c r="C590"/>
      <c r="D590"/>
      <c r="E590"/>
    </row>
    <row r="591" spans="1:5">
      <c r="A591"/>
      <c r="B591"/>
      <c r="C591"/>
      <c r="D591"/>
      <c r="E591"/>
    </row>
    <row r="592" spans="1:5">
      <c r="A592"/>
      <c r="B592"/>
      <c r="C592"/>
      <c r="D592"/>
      <c r="E592"/>
    </row>
    <row r="593" spans="1:5">
      <c r="A593"/>
      <c r="B593"/>
      <c r="C593"/>
      <c r="D593"/>
      <c r="E593"/>
    </row>
    <row r="594" spans="1:5">
      <c r="A594"/>
      <c r="B594"/>
      <c r="C594"/>
      <c r="D594"/>
      <c r="E594"/>
    </row>
    <row r="595" spans="1:5">
      <c r="A595"/>
      <c r="B595"/>
      <c r="C595"/>
      <c r="D595"/>
      <c r="E595"/>
    </row>
    <row r="596" spans="1:5">
      <c r="A596"/>
      <c r="B596"/>
      <c r="C596"/>
      <c r="D596"/>
      <c r="E596"/>
    </row>
    <row r="597" spans="1:5">
      <c r="A597"/>
      <c r="B597"/>
      <c r="C597"/>
      <c r="D597"/>
      <c r="E597"/>
    </row>
    <row r="598" spans="1:5">
      <c r="A598"/>
      <c r="B598"/>
      <c r="C598"/>
      <c r="D598"/>
      <c r="E598"/>
    </row>
    <row r="599" spans="1:5">
      <c r="A599"/>
      <c r="B599"/>
      <c r="C599"/>
      <c r="D599"/>
      <c r="E599"/>
    </row>
    <row r="600" spans="1:5">
      <c r="A600"/>
      <c r="B600"/>
      <c r="C600"/>
      <c r="D600"/>
      <c r="E600"/>
    </row>
    <row r="601" spans="1:5">
      <c r="A601"/>
      <c r="B601"/>
      <c r="C601"/>
      <c r="D601"/>
      <c r="E601"/>
    </row>
    <row r="602" spans="1:5">
      <c r="A602"/>
      <c r="B602"/>
      <c r="C602"/>
      <c r="D602"/>
      <c r="E602"/>
    </row>
    <row r="603" spans="1:5">
      <c r="A603"/>
      <c r="B603"/>
      <c r="C603"/>
      <c r="D603"/>
      <c r="E603"/>
    </row>
    <row r="604" spans="1:5">
      <c r="A604"/>
      <c r="B604"/>
      <c r="C604"/>
      <c r="D604"/>
      <c r="E604"/>
    </row>
    <row r="605" spans="1:5">
      <c r="A605"/>
      <c r="B605"/>
      <c r="C605"/>
      <c r="D605"/>
      <c r="E605"/>
    </row>
    <row r="606" spans="1:5">
      <c r="A606"/>
      <c r="B606"/>
      <c r="C606"/>
      <c r="D606"/>
      <c r="E606"/>
    </row>
    <row r="607" spans="1:5">
      <c r="A607"/>
      <c r="B607"/>
      <c r="C607"/>
      <c r="D607"/>
      <c r="E607"/>
    </row>
    <row r="608" spans="1:5">
      <c r="A608"/>
      <c r="B608"/>
      <c r="C608"/>
      <c r="D608"/>
      <c r="E608"/>
    </row>
    <row r="609" spans="1:5">
      <c r="A609"/>
      <c r="B609"/>
      <c r="C609"/>
      <c r="D609"/>
      <c r="E609"/>
    </row>
    <row r="610" spans="1:5">
      <c r="A610"/>
      <c r="B610"/>
      <c r="C610"/>
      <c r="D610"/>
      <c r="E610"/>
    </row>
    <row r="611" spans="1:5">
      <c r="A611"/>
      <c r="B611"/>
      <c r="C611"/>
      <c r="D611"/>
      <c r="E611"/>
    </row>
    <row r="612" spans="1:5">
      <c r="A612"/>
      <c r="B612"/>
      <c r="C612"/>
      <c r="D612"/>
      <c r="E612"/>
    </row>
    <row r="613" spans="1:5">
      <c r="A613"/>
      <c r="B613"/>
      <c r="C613"/>
      <c r="D613"/>
      <c r="E613"/>
    </row>
    <row r="614" spans="1:5">
      <c r="A614"/>
      <c r="B614"/>
      <c r="C614"/>
      <c r="D614"/>
      <c r="E614"/>
    </row>
    <row r="615" spans="1:5">
      <c r="A615"/>
      <c r="B615"/>
      <c r="C615"/>
      <c r="D615"/>
      <c r="E615"/>
    </row>
    <row r="616" spans="1:5">
      <c r="A616"/>
      <c r="B616"/>
      <c r="C616"/>
      <c r="D616"/>
      <c r="E616"/>
    </row>
    <row r="617" spans="1:5">
      <c r="A617"/>
      <c r="B617"/>
      <c r="C617"/>
      <c r="D617"/>
      <c r="E617"/>
    </row>
    <row r="618" spans="1:5">
      <c r="A618"/>
      <c r="B618"/>
      <c r="C618"/>
      <c r="D618"/>
      <c r="E618"/>
    </row>
    <row r="619" spans="1:5">
      <c r="A619"/>
      <c r="B619"/>
      <c r="C619"/>
      <c r="D619"/>
      <c r="E619"/>
    </row>
    <row r="620" spans="1:5">
      <c r="A620"/>
      <c r="B620"/>
      <c r="C620"/>
      <c r="D620"/>
      <c r="E620"/>
    </row>
    <row r="621" spans="1:5">
      <c r="A621"/>
      <c r="B621"/>
      <c r="C621"/>
      <c r="D621"/>
      <c r="E621"/>
    </row>
    <row r="622" spans="1:5">
      <c r="A622"/>
      <c r="B622"/>
      <c r="C622"/>
      <c r="D622"/>
      <c r="E622"/>
    </row>
    <row r="623" spans="1:5">
      <c r="A623"/>
      <c r="B623"/>
      <c r="C623"/>
      <c r="D623"/>
      <c r="E623"/>
    </row>
    <row r="624" spans="1:5">
      <c r="A624"/>
      <c r="B624"/>
      <c r="C624"/>
      <c r="D624"/>
      <c r="E624"/>
    </row>
    <row r="625" spans="1:5">
      <c r="A625"/>
      <c r="B625"/>
      <c r="C625"/>
      <c r="D625"/>
      <c r="E625"/>
    </row>
    <row r="626" spans="1:5">
      <c r="A626"/>
      <c r="B626"/>
      <c r="C626"/>
      <c r="D626"/>
      <c r="E626"/>
    </row>
    <row r="627" spans="1:5">
      <c r="A627"/>
      <c r="B627"/>
      <c r="C627"/>
      <c r="D627"/>
      <c r="E627"/>
    </row>
    <row r="628" spans="1:5">
      <c r="A628"/>
      <c r="B628"/>
      <c r="C628"/>
      <c r="D628"/>
      <c r="E628"/>
    </row>
    <row r="629" spans="1:5">
      <c r="A629"/>
      <c r="B629"/>
      <c r="C629"/>
      <c r="D629"/>
      <c r="E629"/>
    </row>
    <row r="630" spans="1:5">
      <c r="A630"/>
      <c r="B630"/>
      <c r="C630"/>
      <c r="D630"/>
      <c r="E630"/>
    </row>
    <row r="631" spans="1:5">
      <c r="A631"/>
      <c r="B631"/>
      <c r="C631"/>
      <c r="D631"/>
      <c r="E631"/>
    </row>
    <row r="632" spans="1:5">
      <c r="A632"/>
      <c r="B632"/>
      <c r="C632"/>
      <c r="D632"/>
      <c r="E632"/>
    </row>
    <row r="633" spans="1:5">
      <c r="A633"/>
      <c r="B633"/>
      <c r="C633"/>
      <c r="D633"/>
      <c r="E633"/>
    </row>
    <row r="634" spans="1:5">
      <c r="A634"/>
      <c r="B634"/>
      <c r="C634"/>
      <c r="D634"/>
      <c r="E634"/>
    </row>
    <row r="635" spans="1:5">
      <c r="A635"/>
      <c r="B635"/>
      <c r="C635"/>
      <c r="D635"/>
      <c r="E635"/>
    </row>
    <row r="636" spans="1:5">
      <c r="A636"/>
      <c r="B636"/>
      <c r="C636"/>
      <c r="D636"/>
      <c r="E636"/>
    </row>
    <row r="637" spans="1:5">
      <c r="A637"/>
      <c r="B637"/>
      <c r="C637"/>
      <c r="D637"/>
      <c r="E637"/>
    </row>
    <row r="638" spans="1:5">
      <c r="A638"/>
      <c r="B638"/>
      <c r="C638"/>
      <c r="D638"/>
      <c r="E638"/>
    </row>
    <row r="639" spans="1:5">
      <c r="A639"/>
      <c r="B639"/>
      <c r="C639"/>
      <c r="D639"/>
      <c r="E639"/>
    </row>
    <row r="640" spans="1:5">
      <c r="A640"/>
      <c r="B640"/>
      <c r="C640"/>
      <c r="D640"/>
      <c r="E640"/>
    </row>
    <row r="641" spans="1:5">
      <c r="A641"/>
      <c r="B641"/>
      <c r="C641"/>
      <c r="D641"/>
      <c r="E641"/>
    </row>
    <row r="642" spans="1:5">
      <c r="A642"/>
      <c r="B642"/>
      <c r="C642"/>
      <c r="D642"/>
      <c r="E642"/>
    </row>
    <row r="643" spans="1:5">
      <c r="A643"/>
      <c r="B643"/>
      <c r="C643"/>
      <c r="D643"/>
      <c r="E643"/>
    </row>
    <row r="644" spans="1:5">
      <c r="A644"/>
      <c r="B644"/>
      <c r="C644"/>
      <c r="D644"/>
      <c r="E644"/>
    </row>
    <row r="645" spans="1:5">
      <c r="A645"/>
      <c r="B645"/>
      <c r="C645"/>
      <c r="D645"/>
      <c r="E645"/>
    </row>
    <row r="646" spans="1:5">
      <c r="A646"/>
      <c r="B646"/>
      <c r="C646"/>
      <c r="D646"/>
      <c r="E646"/>
    </row>
    <row r="647" spans="1:5">
      <c r="A647"/>
      <c r="B647"/>
      <c r="C647"/>
      <c r="D647"/>
      <c r="E647"/>
    </row>
    <row r="648" spans="1:5">
      <c r="A648"/>
      <c r="B648"/>
      <c r="C648"/>
      <c r="D648"/>
      <c r="E648"/>
    </row>
    <row r="649" spans="1:5">
      <c r="A649"/>
      <c r="B649"/>
      <c r="C649"/>
      <c r="D649"/>
      <c r="E649"/>
    </row>
    <row r="650" spans="1:5">
      <c r="A650"/>
      <c r="B650"/>
      <c r="C650"/>
      <c r="D650"/>
      <c r="E650"/>
    </row>
    <row r="651" spans="1:5">
      <c r="A651"/>
      <c r="B651"/>
      <c r="C651"/>
      <c r="D651"/>
      <c r="E651"/>
    </row>
    <row r="652" spans="1:5">
      <c r="A652"/>
      <c r="B652"/>
      <c r="C652"/>
      <c r="D652"/>
      <c r="E652"/>
    </row>
    <row r="653" spans="1:5">
      <c r="A653"/>
      <c r="B653"/>
      <c r="C653"/>
      <c r="D653"/>
      <c r="E653"/>
    </row>
    <row r="654" spans="1:5">
      <c r="A654"/>
      <c r="B654"/>
      <c r="C654"/>
      <c r="D654"/>
      <c r="E654"/>
    </row>
    <row r="655" spans="1:5">
      <c r="A655"/>
      <c r="B655"/>
      <c r="C655"/>
      <c r="D655"/>
      <c r="E655"/>
    </row>
    <row r="656" spans="1:5">
      <c r="A656"/>
      <c r="B656"/>
      <c r="C656"/>
      <c r="D656"/>
      <c r="E656"/>
    </row>
    <row r="657" spans="1:5">
      <c r="A657"/>
      <c r="B657"/>
      <c r="C657"/>
      <c r="D657"/>
      <c r="E657"/>
    </row>
    <row r="658" spans="1:5">
      <c r="A658"/>
      <c r="B658"/>
      <c r="C658"/>
      <c r="D658"/>
      <c r="E658"/>
    </row>
    <row r="659" spans="1:5">
      <c r="A659"/>
      <c r="B659"/>
      <c r="C659"/>
      <c r="D659"/>
      <c r="E659"/>
    </row>
    <row r="660" spans="1:5">
      <c r="A660"/>
      <c r="B660"/>
      <c r="C660"/>
      <c r="D660"/>
      <c r="E660"/>
    </row>
    <row r="661" spans="1:5">
      <c r="A661"/>
      <c r="B661"/>
      <c r="C661"/>
      <c r="D661"/>
      <c r="E661"/>
    </row>
    <row r="662" spans="1:5">
      <c r="A662"/>
      <c r="B662"/>
      <c r="C662"/>
      <c r="D662"/>
      <c r="E662"/>
    </row>
    <row r="663" spans="1:5">
      <c r="A663"/>
      <c r="B663"/>
      <c r="C663"/>
      <c r="D663"/>
      <c r="E663"/>
    </row>
    <row r="664" spans="1:5">
      <c r="A664"/>
      <c r="B664"/>
      <c r="C664"/>
      <c r="D664"/>
      <c r="E664"/>
    </row>
    <row r="665" spans="1:5">
      <c r="A665"/>
      <c r="B665"/>
      <c r="C665"/>
      <c r="D665"/>
      <c r="E665"/>
    </row>
    <row r="666" spans="1:5">
      <c r="A666"/>
      <c r="B666"/>
      <c r="C666"/>
      <c r="D666"/>
      <c r="E666"/>
    </row>
    <row r="667" spans="1:5">
      <c r="A667"/>
      <c r="B667"/>
      <c r="C667"/>
      <c r="D667"/>
      <c r="E667"/>
    </row>
    <row r="668" spans="1:5">
      <c r="A668"/>
      <c r="B668"/>
      <c r="C668"/>
      <c r="D668"/>
      <c r="E668"/>
    </row>
    <row r="669" spans="1:5">
      <c r="A669"/>
      <c r="B669"/>
      <c r="C669"/>
      <c r="D669"/>
      <c r="E669"/>
    </row>
    <row r="670" spans="1:5">
      <c r="A670"/>
      <c r="B670"/>
      <c r="C670"/>
      <c r="D670"/>
      <c r="E670"/>
    </row>
    <row r="671" spans="1:5">
      <c r="A671"/>
      <c r="B671"/>
      <c r="C671"/>
      <c r="D671"/>
      <c r="E671"/>
    </row>
    <row r="672" spans="1:5">
      <c r="A672"/>
      <c r="B672"/>
      <c r="C672"/>
      <c r="D672"/>
      <c r="E672"/>
    </row>
    <row r="673" spans="1:5">
      <c r="A673"/>
      <c r="B673"/>
      <c r="C673"/>
      <c r="D673"/>
      <c r="E673"/>
    </row>
    <row r="674" spans="1:5">
      <c r="A674"/>
      <c r="B674"/>
      <c r="C674"/>
      <c r="D674"/>
      <c r="E674"/>
    </row>
    <row r="675" spans="1:5">
      <c r="A675"/>
      <c r="B675"/>
      <c r="C675"/>
      <c r="D675"/>
      <c r="E675"/>
    </row>
    <row r="676" spans="1:5">
      <c r="A676"/>
      <c r="B676"/>
      <c r="C676"/>
      <c r="D676"/>
      <c r="E676"/>
    </row>
    <row r="677" spans="1:5">
      <c r="A677"/>
      <c r="B677"/>
      <c r="C677"/>
      <c r="D677"/>
      <c r="E677"/>
    </row>
    <row r="678" spans="1:5">
      <c r="A678"/>
      <c r="B678"/>
      <c r="C678"/>
      <c r="D678"/>
      <c r="E678"/>
    </row>
    <row r="679" spans="1:5">
      <c r="A679"/>
      <c r="B679"/>
      <c r="C679"/>
      <c r="D679"/>
      <c r="E679"/>
    </row>
    <row r="680" spans="1:5">
      <c r="A680"/>
      <c r="B680"/>
      <c r="C680"/>
      <c r="D680"/>
      <c r="E680"/>
    </row>
    <row r="681" spans="1:5">
      <c r="A681"/>
      <c r="B681"/>
      <c r="C681"/>
      <c r="D681"/>
      <c r="E681"/>
    </row>
    <row r="682" spans="1:5">
      <c r="A682"/>
      <c r="B682"/>
      <c r="C682"/>
      <c r="D682"/>
      <c r="E682"/>
    </row>
    <row r="683" spans="1:5">
      <c r="A683"/>
      <c r="B683"/>
      <c r="C683"/>
      <c r="D683"/>
      <c r="E683"/>
    </row>
    <row r="684" spans="1:5">
      <c r="A684"/>
      <c r="B684"/>
      <c r="C684"/>
      <c r="D684"/>
      <c r="E684"/>
    </row>
    <row r="685" spans="1:5">
      <c r="A685"/>
      <c r="B685"/>
      <c r="C685"/>
      <c r="D685"/>
      <c r="E685"/>
    </row>
    <row r="686" spans="1:5">
      <c r="A686"/>
      <c r="B686"/>
      <c r="C686"/>
      <c r="D686"/>
      <c r="E686"/>
    </row>
    <row r="687" spans="1:5">
      <c r="A687"/>
      <c r="B687"/>
      <c r="C687"/>
      <c r="D687"/>
      <c r="E687"/>
    </row>
    <row r="688" spans="1:5">
      <c r="A688"/>
      <c r="B688"/>
      <c r="C688"/>
      <c r="D688"/>
      <c r="E688"/>
    </row>
    <row r="689" spans="1:5">
      <c r="A689"/>
      <c r="B689"/>
      <c r="C689"/>
      <c r="D689"/>
      <c r="E689"/>
    </row>
    <row r="690" spans="1:5">
      <c r="A690"/>
      <c r="B690"/>
      <c r="C690"/>
      <c r="D690"/>
      <c r="E690"/>
    </row>
    <row r="691" spans="1:5">
      <c r="A691"/>
      <c r="B691"/>
      <c r="C691"/>
      <c r="D691"/>
      <c r="E691"/>
    </row>
    <row r="692" spans="1:5">
      <c r="A692"/>
      <c r="B692"/>
      <c r="C692"/>
      <c r="D692"/>
      <c r="E692"/>
    </row>
    <row r="693" spans="1:5">
      <c r="A693"/>
      <c r="B693"/>
      <c r="C693"/>
      <c r="D693"/>
      <c r="E693"/>
    </row>
    <row r="694" spans="1:5">
      <c r="A694"/>
      <c r="B694"/>
      <c r="C694"/>
      <c r="D694"/>
      <c r="E694"/>
    </row>
    <row r="695" spans="1:5">
      <c r="A695"/>
      <c r="B695"/>
      <c r="C695"/>
      <c r="D695"/>
      <c r="E695"/>
    </row>
    <row r="696" spans="1:5">
      <c r="A696"/>
      <c r="B696"/>
      <c r="C696"/>
      <c r="D696"/>
      <c r="E696"/>
    </row>
    <row r="697" spans="1:5">
      <c r="A697"/>
      <c r="B697"/>
      <c r="C697"/>
      <c r="D697"/>
      <c r="E697"/>
    </row>
    <row r="698" spans="1:5">
      <c r="A698"/>
      <c r="B698"/>
      <c r="C698"/>
      <c r="D698"/>
      <c r="E698"/>
    </row>
    <row r="699" spans="1:5">
      <c r="A699"/>
      <c r="B699"/>
      <c r="C699"/>
      <c r="D699"/>
      <c r="E699"/>
    </row>
    <row r="700" spans="1:5">
      <c r="A700"/>
      <c r="B700"/>
      <c r="C700"/>
      <c r="D700"/>
      <c r="E700"/>
    </row>
    <row r="701" spans="1:5">
      <c r="A701"/>
      <c r="B701"/>
      <c r="C701"/>
      <c r="D701"/>
      <c r="E701"/>
    </row>
    <row r="702" spans="1:5">
      <c r="A702"/>
      <c r="B702"/>
      <c r="C702"/>
      <c r="D702"/>
      <c r="E702"/>
    </row>
    <row r="703" spans="1:5">
      <c r="A703"/>
      <c r="B703"/>
      <c r="C703"/>
      <c r="D703"/>
      <c r="E703"/>
    </row>
    <row r="704" spans="1:5">
      <c r="A704"/>
      <c r="B704"/>
      <c r="C704"/>
      <c r="D704"/>
      <c r="E704"/>
    </row>
    <row r="705" spans="1:5">
      <c r="A705"/>
      <c r="B705"/>
      <c r="C705"/>
      <c r="D705"/>
      <c r="E705"/>
    </row>
    <row r="706" spans="1:5">
      <c r="A706"/>
      <c r="B706"/>
      <c r="C706"/>
      <c r="D706"/>
      <c r="E706"/>
    </row>
    <row r="707" spans="1:5">
      <c r="A707"/>
      <c r="B707"/>
      <c r="C707"/>
      <c r="D707"/>
      <c r="E707"/>
    </row>
    <row r="708" spans="1:5">
      <c r="A708"/>
      <c r="B708"/>
      <c r="C708"/>
      <c r="D708"/>
      <c r="E708"/>
    </row>
    <row r="709" spans="1:5">
      <c r="A709"/>
      <c r="B709"/>
      <c r="C709"/>
      <c r="D709"/>
      <c r="E709"/>
    </row>
    <row r="710" spans="1:5">
      <c r="A710"/>
      <c r="B710"/>
      <c r="C710"/>
      <c r="D710"/>
      <c r="E710"/>
    </row>
    <row r="711" spans="1:5">
      <c r="A711"/>
      <c r="B711"/>
      <c r="C711"/>
      <c r="D711"/>
      <c r="E711"/>
    </row>
    <row r="712" spans="1:5">
      <c r="A712"/>
      <c r="B712"/>
      <c r="C712"/>
      <c r="D712"/>
      <c r="E712"/>
    </row>
    <row r="713" spans="1:5">
      <c r="A713"/>
      <c r="B713"/>
      <c r="C713"/>
      <c r="D713"/>
      <c r="E713"/>
    </row>
    <row r="714" spans="1:5">
      <c r="A714"/>
      <c r="B714"/>
      <c r="C714"/>
      <c r="D714"/>
      <c r="E714"/>
    </row>
    <row r="715" spans="1:5">
      <c r="A715"/>
      <c r="B715"/>
      <c r="C715"/>
      <c r="D715"/>
      <c r="E715"/>
    </row>
    <row r="716" spans="1:5">
      <c r="A716"/>
      <c r="B716"/>
      <c r="C716"/>
      <c r="D716"/>
      <c r="E716"/>
    </row>
    <row r="717" spans="1:5">
      <c r="A717"/>
      <c r="B717"/>
      <c r="C717"/>
      <c r="D717"/>
      <c r="E717"/>
    </row>
    <row r="718" spans="1:5">
      <c r="A718"/>
      <c r="B718"/>
      <c r="C718"/>
      <c r="D718"/>
      <c r="E718"/>
    </row>
    <row r="719" spans="1:5">
      <c r="A719"/>
      <c r="B719"/>
      <c r="C719"/>
      <c r="D719"/>
      <c r="E719"/>
    </row>
    <row r="720" spans="1:5">
      <c r="A720"/>
      <c r="B720"/>
      <c r="C720"/>
      <c r="D720"/>
      <c r="E720"/>
    </row>
    <row r="721" spans="1:5">
      <c r="A721"/>
      <c r="B721"/>
      <c r="C721"/>
      <c r="D721"/>
      <c r="E721"/>
    </row>
    <row r="722" spans="1:5">
      <c r="A722"/>
      <c r="B722"/>
      <c r="C722"/>
      <c r="D722"/>
      <c r="E722"/>
    </row>
    <row r="723" spans="1:5">
      <c r="A723"/>
      <c r="B723"/>
      <c r="C723"/>
      <c r="D723"/>
      <c r="E723"/>
    </row>
    <row r="724" spans="1:5">
      <c r="A724"/>
      <c r="B724"/>
      <c r="C724"/>
      <c r="D724"/>
      <c r="E724"/>
    </row>
    <row r="725" spans="1:5">
      <c r="A725"/>
      <c r="B725"/>
      <c r="C725"/>
      <c r="D725"/>
      <c r="E725"/>
    </row>
    <row r="726" spans="1:5">
      <c r="A726"/>
      <c r="B726"/>
      <c r="C726"/>
      <c r="D726"/>
      <c r="E726"/>
    </row>
    <row r="727" spans="1:5">
      <c r="A727"/>
      <c r="B727"/>
      <c r="C727"/>
      <c r="D727"/>
      <c r="E727"/>
    </row>
    <row r="728" spans="1:5">
      <c r="A728"/>
      <c r="B728"/>
      <c r="C728"/>
      <c r="D728"/>
      <c r="E728"/>
    </row>
    <row r="729" spans="1:5">
      <c r="A729"/>
      <c r="B729"/>
      <c r="C729"/>
      <c r="D729"/>
      <c r="E729"/>
    </row>
    <row r="730" spans="1:5">
      <c r="A730"/>
      <c r="B730"/>
      <c r="C730"/>
      <c r="D730"/>
      <c r="E730"/>
    </row>
    <row r="731" spans="1:5">
      <c r="A731"/>
      <c r="B731"/>
      <c r="C731"/>
      <c r="D731"/>
      <c r="E731"/>
    </row>
    <row r="732" spans="1:5">
      <c r="A732"/>
      <c r="B732"/>
      <c r="C732"/>
      <c r="D732"/>
      <c r="E732"/>
    </row>
    <row r="733" spans="1:5">
      <c r="A733"/>
      <c r="B733"/>
      <c r="C733"/>
      <c r="D733"/>
      <c r="E733"/>
    </row>
    <row r="734" spans="1:5">
      <c r="A734"/>
      <c r="B734"/>
      <c r="C734"/>
      <c r="D734"/>
      <c r="E734"/>
    </row>
    <row r="735" spans="1:5">
      <c r="A735"/>
      <c r="B735"/>
      <c r="C735"/>
      <c r="D735"/>
      <c r="E735"/>
    </row>
    <row r="736" spans="1:5">
      <c r="A736"/>
      <c r="B736"/>
      <c r="C736"/>
      <c r="D736"/>
      <c r="E736"/>
    </row>
    <row r="737" spans="1:5">
      <c r="A737"/>
      <c r="B737"/>
      <c r="C737"/>
      <c r="D737"/>
      <c r="E737"/>
    </row>
    <row r="738" spans="1:5">
      <c r="A738"/>
      <c r="B738"/>
      <c r="C738"/>
      <c r="D738"/>
      <c r="E738"/>
    </row>
    <row r="739" spans="1:5">
      <c r="A739"/>
      <c r="B739"/>
      <c r="C739"/>
      <c r="D739"/>
      <c r="E739"/>
    </row>
    <row r="740" spans="1:5">
      <c r="A740"/>
      <c r="B740"/>
      <c r="C740"/>
      <c r="D740"/>
      <c r="E740"/>
    </row>
    <row r="741" spans="1:5">
      <c r="A741"/>
      <c r="B741"/>
      <c r="C741"/>
      <c r="D741"/>
      <c r="E741"/>
    </row>
    <row r="742" spans="1:5">
      <c r="A742"/>
      <c r="B742"/>
      <c r="C742"/>
      <c r="D742"/>
      <c r="E742"/>
    </row>
    <row r="743" spans="1:5">
      <c r="A743"/>
      <c r="B743"/>
      <c r="C743"/>
      <c r="D743"/>
      <c r="E743"/>
    </row>
    <row r="744" spans="1:5">
      <c r="A744"/>
      <c r="B744"/>
      <c r="C744"/>
      <c r="D744"/>
      <c r="E744"/>
    </row>
    <row r="745" spans="1:5">
      <c r="A745"/>
      <c r="B745"/>
      <c r="C745"/>
      <c r="D745"/>
      <c r="E745"/>
    </row>
    <row r="746" spans="1:5">
      <c r="A746"/>
      <c r="B746"/>
      <c r="C746"/>
      <c r="D746"/>
      <c r="E746"/>
    </row>
    <row r="747" spans="1:5">
      <c r="A747"/>
      <c r="B747"/>
      <c r="C747"/>
      <c r="D747"/>
      <c r="E747"/>
    </row>
    <row r="748" spans="1:5">
      <c r="A748"/>
      <c r="B748"/>
      <c r="C748"/>
      <c r="D748"/>
      <c r="E748"/>
    </row>
    <row r="749" spans="1:5">
      <c r="A749"/>
      <c r="B749"/>
      <c r="C749"/>
      <c r="D749"/>
      <c r="E749"/>
    </row>
    <row r="750" spans="1:5">
      <c r="A750"/>
      <c r="B750"/>
      <c r="C750"/>
      <c r="D750"/>
      <c r="E750"/>
    </row>
    <row r="751" spans="1:5">
      <c r="A751"/>
      <c r="B751"/>
      <c r="C751"/>
      <c r="D751"/>
      <c r="E751"/>
    </row>
    <row r="752" spans="1:5">
      <c r="A752"/>
      <c r="B752"/>
      <c r="C752"/>
      <c r="D752"/>
      <c r="E752"/>
    </row>
    <row r="753" spans="1:5">
      <c r="A753"/>
      <c r="B753"/>
      <c r="C753"/>
      <c r="D753"/>
      <c r="E753"/>
    </row>
    <row r="754" spans="1:5">
      <c r="A754"/>
      <c r="B754"/>
      <c r="C754"/>
      <c r="D754"/>
      <c r="E754"/>
    </row>
    <row r="755" spans="1:5">
      <c r="A755"/>
      <c r="B755"/>
      <c r="C755"/>
      <c r="D755"/>
      <c r="E755"/>
    </row>
    <row r="756" spans="1:5">
      <c r="A756"/>
      <c r="B756"/>
      <c r="C756"/>
      <c r="D756"/>
      <c r="E756"/>
    </row>
    <row r="757" spans="1:5">
      <c r="A757"/>
      <c r="B757"/>
      <c r="C757"/>
      <c r="D757"/>
      <c r="E757"/>
    </row>
    <row r="758" spans="1:5">
      <c r="A758"/>
      <c r="B758"/>
      <c r="C758"/>
      <c r="D758"/>
      <c r="E758"/>
    </row>
    <row r="759" spans="1:5">
      <c r="A759"/>
      <c r="B759"/>
      <c r="C759"/>
      <c r="D759"/>
      <c r="E759"/>
    </row>
    <row r="760" spans="1:5">
      <c r="A760"/>
      <c r="B760"/>
      <c r="C760"/>
      <c r="D760"/>
      <c r="E760"/>
    </row>
    <row r="761" spans="1:5">
      <c r="A761"/>
      <c r="B761"/>
      <c r="C761"/>
      <c r="D761"/>
      <c r="E761"/>
    </row>
    <row r="762" spans="1:5">
      <c r="A762"/>
      <c r="B762"/>
      <c r="C762"/>
      <c r="D762"/>
      <c r="E762"/>
    </row>
    <row r="763" spans="1:5">
      <c r="A763"/>
      <c r="B763"/>
      <c r="C763"/>
      <c r="D763"/>
      <c r="E763"/>
    </row>
    <row r="764" spans="1:5">
      <c r="A764"/>
      <c r="B764"/>
      <c r="C764"/>
      <c r="D764"/>
      <c r="E764"/>
    </row>
    <row r="765" spans="1:5">
      <c r="A765"/>
      <c r="B765"/>
      <c r="C765"/>
      <c r="D765"/>
      <c r="E765"/>
    </row>
    <row r="766" spans="1:5">
      <c r="A766"/>
      <c r="B766"/>
      <c r="C766"/>
      <c r="D766"/>
      <c r="E766"/>
    </row>
    <row r="767" spans="1:5">
      <c r="A767"/>
      <c r="B767"/>
      <c r="C767"/>
      <c r="D767"/>
      <c r="E767"/>
    </row>
    <row r="768" spans="1:5">
      <c r="A768"/>
      <c r="B768"/>
      <c r="C768"/>
      <c r="D768"/>
      <c r="E768"/>
    </row>
    <row r="769" spans="1:5">
      <c r="A769"/>
      <c r="B769"/>
      <c r="C769"/>
      <c r="D769"/>
      <c r="E769"/>
    </row>
    <row r="770" spans="1:5">
      <c r="A770"/>
      <c r="B770"/>
      <c r="C770"/>
      <c r="D770"/>
      <c r="E770"/>
    </row>
    <row r="771" spans="1:5">
      <c r="A771"/>
      <c r="B771"/>
      <c r="C771"/>
      <c r="D771"/>
      <c r="E771"/>
    </row>
    <row r="772" spans="1:5">
      <c r="A772"/>
      <c r="B772"/>
      <c r="C772"/>
      <c r="D772"/>
      <c r="E772"/>
    </row>
    <row r="773" spans="1:5">
      <c r="A773"/>
      <c r="B773"/>
      <c r="C773"/>
      <c r="D773"/>
      <c r="E773"/>
    </row>
    <row r="774" spans="1:5">
      <c r="A774"/>
      <c r="B774"/>
      <c r="C774"/>
      <c r="D774"/>
      <c r="E774"/>
    </row>
    <row r="775" spans="1:5">
      <c r="A775"/>
      <c r="B775"/>
      <c r="C775"/>
      <c r="D775"/>
      <c r="E775"/>
    </row>
    <row r="776" spans="1:5">
      <c r="A776"/>
      <c r="B776"/>
      <c r="C776"/>
      <c r="D776"/>
      <c r="E776"/>
    </row>
    <row r="777" spans="1:5">
      <c r="A777"/>
      <c r="B777"/>
      <c r="C777"/>
      <c r="D777"/>
      <c r="E777"/>
    </row>
    <row r="778" spans="1:5">
      <c r="A778"/>
      <c r="B778"/>
      <c r="C778"/>
      <c r="D778"/>
      <c r="E778"/>
    </row>
    <row r="779" spans="1:5">
      <c r="A779"/>
      <c r="B779"/>
      <c r="C779"/>
      <c r="D779"/>
      <c r="E779"/>
    </row>
    <row r="780" spans="1:5">
      <c r="A780"/>
      <c r="B780"/>
      <c r="C780"/>
      <c r="D780"/>
      <c r="E780"/>
    </row>
    <row r="781" spans="1:5">
      <c r="A781"/>
      <c r="B781"/>
      <c r="C781"/>
      <c r="D781"/>
      <c r="E781"/>
    </row>
    <row r="782" spans="1:5">
      <c r="A782"/>
      <c r="B782"/>
      <c r="C782"/>
      <c r="D782"/>
      <c r="E782"/>
    </row>
    <row r="783" spans="1:5">
      <c r="A783"/>
      <c r="B783"/>
      <c r="C783"/>
      <c r="D783"/>
      <c r="E783"/>
    </row>
    <row r="784" spans="1:5">
      <c r="A784"/>
      <c r="B784"/>
      <c r="C784"/>
      <c r="D784"/>
      <c r="E784"/>
    </row>
    <row r="785" spans="1:5">
      <c r="A785"/>
      <c r="B785"/>
      <c r="C785"/>
      <c r="D785"/>
      <c r="E785"/>
    </row>
    <row r="786" spans="1:5">
      <c r="A786"/>
      <c r="B786"/>
      <c r="C786"/>
      <c r="D786"/>
      <c r="E786"/>
    </row>
    <row r="787" spans="1:5">
      <c r="A787"/>
      <c r="B787"/>
      <c r="C787"/>
      <c r="D787"/>
      <c r="E787"/>
    </row>
    <row r="788" spans="1:5">
      <c r="A788"/>
      <c r="B788"/>
      <c r="C788"/>
      <c r="D788"/>
      <c r="E788"/>
    </row>
    <row r="789" spans="1:5">
      <c r="A789"/>
      <c r="B789"/>
      <c r="C789"/>
      <c r="D789"/>
      <c r="E789"/>
    </row>
    <row r="790" spans="1:5">
      <c r="A790"/>
      <c r="B790"/>
      <c r="C790"/>
      <c r="D790"/>
      <c r="E790"/>
    </row>
    <row r="791" spans="1:5">
      <c r="A791"/>
      <c r="B791"/>
      <c r="C791"/>
      <c r="D791"/>
      <c r="E791"/>
    </row>
    <row r="792" spans="1:5">
      <c r="A792"/>
      <c r="B792"/>
      <c r="C792"/>
      <c r="D792"/>
      <c r="E792"/>
    </row>
    <row r="793" spans="1:5">
      <c r="A793"/>
      <c r="B793"/>
      <c r="C793"/>
      <c r="D793"/>
      <c r="E793"/>
    </row>
    <row r="794" spans="1:5">
      <c r="A794"/>
      <c r="B794"/>
      <c r="C794"/>
      <c r="D794"/>
      <c r="E794"/>
    </row>
    <row r="795" spans="1:5">
      <c r="A795"/>
      <c r="B795"/>
      <c r="C795"/>
      <c r="D795"/>
      <c r="E795"/>
    </row>
    <row r="796" spans="1:5">
      <c r="A796"/>
      <c r="B796"/>
      <c r="C796"/>
      <c r="D796"/>
      <c r="E796"/>
    </row>
    <row r="797" spans="1:5">
      <c r="A797"/>
      <c r="B797"/>
      <c r="C797"/>
      <c r="D797"/>
      <c r="E797"/>
    </row>
    <row r="798" spans="1:5">
      <c r="A798"/>
      <c r="B798"/>
      <c r="C798"/>
      <c r="D798"/>
      <c r="E798"/>
    </row>
    <row r="799" spans="1:5">
      <c r="A799"/>
      <c r="B799"/>
      <c r="C799"/>
      <c r="D799"/>
      <c r="E799"/>
    </row>
    <row r="800" spans="1:5">
      <c r="A800"/>
      <c r="B800"/>
      <c r="C800"/>
      <c r="D800"/>
      <c r="E800"/>
    </row>
    <row r="801" spans="1:5">
      <c r="A801"/>
      <c r="B801"/>
      <c r="C801"/>
      <c r="D801"/>
      <c r="E801"/>
    </row>
    <row r="802" spans="1:5">
      <c r="A802"/>
      <c r="B802"/>
      <c r="C802"/>
      <c r="D802"/>
      <c r="E802"/>
    </row>
    <row r="803" spans="1:5">
      <c r="A803"/>
      <c r="B803"/>
      <c r="C803"/>
      <c r="D803"/>
      <c r="E803"/>
    </row>
    <row r="804" spans="1:5">
      <c r="A804"/>
      <c r="B804"/>
      <c r="C804"/>
      <c r="D804"/>
      <c r="E804"/>
    </row>
    <row r="805" spans="1:5">
      <c r="A805"/>
      <c r="B805"/>
      <c r="C805"/>
      <c r="D805"/>
      <c r="E805"/>
    </row>
    <row r="806" spans="1:5">
      <c r="A806"/>
      <c r="B806"/>
      <c r="C806"/>
      <c r="D806"/>
      <c r="E806"/>
    </row>
    <row r="807" spans="1:5">
      <c r="A807"/>
      <c r="B807"/>
      <c r="C807"/>
      <c r="D807"/>
      <c r="E807"/>
    </row>
    <row r="808" spans="1:5">
      <c r="A808"/>
      <c r="B808"/>
      <c r="C808"/>
      <c r="D808"/>
      <c r="E808"/>
    </row>
    <row r="809" spans="1:5">
      <c r="A809"/>
      <c r="B809"/>
      <c r="C809"/>
      <c r="D809"/>
      <c r="E809"/>
    </row>
    <row r="810" spans="1:5">
      <c r="A810"/>
      <c r="B810"/>
      <c r="C810"/>
      <c r="D810"/>
      <c r="E810"/>
    </row>
    <row r="811" spans="1:5">
      <c r="A811"/>
      <c r="B811"/>
      <c r="C811"/>
      <c r="D811"/>
      <c r="E811"/>
    </row>
    <row r="812" spans="1:5">
      <c r="A812"/>
      <c r="B812"/>
      <c r="C812"/>
      <c r="D812"/>
      <c r="E812"/>
    </row>
    <row r="813" spans="1:5">
      <c r="A813"/>
      <c r="B813"/>
      <c r="C813"/>
      <c r="D813"/>
      <c r="E813"/>
    </row>
    <row r="814" spans="1:5">
      <c r="A814"/>
      <c r="B814"/>
      <c r="C814"/>
      <c r="D814"/>
      <c r="E814"/>
    </row>
    <row r="815" spans="1:5">
      <c r="A815"/>
      <c r="B815"/>
      <c r="C815"/>
      <c r="D815"/>
      <c r="E815"/>
    </row>
    <row r="816" spans="1:5">
      <c r="A816"/>
      <c r="B816"/>
      <c r="C816"/>
      <c r="D816"/>
      <c r="E816"/>
    </row>
    <row r="817" spans="1:5">
      <c r="A817"/>
      <c r="B817"/>
      <c r="C817"/>
      <c r="D817"/>
      <c r="E817"/>
    </row>
    <row r="818" spans="1:5">
      <c r="A818"/>
      <c r="B818"/>
      <c r="C818"/>
      <c r="D818"/>
      <c r="E818"/>
    </row>
    <row r="819" spans="1:5">
      <c r="A819"/>
      <c r="B819"/>
      <c r="C819"/>
      <c r="D819"/>
      <c r="E819"/>
    </row>
    <row r="820" spans="1:5">
      <c r="A820"/>
      <c r="B820"/>
      <c r="C820"/>
      <c r="D820"/>
      <c r="E820"/>
    </row>
    <row r="821" spans="1:5">
      <c r="A821"/>
      <c r="B821"/>
      <c r="C821"/>
      <c r="D821"/>
      <c r="E821"/>
    </row>
    <row r="822" spans="1:5">
      <c r="A822"/>
      <c r="B822"/>
      <c r="C822"/>
      <c r="D822"/>
      <c r="E822"/>
    </row>
    <row r="823" spans="1:5">
      <c r="A823"/>
      <c r="B823"/>
      <c r="C823"/>
      <c r="D823"/>
      <c r="E823"/>
    </row>
    <row r="824" spans="1:5">
      <c r="A824"/>
      <c r="B824"/>
      <c r="C824"/>
      <c r="D824"/>
      <c r="E824"/>
    </row>
    <row r="825" spans="1:5">
      <c r="A825"/>
      <c r="B825"/>
      <c r="C825"/>
      <c r="D825"/>
      <c r="E825"/>
    </row>
    <row r="826" spans="1:5">
      <c r="A826"/>
      <c r="B826"/>
      <c r="C826"/>
      <c r="D826"/>
      <c r="E826"/>
    </row>
    <row r="827" spans="1:5">
      <c r="A827"/>
      <c r="B827"/>
      <c r="C827"/>
      <c r="D827"/>
      <c r="E827"/>
    </row>
    <row r="828" spans="1:5">
      <c r="A828"/>
      <c r="B828"/>
      <c r="C828"/>
      <c r="D828"/>
      <c r="E828"/>
    </row>
    <row r="829" spans="1:5">
      <c r="A829"/>
      <c r="B829"/>
      <c r="C829"/>
      <c r="D829"/>
      <c r="E829"/>
    </row>
    <row r="830" spans="1:5">
      <c r="A830"/>
      <c r="B830"/>
      <c r="C830"/>
      <c r="D830"/>
      <c r="E830"/>
    </row>
    <row r="831" spans="1:5">
      <c r="A831"/>
      <c r="B831"/>
      <c r="C831"/>
      <c r="D831"/>
      <c r="E831"/>
    </row>
    <row r="832" spans="1:5">
      <c r="A832"/>
      <c r="B832"/>
      <c r="C832"/>
      <c r="D832"/>
      <c r="E832"/>
    </row>
    <row r="833" spans="1:5">
      <c r="A833"/>
      <c r="B833"/>
      <c r="C833"/>
      <c r="D833"/>
      <c r="E833"/>
    </row>
    <row r="834" spans="1:5">
      <c r="A834"/>
      <c r="B834"/>
      <c r="C834"/>
      <c r="D834"/>
      <c r="E834"/>
    </row>
    <row r="835" spans="1:5">
      <c r="A835"/>
      <c r="B835"/>
      <c r="C835"/>
      <c r="D835"/>
      <c r="E835"/>
    </row>
    <row r="836" spans="1:5">
      <c r="A836"/>
      <c r="B836"/>
      <c r="C836"/>
      <c r="D836"/>
      <c r="E836"/>
    </row>
    <row r="837" spans="1:5">
      <c r="A837"/>
      <c r="B837"/>
      <c r="C837"/>
      <c r="D837"/>
      <c r="E837"/>
    </row>
    <row r="838" spans="1:5">
      <c r="A838"/>
      <c r="B838"/>
      <c r="C838"/>
      <c r="D838"/>
      <c r="E838"/>
    </row>
    <row r="839" spans="1:5">
      <c r="A839"/>
      <c r="B839"/>
      <c r="C839"/>
      <c r="D839"/>
      <c r="E839"/>
    </row>
    <row r="840" spans="1:5">
      <c r="A840"/>
      <c r="B840"/>
      <c r="C840"/>
      <c r="D840"/>
      <c r="E840"/>
    </row>
    <row r="841" spans="1:5">
      <c r="A841"/>
      <c r="B841"/>
      <c r="C841"/>
      <c r="D841"/>
      <c r="E841"/>
    </row>
    <row r="842" spans="1:5">
      <c r="A842"/>
      <c r="B842"/>
      <c r="C842"/>
      <c r="D842"/>
      <c r="E842"/>
    </row>
    <row r="843" spans="1:5">
      <c r="A843"/>
      <c r="B843"/>
      <c r="C843"/>
      <c r="D843"/>
      <c r="E843"/>
    </row>
    <row r="844" spans="1:5">
      <c r="A844"/>
      <c r="B844"/>
      <c r="C844"/>
      <c r="D844"/>
      <c r="E844"/>
    </row>
    <row r="845" spans="1:5">
      <c r="A845"/>
      <c r="B845"/>
      <c r="C845"/>
      <c r="D845"/>
      <c r="E845"/>
    </row>
    <row r="846" spans="1:5">
      <c r="A846"/>
      <c r="B846"/>
      <c r="C846"/>
      <c r="D846"/>
      <c r="E846"/>
    </row>
    <row r="847" spans="1:5">
      <c r="A847"/>
      <c r="B847"/>
      <c r="C847"/>
      <c r="D847"/>
      <c r="E847"/>
    </row>
    <row r="848" spans="1:5">
      <c r="A848"/>
      <c r="B848"/>
      <c r="C848"/>
      <c r="D848"/>
      <c r="E848"/>
    </row>
    <row r="849" spans="1:5">
      <c r="A849"/>
      <c r="B849"/>
      <c r="C849"/>
      <c r="D849"/>
      <c r="E849"/>
    </row>
    <row r="850" spans="1:5">
      <c r="A850"/>
      <c r="B850"/>
      <c r="C850"/>
      <c r="D850"/>
      <c r="E850"/>
    </row>
    <row r="851" spans="1:5">
      <c r="A851"/>
      <c r="B851"/>
      <c r="C851"/>
      <c r="D851"/>
      <c r="E851"/>
    </row>
    <row r="852" spans="1:5">
      <c r="A852"/>
      <c r="B852"/>
      <c r="C852"/>
      <c r="D852"/>
      <c r="E852"/>
    </row>
    <row r="853" spans="1:5">
      <c r="A853"/>
      <c r="B853"/>
      <c r="C853"/>
      <c r="D853"/>
      <c r="E853"/>
    </row>
    <row r="854" spans="1:5">
      <c r="A854"/>
      <c r="B854"/>
      <c r="C854"/>
      <c r="D854"/>
      <c r="E854"/>
    </row>
    <row r="855" spans="1:5">
      <c r="A855"/>
      <c r="B855"/>
      <c r="C855"/>
      <c r="D855"/>
      <c r="E855"/>
    </row>
    <row r="856" spans="1:5">
      <c r="A856"/>
      <c r="B856"/>
      <c r="C856"/>
      <c r="D856"/>
      <c r="E856"/>
    </row>
    <row r="857" spans="1:5">
      <c r="A857"/>
      <c r="B857"/>
      <c r="C857"/>
      <c r="D857"/>
      <c r="E857"/>
    </row>
    <row r="858" spans="1:5">
      <c r="A858"/>
      <c r="B858"/>
      <c r="C858"/>
      <c r="D858"/>
      <c r="E858"/>
    </row>
    <row r="859" spans="1:5">
      <c r="A859"/>
      <c r="B859"/>
      <c r="C859"/>
      <c r="D859"/>
      <c r="E859"/>
    </row>
    <row r="860" spans="1:5">
      <c r="A860"/>
      <c r="B860"/>
      <c r="C860"/>
      <c r="D860"/>
      <c r="E860"/>
    </row>
    <row r="861" spans="1:5">
      <c r="A861"/>
      <c r="B861"/>
      <c r="C861"/>
      <c r="D861"/>
      <c r="E861"/>
    </row>
    <row r="862" spans="1:5">
      <c r="A862"/>
      <c r="B862"/>
      <c r="C862"/>
      <c r="D862"/>
      <c r="E862"/>
    </row>
    <row r="863" spans="1:5">
      <c r="A863"/>
      <c r="B863"/>
      <c r="C863"/>
      <c r="D863"/>
      <c r="E863"/>
    </row>
    <row r="864" spans="1:5">
      <c r="A864"/>
      <c r="B864"/>
      <c r="C864"/>
      <c r="D864"/>
      <c r="E864"/>
    </row>
    <row r="865" spans="1:5">
      <c r="A865"/>
      <c r="B865"/>
      <c r="C865"/>
      <c r="D865"/>
      <c r="E865"/>
    </row>
    <row r="866" spans="1:5">
      <c r="A866"/>
      <c r="B866"/>
      <c r="C866"/>
      <c r="D866"/>
      <c r="E866"/>
    </row>
    <row r="867" spans="1:5">
      <c r="A867"/>
      <c r="B867"/>
      <c r="C867"/>
      <c r="D867"/>
      <c r="E867"/>
    </row>
    <row r="868" spans="1:5">
      <c r="A868"/>
      <c r="B868"/>
      <c r="C868"/>
      <c r="D868"/>
      <c r="E868"/>
    </row>
    <row r="869" spans="1:5">
      <c r="A869"/>
      <c r="B869"/>
      <c r="C869"/>
      <c r="D869"/>
      <c r="E869"/>
    </row>
    <row r="870" spans="1:5">
      <c r="A870"/>
      <c r="B870"/>
      <c r="C870"/>
      <c r="D870"/>
      <c r="E870"/>
    </row>
    <row r="871" spans="1:5">
      <c r="A871"/>
      <c r="B871"/>
      <c r="C871"/>
      <c r="D871"/>
      <c r="E871"/>
    </row>
    <row r="872" spans="1:5">
      <c r="A872"/>
      <c r="B872"/>
      <c r="C872"/>
      <c r="D872"/>
      <c r="E872"/>
    </row>
    <row r="873" spans="1:5">
      <c r="A873"/>
      <c r="B873"/>
      <c r="C873"/>
      <c r="D873"/>
      <c r="E873"/>
    </row>
    <row r="874" spans="1:5">
      <c r="A874"/>
      <c r="B874"/>
      <c r="C874"/>
      <c r="D874"/>
      <c r="E874"/>
    </row>
    <row r="875" spans="1:5">
      <c r="A875"/>
      <c r="B875"/>
      <c r="C875"/>
      <c r="D875"/>
      <c r="E875"/>
    </row>
    <row r="876" spans="1:5">
      <c r="A876"/>
      <c r="B876"/>
      <c r="C876"/>
      <c r="D876"/>
      <c r="E876"/>
    </row>
    <row r="877" spans="1:5">
      <c r="A877"/>
      <c r="B877"/>
      <c r="C877"/>
      <c r="D877"/>
      <c r="E877"/>
    </row>
    <row r="878" spans="1:5">
      <c r="A878"/>
      <c r="B878"/>
      <c r="C878"/>
      <c r="D878"/>
      <c r="E878"/>
    </row>
    <row r="879" spans="1:5">
      <c r="A879"/>
      <c r="B879"/>
      <c r="C879"/>
      <c r="D879"/>
      <c r="E879"/>
    </row>
    <row r="880" spans="1:5">
      <c r="A880"/>
      <c r="B880"/>
      <c r="C880"/>
      <c r="D880"/>
      <c r="E880"/>
    </row>
    <row r="881" spans="1:5">
      <c r="A881"/>
      <c r="B881"/>
      <c r="C881"/>
      <c r="D881"/>
      <c r="E881"/>
    </row>
    <row r="882" spans="1:5">
      <c r="A882"/>
      <c r="B882"/>
      <c r="C882"/>
      <c r="D882"/>
      <c r="E882"/>
    </row>
    <row r="883" spans="1:5">
      <c r="A883"/>
      <c r="B883"/>
      <c r="C883"/>
      <c r="D883"/>
      <c r="E883"/>
    </row>
    <row r="884" spans="1:5">
      <c r="A884"/>
      <c r="B884"/>
      <c r="C884"/>
      <c r="D884"/>
      <c r="E884"/>
    </row>
    <row r="885" spans="1:5">
      <c r="A885"/>
      <c r="B885"/>
      <c r="C885"/>
      <c r="D885"/>
      <c r="E885"/>
    </row>
    <row r="886" spans="1:5">
      <c r="A886"/>
      <c r="B886"/>
      <c r="C886"/>
      <c r="D886"/>
      <c r="E886"/>
    </row>
    <row r="887" spans="1:5">
      <c r="A887"/>
      <c r="B887"/>
      <c r="C887"/>
      <c r="D887"/>
      <c r="E887"/>
    </row>
    <row r="888" spans="1:5">
      <c r="A888"/>
      <c r="B888"/>
      <c r="C888"/>
      <c r="D888"/>
      <c r="E888"/>
    </row>
    <row r="889" spans="1:5">
      <c r="A889"/>
      <c r="B889"/>
      <c r="C889"/>
      <c r="D889"/>
      <c r="E889"/>
    </row>
    <row r="890" spans="1:5">
      <c r="A890"/>
      <c r="B890"/>
      <c r="C890"/>
      <c r="D890"/>
      <c r="E890"/>
    </row>
    <row r="891" spans="1:5">
      <c r="A891"/>
      <c r="B891"/>
      <c r="C891"/>
      <c r="D891"/>
      <c r="E891"/>
    </row>
    <row r="892" spans="1:5">
      <c r="A892"/>
      <c r="B892"/>
      <c r="C892"/>
      <c r="D892"/>
      <c r="E892"/>
    </row>
    <row r="893" spans="1:5">
      <c r="A893"/>
      <c r="B893"/>
      <c r="C893"/>
      <c r="D893"/>
      <c r="E893"/>
    </row>
    <row r="894" spans="1:5">
      <c r="A894"/>
      <c r="B894"/>
      <c r="C894"/>
      <c r="D894"/>
      <c r="E894"/>
    </row>
    <row r="895" spans="1:5">
      <c r="A895"/>
      <c r="B895"/>
      <c r="C895"/>
      <c r="D895"/>
      <c r="E895"/>
    </row>
    <row r="896" spans="1:5">
      <c r="A896"/>
      <c r="B896"/>
      <c r="C896"/>
      <c r="D896"/>
      <c r="E896"/>
    </row>
    <row r="897" spans="1:5">
      <c r="A897"/>
      <c r="B897"/>
      <c r="C897"/>
      <c r="D897"/>
      <c r="E897"/>
    </row>
    <row r="898" spans="1:5">
      <c r="A898"/>
      <c r="B898"/>
      <c r="C898"/>
      <c r="D898"/>
      <c r="E898"/>
    </row>
    <row r="899" spans="1:5">
      <c r="A899"/>
      <c r="B899"/>
      <c r="C899"/>
      <c r="D899"/>
      <c r="E899"/>
    </row>
    <row r="900" spans="1:5">
      <c r="A900"/>
      <c r="B900"/>
      <c r="C900"/>
      <c r="D900"/>
      <c r="E900"/>
    </row>
    <row r="901" spans="1:5">
      <c r="A901"/>
      <c r="B901"/>
      <c r="C901"/>
      <c r="D901"/>
      <c r="E901"/>
    </row>
    <row r="902" spans="1:5">
      <c r="A902"/>
      <c r="B902"/>
      <c r="C902"/>
      <c r="D902"/>
      <c r="E902"/>
    </row>
    <row r="903" spans="1:5">
      <c r="A903"/>
      <c r="B903"/>
      <c r="C903"/>
      <c r="D903"/>
      <c r="E903"/>
    </row>
    <row r="904" spans="1:5">
      <c r="A904"/>
      <c r="B904"/>
      <c r="C904"/>
      <c r="D904"/>
      <c r="E904"/>
    </row>
    <row r="905" spans="1:5">
      <c r="A905"/>
      <c r="B905"/>
      <c r="C905"/>
      <c r="D905"/>
      <c r="E905"/>
    </row>
    <row r="906" spans="1:5">
      <c r="A906"/>
      <c r="B906"/>
      <c r="C906"/>
      <c r="D906"/>
      <c r="E906"/>
    </row>
    <row r="907" spans="1:5">
      <c r="A907"/>
      <c r="B907"/>
      <c r="C907"/>
      <c r="D907"/>
      <c r="E907"/>
    </row>
    <row r="908" spans="1:5">
      <c r="A908"/>
      <c r="B908"/>
      <c r="C908"/>
      <c r="D908"/>
      <c r="E908"/>
    </row>
    <row r="909" spans="1:5">
      <c r="A909"/>
      <c r="B909"/>
      <c r="C909"/>
      <c r="D909"/>
      <c r="E909"/>
    </row>
    <row r="910" spans="1:5">
      <c r="A910"/>
      <c r="B910"/>
      <c r="C910"/>
      <c r="D910"/>
      <c r="E910"/>
    </row>
    <row r="911" spans="1:5">
      <c r="A911"/>
      <c r="B911"/>
      <c r="C911"/>
      <c r="D911"/>
      <c r="E911"/>
    </row>
    <row r="912" spans="1:5">
      <c r="A912"/>
      <c r="B912"/>
      <c r="C912"/>
      <c r="D912"/>
      <c r="E912"/>
    </row>
    <row r="913" spans="1:5">
      <c r="A913"/>
      <c r="B913"/>
      <c r="C913"/>
      <c r="D913"/>
      <c r="E913"/>
    </row>
    <row r="914" spans="1:5">
      <c r="A914"/>
      <c r="B914"/>
      <c r="C914"/>
      <c r="D914"/>
      <c r="E914"/>
    </row>
    <row r="915" spans="1:5">
      <c r="A915"/>
      <c r="B915"/>
      <c r="C915"/>
      <c r="D915"/>
      <c r="E915"/>
    </row>
    <row r="916" spans="1:5">
      <c r="A916"/>
      <c r="B916"/>
      <c r="C916"/>
      <c r="D916"/>
      <c r="E916"/>
    </row>
    <row r="917" spans="1:5">
      <c r="A917"/>
      <c r="B917"/>
      <c r="C917"/>
      <c r="D917"/>
      <c r="E917"/>
    </row>
    <row r="918" spans="1:5">
      <c r="A918"/>
      <c r="B918"/>
      <c r="C918"/>
      <c r="D918"/>
      <c r="E918"/>
    </row>
    <row r="919" spans="1:5">
      <c r="A919"/>
      <c r="B919"/>
      <c r="C919"/>
      <c r="D919"/>
      <c r="E919"/>
    </row>
    <row r="920" spans="1:5">
      <c r="A920"/>
      <c r="B920"/>
      <c r="C920"/>
      <c r="D920"/>
      <c r="E920"/>
    </row>
    <row r="921" spans="1:5">
      <c r="A921"/>
      <c r="B921"/>
      <c r="C921"/>
      <c r="D921"/>
      <c r="E921"/>
    </row>
    <row r="922" spans="1:5">
      <c r="A922"/>
      <c r="B922"/>
      <c r="C922"/>
      <c r="D922"/>
      <c r="E922"/>
    </row>
    <row r="923" spans="1:5">
      <c r="A923"/>
      <c r="B923"/>
      <c r="C923"/>
      <c r="D923"/>
      <c r="E923"/>
    </row>
    <row r="924" spans="1:5">
      <c r="A924"/>
      <c r="B924"/>
      <c r="C924"/>
      <c r="D924"/>
      <c r="E924"/>
    </row>
    <row r="925" spans="1:5">
      <c r="A925"/>
      <c r="B925"/>
      <c r="C925"/>
      <c r="D925"/>
      <c r="E925"/>
    </row>
    <row r="926" spans="1:5">
      <c r="A926"/>
      <c r="B926"/>
      <c r="C926"/>
      <c r="D926"/>
      <c r="E926"/>
    </row>
    <row r="927" spans="1:5">
      <c r="A927"/>
      <c r="B927"/>
      <c r="C927"/>
      <c r="D927"/>
      <c r="E927"/>
    </row>
    <row r="928" spans="1:5">
      <c r="A928"/>
      <c r="B928"/>
      <c r="C928"/>
      <c r="D928"/>
      <c r="E928"/>
    </row>
    <row r="929" spans="1:5">
      <c r="A929"/>
      <c r="B929"/>
      <c r="C929"/>
      <c r="D929"/>
      <c r="E929"/>
    </row>
    <row r="930" spans="1:5">
      <c r="A930"/>
      <c r="B930"/>
      <c r="C930"/>
      <c r="D930"/>
      <c r="E930"/>
    </row>
    <row r="931" spans="1:5">
      <c r="A931"/>
      <c r="B931"/>
      <c r="C931"/>
      <c r="D931"/>
      <c r="E931"/>
    </row>
    <row r="932" spans="1:5">
      <c r="A932"/>
      <c r="B932"/>
      <c r="C932"/>
      <c r="D932"/>
      <c r="E932"/>
    </row>
    <row r="933" spans="1:5">
      <c r="A933"/>
      <c r="B933"/>
      <c r="C933"/>
      <c r="D933"/>
      <c r="E933"/>
    </row>
    <row r="934" spans="1:5">
      <c r="A934"/>
      <c r="B934"/>
      <c r="C934"/>
      <c r="D934"/>
      <c r="E934"/>
    </row>
    <row r="935" spans="1:5">
      <c r="A935"/>
      <c r="B935"/>
      <c r="C935"/>
      <c r="D935"/>
      <c r="E935"/>
    </row>
    <row r="936" spans="1:5">
      <c r="A936"/>
      <c r="B936"/>
      <c r="C936"/>
      <c r="D936"/>
      <c r="E936"/>
    </row>
    <row r="937" spans="1:5">
      <c r="A937"/>
      <c r="B937"/>
      <c r="C937"/>
      <c r="D937"/>
      <c r="E937"/>
    </row>
    <row r="938" spans="1:5">
      <c r="A938"/>
      <c r="B938"/>
      <c r="C938"/>
      <c r="D938"/>
      <c r="E938"/>
    </row>
    <row r="939" spans="1:5">
      <c r="A939"/>
      <c r="B939"/>
      <c r="C939"/>
      <c r="D939"/>
      <c r="E939"/>
    </row>
    <row r="940" spans="1:5">
      <c r="A940"/>
      <c r="B940"/>
      <c r="C940"/>
      <c r="D940"/>
      <c r="E940"/>
    </row>
    <row r="941" spans="1:5">
      <c r="A941"/>
      <c r="B941"/>
      <c r="C941"/>
      <c r="D941"/>
      <c r="E941"/>
    </row>
    <row r="942" spans="1:5">
      <c r="A942"/>
      <c r="B942"/>
      <c r="C942"/>
      <c r="D942"/>
      <c r="E942"/>
    </row>
    <row r="943" spans="1:5">
      <c r="A943"/>
      <c r="B943"/>
      <c r="C943"/>
      <c r="D943"/>
      <c r="E943"/>
    </row>
    <row r="944" spans="1:5">
      <c r="A944"/>
      <c r="B944"/>
      <c r="C944"/>
      <c r="D944"/>
      <c r="E944"/>
    </row>
    <row r="945" spans="1:5">
      <c r="A945"/>
      <c r="B945"/>
      <c r="C945"/>
      <c r="D945"/>
      <c r="E945"/>
    </row>
    <row r="946" spans="1:5">
      <c r="A946"/>
      <c r="B946"/>
      <c r="C946"/>
      <c r="D946"/>
      <c r="E946"/>
    </row>
    <row r="947" spans="1:5">
      <c r="A947"/>
      <c r="B947"/>
      <c r="C947"/>
      <c r="D947"/>
      <c r="E947"/>
    </row>
    <row r="948" spans="1:5">
      <c r="A948"/>
      <c r="B948"/>
      <c r="C948"/>
      <c r="D948"/>
      <c r="E948"/>
    </row>
    <row r="949" spans="1:5">
      <c r="A949"/>
      <c r="B949"/>
      <c r="C949"/>
      <c r="D949"/>
      <c r="E949"/>
    </row>
    <row r="950" spans="1:5">
      <c r="A950"/>
      <c r="B950"/>
      <c r="C950"/>
      <c r="D950"/>
      <c r="E950"/>
    </row>
    <row r="951" spans="1:5">
      <c r="A951"/>
      <c r="B951"/>
      <c r="C951"/>
      <c r="D951"/>
      <c r="E951"/>
    </row>
    <row r="952" spans="1:5">
      <c r="A952"/>
      <c r="B952"/>
      <c r="C952"/>
      <c r="D952"/>
      <c r="E952"/>
    </row>
    <row r="953" spans="1:5">
      <c r="A953"/>
      <c r="B953"/>
      <c r="C953"/>
      <c r="D953"/>
      <c r="E953"/>
    </row>
    <row r="954" spans="1:5">
      <c r="A954"/>
      <c r="B954"/>
      <c r="C954"/>
      <c r="D954"/>
      <c r="E954"/>
    </row>
    <row r="955" spans="1:5">
      <c r="A955"/>
      <c r="B955"/>
      <c r="C955"/>
      <c r="D955"/>
      <c r="E955"/>
    </row>
    <row r="956" spans="1:5">
      <c r="A956"/>
      <c r="B956"/>
      <c r="C956"/>
      <c r="D956"/>
      <c r="E956"/>
    </row>
    <row r="957" spans="1:5">
      <c r="A957"/>
      <c r="B957"/>
      <c r="C957"/>
      <c r="D957"/>
      <c r="E957"/>
    </row>
    <row r="958" spans="1:5">
      <c r="A958"/>
      <c r="B958"/>
      <c r="C958"/>
      <c r="D958"/>
      <c r="E958"/>
    </row>
    <row r="959" spans="1:5">
      <c r="A959"/>
      <c r="B959"/>
      <c r="C959"/>
      <c r="D959"/>
      <c r="E959"/>
    </row>
    <row r="960" spans="1:5">
      <c r="A960"/>
      <c r="B960"/>
      <c r="C960"/>
      <c r="D960"/>
      <c r="E960"/>
    </row>
    <row r="961" spans="1:5">
      <c r="A961"/>
      <c r="B961"/>
      <c r="C961"/>
      <c r="D961"/>
      <c r="E961"/>
    </row>
    <row r="962" spans="1:5">
      <c r="A962"/>
      <c r="B962"/>
      <c r="C962"/>
      <c r="D962"/>
      <c r="E962"/>
    </row>
    <row r="963" spans="1:5">
      <c r="A963"/>
      <c r="B963"/>
      <c r="C963"/>
      <c r="D963"/>
      <c r="E963"/>
    </row>
    <row r="964" spans="1:5">
      <c r="A964"/>
      <c r="B964"/>
      <c r="C964"/>
      <c r="D964"/>
      <c r="E964"/>
    </row>
    <row r="965" spans="1:5">
      <c r="A965"/>
      <c r="B965"/>
      <c r="C965"/>
      <c r="D965"/>
      <c r="E965"/>
    </row>
    <row r="966" spans="1:5">
      <c r="A966"/>
      <c r="B966"/>
      <c r="C966"/>
      <c r="D966"/>
      <c r="E966"/>
    </row>
    <row r="967" spans="1:5">
      <c r="A967"/>
      <c r="B967"/>
      <c r="C967"/>
      <c r="D967"/>
      <c r="E967"/>
    </row>
    <row r="968" spans="1:5">
      <c r="A968"/>
      <c r="B968"/>
      <c r="C968"/>
      <c r="D968"/>
      <c r="E968"/>
    </row>
    <row r="969" spans="1:5">
      <c r="A969"/>
      <c r="B969"/>
      <c r="C969"/>
      <c r="D969"/>
      <c r="E969"/>
    </row>
    <row r="970" spans="1:5">
      <c r="A970"/>
      <c r="B970"/>
      <c r="C970"/>
      <c r="D970"/>
      <c r="E970"/>
    </row>
    <row r="971" spans="1:5">
      <c r="A971"/>
      <c r="B971"/>
      <c r="C971"/>
      <c r="D971"/>
      <c r="E971"/>
    </row>
    <row r="972" spans="1:5">
      <c r="A972"/>
      <c r="B972"/>
      <c r="C972"/>
      <c r="D972"/>
      <c r="E972"/>
    </row>
    <row r="973" spans="1:5">
      <c r="A973"/>
      <c r="B973"/>
      <c r="C973"/>
      <c r="D973"/>
      <c r="E973"/>
    </row>
    <row r="974" spans="1:5">
      <c r="A974"/>
      <c r="B974"/>
      <c r="C974"/>
      <c r="D974"/>
      <c r="E974"/>
    </row>
    <row r="975" spans="1:5">
      <c r="A975"/>
      <c r="B975"/>
      <c r="C975"/>
      <c r="D975"/>
      <c r="E975"/>
    </row>
    <row r="976" spans="1:5">
      <c r="A976"/>
      <c r="B976"/>
      <c r="C976"/>
      <c r="D976"/>
      <c r="E976"/>
    </row>
    <row r="977" spans="1:5">
      <c r="A977"/>
      <c r="B977"/>
      <c r="C977"/>
      <c r="D977"/>
      <c r="E977"/>
    </row>
    <row r="978" spans="1:5">
      <c r="A978"/>
      <c r="B978"/>
      <c r="C978"/>
      <c r="D978"/>
      <c r="E978"/>
    </row>
    <row r="979" spans="1:5">
      <c r="A979"/>
      <c r="B979"/>
      <c r="C979"/>
      <c r="D979"/>
      <c r="E979"/>
    </row>
    <row r="980" spans="1:5">
      <c r="A980"/>
      <c r="B980"/>
      <c r="C980"/>
      <c r="D980"/>
      <c r="E980"/>
    </row>
    <row r="981" spans="1:5">
      <c r="A981"/>
      <c r="B981"/>
      <c r="C981"/>
      <c r="D981"/>
      <c r="E981"/>
    </row>
    <row r="982" spans="1:5">
      <c r="A982"/>
      <c r="B982"/>
      <c r="C982"/>
      <c r="D982"/>
      <c r="E982"/>
    </row>
    <row r="983" spans="1:5">
      <c r="A983"/>
      <c r="B983"/>
      <c r="C983"/>
      <c r="D983"/>
      <c r="E983"/>
    </row>
    <row r="984" spans="1:5">
      <c r="A984"/>
      <c r="B984"/>
      <c r="C984"/>
      <c r="D984"/>
      <c r="E984"/>
    </row>
    <row r="985" spans="1:5">
      <c r="A985"/>
      <c r="B985"/>
      <c r="C985"/>
      <c r="D985"/>
      <c r="E985"/>
    </row>
    <row r="986" spans="1:5">
      <c r="A986"/>
      <c r="B986"/>
      <c r="C986"/>
      <c r="D986"/>
      <c r="E986"/>
    </row>
    <row r="987" spans="1:5">
      <c r="A987"/>
      <c r="B987"/>
      <c r="C987"/>
      <c r="D987"/>
      <c r="E987"/>
    </row>
    <row r="988" spans="1:5">
      <c r="A988"/>
      <c r="B988"/>
      <c r="C988"/>
      <c r="D988"/>
      <c r="E988"/>
    </row>
    <row r="989" spans="1:5">
      <c r="A989"/>
      <c r="B989"/>
      <c r="C989"/>
      <c r="D989"/>
      <c r="E989"/>
    </row>
    <row r="990" spans="1:5">
      <c r="A990"/>
      <c r="B990"/>
      <c r="C990"/>
      <c r="D990"/>
      <c r="E990"/>
    </row>
    <row r="991" spans="1:5">
      <c r="A991"/>
      <c r="B991"/>
      <c r="C991"/>
      <c r="D991"/>
      <c r="E991"/>
    </row>
    <row r="992" spans="1:5">
      <c r="A992"/>
      <c r="B992"/>
      <c r="C992"/>
      <c r="D992"/>
      <c r="E992"/>
    </row>
    <row r="993" spans="1:5">
      <c r="A993"/>
      <c r="B993"/>
      <c r="C993"/>
      <c r="D993"/>
      <c r="E993"/>
    </row>
    <row r="994" spans="1:5">
      <c r="A994"/>
      <c r="B994"/>
      <c r="C994"/>
      <c r="D994"/>
      <c r="E994"/>
    </row>
    <row r="995" spans="1:5">
      <c r="A995"/>
      <c r="B995"/>
      <c r="C995"/>
      <c r="D995"/>
      <c r="E995"/>
    </row>
    <row r="996" spans="1:5">
      <c r="A996"/>
      <c r="B996"/>
      <c r="C996"/>
      <c r="D996"/>
      <c r="E996"/>
    </row>
    <row r="997" spans="1:5">
      <c r="A997"/>
      <c r="B997"/>
      <c r="C997"/>
      <c r="D997"/>
      <c r="E997"/>
    </row>
    <row r="998" spans="1:5">
      <c r="A998"/>
      <c r="B998"/>
      <c r="C998"/>
      <c r="D998"/>
      <c r="E998"/>
    </row>
    <row r="999" spans="1:5">
      <c r="A999"/>
      <c r="B999"/>
      <c r="C999"/>
      <c r="D999"/>
      <c r="E999"/>
    </row>
    <row r="1000" spans="1:5">
      <c r="A1000"/>
      <c r="B1000"/>
      <c r="C1000"/>
      <c r="D1000"/>
      <c r="E1000"/>
    </row>
    <row r="1001" spans="1:5">
      <c r="A1001"/>
      <c r="B1001"/>
      <c r="C1001"/>
      <c r="D1001"/>
      <c r="E1001"/>
    </row>
    <row r="1002" spans="1:5">
      <c r="A1002"/>
      <c r="B1002"/>
      <c r="C1002"/>
      <c r="D1002"/>
      <c r="E1002"/>
    </row>
    <row r="1003" spans="1:5">
      <c r="A1003"/>
      <c r="B1003"/>
      <c r="C1003"/>
      <c r="D1003"/>
      <c r="E1003"/>
    </row>
    <row r="1004" spans="1:5">
      <c r="A1004"/>
      <c r="B1004"/>
      <c r="C1004"/>
      <c r="D1004"/>
      <c r="E1004"/>
    </row>
    <row r="1005" spans="1:5">
      <c r="A1005"/>
      <c r="B1005"/>
      <c r="C1005"/>
      <c r="D1005"/>
      <c r="E1005"/>
    </row>
    <row r="1006" spans="1:5">
      <c r="A1006"/>
      <c r="B1006"/>
      <c r="C1006"/>
      <c r="D1006"/>
      <c r="E1006"/>
    </row>
    <row r="1007" spans="1:5">
      <c r="A1007"/>
      <c r="B1007"/>
      <c r="C1007"/>
      <c r="D1007"/>
      <c r="E1007"/>
    </row>
    <row r="1008" spans="1:5">
      <c r="A1008"/>
      <c r="B1008"/>
      <c r="C1008"/>
      <c r="D1008"/>
      <c r="E1008"/>
    </row>
    <row r="1009" spans="1:5">
      <c r="A1009"/>
      <c r="B1009"/>
      <c r="C1009"/>
      <c r="D1009"/>
      <c r="E1009"/>
    </row>
    <row r="1010" spans="1:5">
      <c r="A1010"/>
      <c r="B1010"/>
      <c r="C1010"/>
      <c r="D1010"/>
      <c r="E1010"/>
    </row>
    <row r="1011" spans="1:5">
      <c r="A1011"/>
      <c r="B1011"/>
      <c r="C1011"/>
      <c r="D1011"/>
      <c r="E1011"/>
    </row>
    <row r="1012" spans="1:5">
      <c r="A1012"/>
      <c r="B1012"/>
      <c r="C1012"/>
      <c r="D1012"/>
      <c r="E1012"/>
    </row>
    <row r="1013" spans="1:5">
      <c r="A1013"/>
      <c r="B1013"/>
      <c r="C1013"/>
      <c r="D1013"/>
      <c r="E1013"/>
    </row>
    <row r="1014" spans="1:5">
      <c r="A1014"/>
      <c r="B1014"/>
      <c r="C1014"/>
      <c r="D1014"/>
      <c r="E1014"/>
    </row>
    <row r="1015" spans="1:5">
      <c r="A1015"/>
      <c r="B1015"/>
      <c r="C1015"/>
      <c r="D1015"/>
      <c r="E1015"/>
    </row>
    <row r="1016" spans="1:5">
      <c r="A1016"/>
      <c r="B1016"/>
      <c r="C1016"/>
      <c r="D1016"/>
      <c r="E1016"/>
    </row>
    <row r="1017" spans="1:5">
      <c r="A1017"/>
      <c r="B1017"/>
      <c r="C1017"/>
      <c r="D1017"/>
      <c r="E1017"/>
    </row>
    <row r="1018" spans="1:5">
      <c r="A1018"/>
      <c r="B1018"/>
      <c r="C1018"/>
      <c r="D1018"/>
      <c r="E1018"/>
    </row>
    <row r="1019" spans="1:5">
      <c r="A1019"/>
      <c r="B1019"/>
      <c r="C1019"/>
      <c r="D1019"/>
      <c r="E1019"/>
    </row>
    <row r="1020" spans="1:5">
      <c r="A1020"/>
      <c r="B1020"/>
      <c r="C1020"/>
      <c r="D1020"/>
      <c r="E1020"/>
    </row>
    <row r="1021" spans="1:5">
      <c r="A1021"/>
      <c r="B1021"/>
      <c r="C1021"/>
      <c r="D1021"/>
      <c r="E1021"/>
    </row>
    <row r="1022" spans="1:5">
      <c r="A1022"/>
      <c r="B1022"/>
      <c r="C1022"/>
      <c r="D1022"/>
      <c r="E1022"/>
    </row>
    <row r="1023" spans="1:5">
      <c r="A1023"/>
      <c r="B1023"/>
      <c r="C1023"/>
      <c r="D1023"/>
      <c r="E1023"/>
    </row>
    <row r="1024" spans="1:5">
      <c r="A1024"/>
      <c r="B1024"/>
      <c r="C1024"/>
      <c r="D1024"/>
      <c r="E1024"/>
    </row>
    <row r="1025" spans="1:5">
      <c r="A1025"/>
      <c r="B1025"/>
      <c r="C1025"/>
      <c r="D1025"/>
      <c r="E1025"/>
    </row>
    <row r="1026" spans="1:5">
      <c r="A1026"/>
      <c r="B1026"/>
      <c r="C1026"/>
      <c r="D1026"/>
      <c r="E1026"/>
    </row>
    <row r="1027" spans="1:5">
      <c r="A1027"/>
      <c r="B1027"/>
      <c r="C1027"/>
      <c r="D1027"/>
      <c r="E1027"/>
    </row>
    <row r="1028" spans="1:5">
      <c r="A1028"/>
      <c r="B1028"/>
      <c r="C1028"/>
      <c r="D1028"/>
      <c r="E1028"/>
    </row>
    <row r="1029" spans="1:5">
      <c r="A1029"/>
      <c r="B1029"/>
      <c r="C1029"/>
      <c r="D1029"/>
      <c r="E1029"/>
    </row>
    <row r="1030" spans="1:5">
      <c r="A1030"/>
      <c r="B1030"/>
      <c r="C1030"/>
      <c r="D1030"/>
      <c r="E1030"/>
    </row>
    <row r="1031" spans="1:5">
      <c r="A1031"/>
      <c r="B1031"/>
      <c r="C1031"/>
      <c r="D1031"/>
      <c r="E1031"/>
    </row>
    <row r="1032" spans="1:5">
      <c r="A1032"/>
      <c r="B1032"/>
      <c r="C1032"/>
      <c r="D1032"/>
      <c r="E1032"/>
    </row>
    <row r="1033" spans="1:5">
      <c r="A1033"/>
      <c r="B1033"/>
      <c r="C1033"/>
      <c r="D1033"/>
      <c r="E1033"/>
    </row>
    <row r="1034" spans="1:5">
      <c r="A1034"/>
      <c r="B1034"/>
      <c r="C1034"/>
      <c r="D1034"/>
      <c r="E1034"/>
    </row>
    <row r="1035" spans="1:5">
      <c r="A1035"/>
      <c r="B1035"/>
      <c r="C1035"/>
      <c r="D1035"/>
      <c r="E1035"/>
    </row>
    <row r="1036" spans="1:5">
      <c r="A1036"/>
      <c r="B1036"/>
      <c r="C1036"/>
      <c r="D1036"/>
      <c r="E1036"/>
    </row>
    <row r="1037" spans="1:5">
      <c r="A1037"/>
      <c r="B1037"/>
      <c r="C1037"/>
      <c r="D1037"/>
      <c r="E1037"/>
    </row>
    <row r="1038" spans="1:5">
      <c r="A1038"/>
      <c r="B1038"/>
      <c r="C1038"/>
      <c r="D1038"/>
      <c r="E1038"/>
    </row>
    <row r="1039" spans="1:5">
      <c r="A1039"/>
      <c r="B1039"/>
      <c r="C1039"/>
      <c r="D1039"/>
      <c r="E1039"/>
    </row>
    <row r="1040" spans="1:5">
      <c r="A1040"/>
      <c r="B1040"/>
      <c r="C1040"/>
      <c r="D1040"/>
      <c r="E1040"/>
    </row>
    <row r="1041" spans="1:5">
      <c r="A1041"/>
      <c r="B1041"/>
      <c r="C1041"/>
      <c r="D1041"/>
      <c r="E1041"/>
    </row>
    <row r="1042" spans="1:5">
      <c r="A1042"/>
      <c r="B1042"/>
      <c r="C1042"/>
      <c r="D1042"/>
      <c r="E1042"/>
    </row>
    <row r="1043" spans="1:5">
      <c r="A1043"/>
      <c r="B1043"/>
      <c r="C1043"/>
      <c r="D1043"/>
      <c r="E1043"/>
    </row>
    <row r="1044" spans="1:5">
      <c r="A1044"/>
      <c r="B1044"/>
      <c r="C1044"/>
      <c r="D1044"/>
      <c r="E1044"/>
    </row>
    <row r="1045" spans="1:5">
      <c r="A1045"/>
      <c r="B1045"/>
      <c r="C1045"/>
      <c r="D1045"/>
      <c r="E1045"/>
    </row>
    <row r="1046" spans="1:5">
      <c r="A1046"/>
      <c r="B1046"/>
      <c r="C1046"/>
      <c r="D1046"/>
      <c r="E1046"/>
    </row>
    <row r="1047" spans="1:5">
      <c r="A1047"/>
      <c r="B1047"/>
      <c r="C1047"/>
      <c r="D1047"/>
      <c r="E1047"/>
    </row>
    <row r="1048" spans="1:5">
      <c r="A1048"/>
      <c r="B1048"/>
      <c r="C1048"/>
      <c r="D1048"/>
      <c r="E1048"/>
    </row>
    <row r="1049" spans="1:5">
      <c r="A1049"/>
      <c r="B1049"/>
      <c r="C1049"/>
      <c r="D1049"/>
      <c r="E1049"/>
    </row>
    <row r="1050" spans="1:5">
      <c r="A1050"/>
      <c r="B1050"/>
      <c r="C1050"/>
      <c r="D1050"/>
      <c r="E1050"/>
    </row>
    <row r="1051" spans="1:5">
      <c r="A1051"/>
      <c r="B1051"/>
      <c r="C1051"/>
      <c r="D1051"/>
      <c r="E1051"/>
    </row>
    <row r="1052" spans="1:5">
      <c r="A1052"/>
      <c r="B1052"/>
      <c r="C1052"/>
      <c r="D1052"/>
      <c r="E1052"/>
    </row>
    <row r="1053" spans="1:5">
      <c r="A1053"/>
      <c r="B1053"/>
      <c r="C1053"/>
      <c r="D1053"/>
      <c r="E1053"/>
    </row>
    <row r="1054" spans="1:5">
      <c r="A1054"/>
      <c r="B1054"/>
      <c r="C1054"/>
      <c r="D1054"/>
      <c r="E1054"/>
    </row>
    <row r="1055" spans="1:5">
      <c r="A1055"/>
      <c r="B1055"/>
      <c r="C1055"/>
      <c r="D1055"/>
      <c r="E1055"/>
    </row>
    <row r="1056" spans="1:5">
      <c r="A1056"/>
      <c r="B1056"/>
      <c r="C1056"/>
      <c r="D1056"/>
      <c r="E1056"/>
    </row>
    <row r="1057" spans="1:5">
      <c r="A1057"/>
      <c r="B1057"/>
      <c r="C1057"/>
      <c r="D1057"/>
      <c r="E1057"/>
    </row>
    <row r="1058" spans="1:5">
      <c r="A1058"/>
      <c r="B1058"/>
      <c r="C1058"/>
      <c r="D1058"/>
      <c r="E1058"/>
    </row>
    <row r="1059" spans="1:5">
      <c r="A1059"/>
      <c r="B1059"/>
      <c r="C1059"/>
      <c r="D1059"/>
      <c r="E1059"/>
    </row>
    <row r="1060" spans="1:5">
      <c r="A1060"/>
      <c r="B1060"/>
      <c r="C1060"/>
      <c r="D1060"/>
      <c r="E1060"/>
    </row>
    <row r="1061" spans="1:5">
      <c r="A1061"/>
      <c r="B1061"/>
      <c r="C1061"/>
      <c r="D1061"/>
      <c r="E1061"/>
    </row>
    <row r="1062" spans="1:5">
      <c r="A1062"/>
      <c r="B1062"/>
      <c r="C1062"/>
      <c r="D1062"/>
      <c r="E1062"/>
    </row>
    <row r="1063" spans="1:5">
      <c r="A1063"/>
      <c r="B1063"/>
      <c r="C1063"/>
      <c r="D1063"/>
      <c r="E1063"/>
    </row>
    <row r="1064" spans="1:5">
      <c r="A1064"/>
      <c r="B1064"/>
      <c r="C1064"/>
      <c r="D1064"/>
      <c r="E1064"/>
    </row>
    <row r="1065" spans="1:5">
      <c r="A1065"/>
      <c r="B1065"/>
      <c r="C1065"/>
      <c r="D1065"/>
      <c r="E1065"/>
    </row>
    <row r="1066" spans="1:5">
      <c r="A1066"/>
      <c r="B1066"/>
      <c r="C1066"/>
      <c r="D1066"/>
      <c r="E1066"/>
    </row>
    <row r="1067" spans="1:5">
      <c r="A1067"/>
      <c r="B1067"/>
      <c r="C1067"/>
      <c r="D1067"/>
      <c r="E1067"/>
    </row>
    <row r="1068" spans="1:5">
      <c r="A1068"/>
      <c r="B1068"/>
      <c r="C1068"/>
      <c r="D1068"/>
      <c r="E1068"/>
    </row>
    <row r="1069" spans="1:5">
      <c r="A1069"/>
      <c r="B1069"/>
      <c r="C1069"/>
      <c r="D1069"/>
      <c r="E1069"/>
    </row>
    <row r="1070" spans="1:5">
      <c r="A1070"/>
      <c r="B1070"/>
      <c r="C1070"/>
      <c r="D1070"/>
      <c r="E1070"/>
    </row>
    <row r="1071" spans="1:5">
      <c r="A1071"/>
      <c r="B1071"/>
      <c r="C1071"/>
      <c r="D1071"/>
      <c r="E1071"/>
    </row>
    <row r="1072" spans="1:5">
      <c r="A1072"/>
      <c r="B1072"/>
      <c r="C1072"/>
      <c r="D1072"/>
      <c r="E1072"/>
    </row>
    <row r="1073" spans="1:5">
      <c r="A1073"/>
      <c r="B1073"/>
      <c r="C1073"/>
      <c r="D1073"/>
      <c r="E1073"/>
    </row>
    <row r="1074" spans="1:5">
      <c r="A1074"/>
      <c r="B1074"/>
      <c r="C1074"/>
      <c r="D1074"/>
      <c r="E1074"/>
    </row>
    <row r="1075" spans="1:5">
      <c r="A1075"/>
      <c r="B1075"/>
      <c r="C1075"/>
      <c r="D1075"/>
      <c r="E1075"/>
    </row>
    <row r="1076" spans="1:5">
      <c r="A1076"/>
      <c r="B1076"/>
      <c r="C1076"/>
      <c r="D1076"/>
      <c r="E1076"/>
    </row>
    <row r="1077" spans="1:5">
      <c r="A1077"/>
      <c r="B1077"/>
      <c r="C1077"/>
      <c r="D1077"/>
      <c r="E1077"/>
    </row>
    <row r="1078" spans="1:5">
      <c r="A1078"/>
      <c r="B1078"/>
      <c r="C1078"/>
      <c r="D1078"/>
      <c r="E1078"/>
    </row>
    <row r="1079" spans="1:5">
      <c r="A1079"/>
      <c r="B1079"/>
      <c r="C1079"/>
      <c r="D1079"/>
      <c r="E1079"/>
    </row>
    <row r="1080" spans="1:5">
      <c r="A1080"/>
      <c r="B1080"/>
      <c r="C1080"/>
      <c r="D1080"/>
      <c r="E1080"/>
    </row>
    <row r="1081" spans="1:5">
      <c r="A1081"/>
      <c r="B1081"/>
      <c r="C1081"/>
      <c r="D1081"/>
      <c r="E1081"/>
    </row>
    <row r="1082" spans="1:5">
      <c r="A1082"/>
      <c r="B1082"/>
      <c r="C1082"/>
      <c r="D1082"/>
      <c r="E1082"/>
    </row>
    <row r="1083" spans="1:5">
      <c r="A1083"/>
      <c r="B1083"/>
      <c r="C1083"/>
      <c r="D1083"/>
      <c r="E1083"/>
    </row>
    <row r="1084" spans="1:5">
      <c r="A1084"/>
      <c r="B1084"/>
      <c r="C1084"/>
      <c r="D1084"/>
      <c r="E1084"/>
    </row>
    <row r="1085" spans="1:5">
      <c r="A1085"/>
      <c r="B1085"/>
      <c r="C1085"/>
      <c r="D1085"/>
      <c r="E1085"/>
    </row>
    <row r="1086" spans="1:5">
      <c r="A1086"/>
      <c r="B1086"/>
      <c r="C1086"/>
      <c r="D1086"/>
      <c r="E1086"/>
    </row>
    <row r="1087" spans="1:5">
      <c r="A1087"/>
      <c r="B1087"/>
      <c r="C1087"/>
      <c r="D1087"/>
      <c r="E1087"/>
    </row>
    <row r="1088" spans="1:5">
      <c r="A1088"/>
      <c r="B1088"/>
      <c r="C1088"/>
      <c r="D1088"/>
      <c r="E1088"/>
    </row>
    <row r="1089" spans="1:5">
      <c r="A1089"/>
      <c r="B1089"/>
      <c r="C1089"/>
      <c r="D1089"/>
      <c r="E1089"/>
    </row>
    <row r="1090" spans="1:5">
      <c r="A1090"/>
      <c r="B1090"/>
      <c r="C1090"/>
      <c r="D1090"/>
      <c r="E1090"/>
    </row>
    <row r="1091" spans="1:5">
      <c r="A1091"/>
      <c r="B1091"/>
      <c r="C1091"/>
      <c r="D1091"/>
      <c r="E1091"/>
    </row>
    <row r="1092" spans="1:5">
      <c r="A1092"/>
      <c r="B1092"/>
      <c r="C1092"/>
      <c r="D1092"/>
      <c r="E1092"/>
    </row>
    <row r="1093" spans="1:5">
      <c r="A1093"/>
      <c r="B1093"/>
      <c r="C1093"/>
      <c r="D1093"/>
      <c r="E1093"/>
    </row>
    <row r="1094" spans="1:5">
      <c r="A1094"/>
      <c r="B1094"/>
      <c r="C1094"/>
      <c r="D1094"/>
      <c r="E1094"/>
    </row>
    <row r="1095" spans="1:5">
      <c r="A1095"/>
      <c r="B1095"/>
      <c r="C1095"/>
      <c r="D1095"/>
      <c r="E1095"/>
    </row>
    <row r="1096" spans="1:5">
      <c r="A1096"/>
      <c r="B1096"/>
      <c r="C1096"/>
      <c r="D1096"/>
      <c r="E1096"/>
    </row>
    <row r="1097" spans="1:5">
      <c r="A1097"/>
      <c r="B1097"/>
      <c r="C1097"/>
      <c r="D1097"/>
      <c r="E1097"/>
    </row>
    <row r="1098" spans="1:5">
      <c r="A1098"/>
      <c r="B1098"/>
      <c r="C1098"/>
      <c r="D1098"/>
      <c r="E1098"/>
    </row>
    <row r="1099" spans="1:5">
      <c r="A1099"/>
      <c r="B1099"/>
      <c r="C1099"/>
      <c r="D1099"/>
      <c r="E1099"/>
    </row>
    <row r="1100" spans="1:5">
      <c r="A1100"/>
      <c r="B1100"/>
      <c r="C1100"/>
      <c r="D1100"/>
      <c r="E1100"/>
    </row>
    <row r="1101" spans="1:5">
      <c r="A1101"/>
      <c r="B1101"/>
      <c r="C1101"/>
      <c r="D1101"/>
      <c r="E1101"/>
    </row>
    <row r="1102" spans="1:5">
      <c r="A1102"/>
      <c r="B1102"/>
      <c r="C1102"/>
      <c r="D1102"/>
      <c r="E1102"/>
    </row>
    <row r="1103" spans="1:5">
      <c r="A1103"/>
      <c r="B1103"/>
      <c r="C1103"/>
      <c r="D1103"/>
      <c r="E1103"/>
    </row>
    <row r="1104" spans="1:5">
      <c r="A1104"/>
      <c r="B1104"/>
      <c r="C1104"/>
      <c r="D1104"/>
      <c r="E1104"/>
    </row>
    <row r="1105" spans="1:5">
      <c r="A1105"/>
      <c r="B1105"/>
      <c r="C1105"/>
      <c r="D1105"/>
      <c r="E1105"/>
    </row>
    <row r="1106" spans="1:5">
      <c r="A1106"/>
      <c r="B1106"/>
      <c r="C1106"/>
      <c r="D1106"/>
      <c r="E1106"/>
    </row>
    <row r="1107" spans="1:5">
      <c r="A1107"/>
      <c r="B1107"/>
      <c r="C1107"/>
      <c r="D1107"/>
      <c r="E1107"/>
    </row>
    <row r="1108" spans="1:5">
      <c r="A1108"/>
      <c r="B1108"/>
      <c r="C1108"/>
      <c r="D1108"/>
      <c r="E1108"/>
    </row>
    <row r="1109" spans="1:5">
      <c r="A1109"/>
      <c r="B1109"/>
      <c r="C1109"/>
      <c r="D1109"/>
      <c r="E1109"/>
    </row>
    <row r="1110" spans="1:5">
      <c r="A1110"/>
      <c r="B1110"/>
      <c r="C1110"/>
      <c r="D1110"/>
      <c r="E1110"/>
    </row>
    <row r="1111" spans="1:5">
      <c r="A1111"/>
      <c r="B1111"/>
      <c r="C1111"/>
      <c r="D1111"/>
      <c r="E1111"/>
    </row>
    <row r="1112" spans="1:5">
      <c r="A1112"/>
      <c r="B1112"/>
      <c r="C1112"/>
      <c r="D1112"/>
      <c r="E1112"/>
    </row>
    <row r="1113" spans="1:5">
      <c r="A1113"/>
      <c r="B1113"/>
      <c r="C1113"/>
      <c r="D1113"/>
      <c r="E1113"/>
    </row>
    <row r="1114" spans="1:5">
      <c r="A1114"/>
      <c r="B1114"/>
      <c r="C1114"/>
      <c r="D1114"/>
      <c r="E1114"/>
    </row>
    <row r="1115" spans="1:5">
      <c r="A1115"/>
      <c r="B1115"/>
      <c r="C1115"/>
      <c r="D1115"/>
      <c r="E1115"/>
    </row>
    <row r="1116" spans="1:5">
      <c r="A1116"/>
      <c r="B1116"/>
      <c r="C1116"/>
      <c r="D1116"/>
      <c r="E1116"/>
    </row>
    <row r="1117" spans="1:5">
      <c r="A1117"/>
      <c r="B1117"/>
      <c r="C1117"/>
      <c r="D1117"/>
      <c r="E1117"/>
    </row>
    <row r="1118" spans="1:5">
      <c r="A1118"/>
      <c r="B1118"/>
      <c r="C1118"/>
      <c r="D1118"/>
      <c r="E1118"/>
    </row>
    <row r="1119" spans="1:5">
      <c r="A1119"/>
      <c r="B1119"/>
      <c r="C1119"/>
      <c r="D1119"/>
      <c r="E1119"/>
    </row>
    <row r="1120" spans="1:5">
      <c r="A1120"/>
      <c r="B1120"/>
      <c r="C1120"/>
      <c r="D1120"/>
      <c r="E1120"/>
    </row>
    <row r="1121" spans="1:5">
      <c r="A1121"/>
      <c r="B1121"/>
      <c r="C1121"/>
      <c r="D1121"/>
      <c r="E1121"/>
    </row>
    <row r="1122" spans="1:5">
      <c r="A1122"/>
      <c r="B1122"/>
      <c r="C1122"/>
      <c r="D1122"/>
      <c r="E1122"/>
    </row>
    <row r="1123" spans="1:5">
      <c r="A1123"/>
      <c r="B1123"/>
      <c r="C1123"/>
      <c r="D1123"/>
      <c r="E1123"/>
    </row>
    <row r="1124" spans="1:5">
      <c r="A1124"/>
      <c r="B1124"/>
      <c r="C1124"/>
      <c r="D1124"/>
      <c r="E1124"/>
    </row>
    <row r="1125" spans="1:5">
      <c r="A1125"/>
      <c r="B1125"/>
      <c r="C1125"/>
      <c r="D1125"/>
      <c r="E1125"/>
    </row>
    <row r="1126" spans="1:5">
      <c r="A1126"/>
      <c r="B1126"/>
      <c r="C1126"/>
      <c r="D1126"/>
      <c r="E1126"/>
    </row>
    <row r="1127" spans="1:5">
      <c r="A1127"/>
      <c r="B1127"/>
      <c r="C1127"/>
      <c r="D1127"/>
      <c r="E1127"/>
    </row>
    <row r="1128" spans="1:5">
      <c r="A1128"/>
      <c r="B1128"/>
      <c r="C1128"/>
      <c r="D1128"/>
      <c r="E1128"/>
    </row>
    <row r="1129" spans="1:5">
      <c r="A1129"/>
      <c r="B1129"/>
      <c r="C1129"/>
      <c r="D1129"/>
      <c r="E1129"/>
    </row>
    <row r="1130" spans="1:5">
      <c r="A1130"/>
      <c r="B1130"/>
      <c r="C1130"/>
      <c r="D1130"/>
      <c r="E1130"/>
    </row>
    <row r="1131" spans="1:5">
      <c r="A1131"/>
      <c r="B1131"/>
      <c r="C1131"/>
      <c r="D1131"/>
      <c r="E1131"/>
    </row>
    <row r="1132" spans="1:5">
      <c r="A1132"/>
      <c r="B1132"/>
      <c r="C1132"/>
      <c r="D1132"/>
      <c r="E1132"/>
    </row>
    <row r="1133" spans="1:5">
      <c r="A1133"/>
      <c r="B1133"/>
      <c r="C1133"/>
      <c r="D1133"/>
      <c r="E1133"/>
    </row>
    <row r="1134" spans="1:5">
      <c r="A1134"/>
      <c r="B1134"/>
      <c r="C1134"/>
      <c r="D1134"/>
      <c r="E1134"/>
    </row>
    <row r="1135" spans="1:5">
      <c r="A1135"/>
      <c r="B1135"/>
      <c r="C1135"/>
      <c r="D1135"/>
      <c r="E1135"/>
    </row>
    <row r="1136" spans="1:5">
      <c r="A1136"/>
      <c r="B1136"/>
      <c r="C1136"/>
      <c r="D1136"/>
      <c r="E1136"/>
    </row>
    <row r="1137" spans="1:5">
      <c r="A1137"/>
      <c r="B1137"/>
      <c r="C1137"/>
      <c r="D1137"/>
      <c r="E1137"/>
    </row>
    <row r="1138" spans="1:5">
      <c r="A1138"/>
      <c r="B1138"/>
      <c r="C1138"/>
      <c r="D1138"/>
      <c r="E1138"/>
    </row>
    <row r="1139" spans="1:5">
      <c r="A1139"/>
      <c r="B1139"/>
      <c r="C1139"/>
      <c r="D1139"/>
      <c r="E1139"/>
    </row>
    <row r="1140" spans="1:5">
      <c r="A1140"/>
      <c r="B1140"/>
      <c r="C1140"/>
      <c r="D1140"/>
      <c r="E1140"/>
    </row>
    <row r="1141" spans="1:5">
      <c r="A1141"/>
      <c r="B1141"/>
      <c r="C1141"/>
      <c r="D1141"/>
      <c r="E1141"/>
    </row>
    <row r="1142" spans="1:5">
      <c r="A1142"/>
      <c r="B1142"/>
      <c r="C1142"/>
      <c r="D1142"/>
      <c r="E1142"/>
    </row>
    <row r="1143" spans="1:5">
      <c r="A1143"/>
      <c r="B1143"/>
      <c r="C1143"/>
      <c r="D1143"/>
      <c r="E1143"/>
    </row>
    <row r="1144" spans="1:5">
      <c r="A1144"/>
      <c r="B1144"/>
      <c r="C1144"/>
      <c r="D1144"/>
      <c r="E1144"/>
    </row>
    <row r="1145" spans="1:5">
      <c r="A1145"/>
      <c r="B1145"/>
      <c r="C1145"/>
      <c r="D1145"/>
      <c r="E1145"/>
    </row>
    <row r="1146" spans="1:5">
      <c r="A1146"/>
      <c r="B1146"/>
      <c r="C1146"/>
      <c r="D1146"/>
      <c r="E1146"/>
    </row>
    <row r="1147" spans="1:5">
      <c r="A1147"/>
      <c r="B1147"/>
      <c r="C1147"/>
      <c r="D1147"/>
      <c r="E1147"/>
    </row>
    <row r="1148" spans="1:5">
      <c r="A1148"/>
      <c r="B1148"/>
      <c r="C1148"/>
      <c r="D1148"/>
      <c r="E1148"/>
    </row>
    <row r="1149" spans="1:5">
      <c r="A1149"/>
      <c r="B1149"/>
      <c r="C1149"/>
      <c r="D1149"/>
      <c r="E1149"/>
    </row>
    <row r="1150" spans="1:5">
      <c r="A1150"/>
      <c r="B1150"/>
      <c r="C1150"/>
      <c r="D1150"/>
      <c r="E1150"/>
    </row>
    <row r="1151" spans="1:5">
      <c r="A1151"/>
      <c r="B1151"/>
      <c r="C1151"/>
      <c r="D1151"/>
      <c r="E1151"/>
    </row>
    <row r="1152" spans="1:5">
      <c r="A1152"/>
      <c r="B1152"/>
      <c r="C1152"/>
      <c r="D1152"/>
      <c r="E1152"/>
    </row>
    <row r="1153" spans="1:5">
      <c r="A1153"/>
      <c r="B1153"/>
      <c r="C1153"/>
      <c r="D1153"/>
      <c r="E1153"/>
    </row>
    <row r="1154" spans="1:5">
      <c r="A1154"/>
      <c r="B1154"/>
      <c r="C1154"/>
      <c r="D1154"/>
      <c r="E1154"/>
    </row>
    <row r="1155" spans="1:5">
      <c r="A1155"/>
      <c r="B1155"/>
      <c r="C1155"/>
      <c r="D1155"/>
      <c r="E1155"/>
    </row>
    <row r="1156" spans="1:5">
      <c r="A1156"/>
      <c r="B1156"/>
      <c r="C1156"/>
      <c r="D1156"/>
      <c r="E1156"/>
    </row>
    <row r="1157" spans="1:5">
      <c r="A1157"/>
      <c r="B1157"/>
      <c r="C1157"/>
      <c r="D1157"/>
      <c r="E1157"/>
    </row>
    <row r="1158" spans="1:5">
      <c r="A1158"/>
      <c r="B1158"/>
      <c r="C1158"/>
      <c r="D1158"/>
      <c r="E1158"/>
    </row>
    <row r="1159" spans="1:5">
      <c r="A1159"/>
      <c r="B1159"/>
      <c r="C1159"/>
      <c r="D1159"/>
      <c r="E1159"/>
    </row>
    <row r="1160" spans="1:5">
      <c r="A1160"/>
      <c r="B1160"/>
      <c r="C1160"/>
      <c r="D1160"/>
      <c r="E1160"/>
    </row>
    <row r="1161" spans="1:5">
      <c r="A1161"/>
      <c r="B1161"/>
      <c r="C1161"/>
      <c r="D1161"/>
      <c r="E1161"/>
    </row>
    <row r="1162" spans="1:5">
      <c r="A1162"/>
      <c r="B1162"/>
      <c r="C1162"/>
      <c r="D1162"/>
      <c r="E1162"/>
    </row>
    <row r="1163" spans="1:5">
      <c r="A1163"/>
      <c r="B1163"/>
      <c r="C1163"/>
      <c r="D1163"/>
      <c r="E1163"/>
    </row>
    <row r="1164" spans="1:5">
      <c r="A1164"/>
      <c r="B1164"/>
      <c r="C1164"/>
      <c r="D1164"/>
      <c r="E1164"/>
    </row>
    <row r="1165" spans="1:5">
      <c r="A1165"/>
      <c r="B1165"/>
      <c r="C1165"/>
      <c r="D1165"/>
      <c r="E1165"/>
    </row>
    <row r="1166" spans="1:5">
      <c r="A1166"/>
      <c r="B1166"/>
      <c r="C1166"/>
      <c r="D1166"/>
      <c r="E1166"/>
    </row>
    <row r="1167" spans="1:5">
      <c r="A1167"/>
      <c r="B1167"/>
      <c r="C1167"/>
      <c r="D1167"/>
      <c r="E1167"/>
    </row>
    <row r="1168" spans="1:5">
      <c r="A1168"/>
      <c r="B1168"/>
      <c r="C1168"/>
      <c r="D1168"/>
      <c r="E1168"/>
    </row>
    <row r="1169" spans="1:5">
      <c r="A1169"/>
      <c r="B1169"/>
      <c r="C1169"/>
      <c r="D1169"/>
      <c r="E1169"/>
    </row>
    <row r="1170" spans="1:5">
      <c r="A1170"/>
      <c r="B1170"/>
      <c r="C1170"/>
      <c r="D1170"/>
      <c r="E1170"/>
    </row>
    <row r="1171" spans="1:5">
      <c r="A1171"/>
      <c r="B1171"/>
      <c r="C1171"/>
      <c r="D1171"/>
      <c r="E1171"/>
    </row>
    <row r="1172" spans="1:5">
      <c r="A1172"/>
      <c r="B1172"/>
      <c r="C1172"/>
      <c r="D1172"/>
      <c r="E1172"/>
    </row>
    <row r="1173" spans="1:5">
      <c r="A1173"/>
      <c r="B1173"/>
      <c r="C1173"/>
      <c r="D1173"/>
      <c r="E1173"/>
    </row>
    <row r="1174" spans="1:5">
      <c r="A1174"/>
      <c r="B1174"/>
      <c r="C1174"/>
      <c r="D1174"/>
      <c r="E1174"/>
    </row>
    <row r="1175" spans="1:5">
      <c r="A1175"/>
      <c r="B1175"/>
      <c r="C1175"/>
      <c r="D1175"/>
      <c r="E1175"/>
    </row>
    <row r="1176" spans="1:5">
      <c r="A1176"/>
      <c r="B1176"/>
      <c r="C1176"/>
      <c r="D1176"/>
      <c r="E1176"/>
    </row>
    <row r="1177" spans="1:5">
      <c r="A1177"/>
      <c r="B1177"/>
      <c r="C1177"/>
      <c r="D1177"/>
      <c r="E1177"/>
    </row>
    <row r="1178" spans="1:5">
      <c r="A1178"/>
      <c r="B1178"/>
      <c r="C1178"/>
      <c r="D1178"/>
      <c r="E1178"/>
    </row>
    <row r="1179" spans="1:5">
      <c r="A1179"/>
      <c r="B1179"/>
      <c r="C1179"/>
      <c r="D1179"/>
      <c r="E1179"/>
    </row>
    <row r="1180" spans="1:5">
      <c r="A1180"/>
      <c r="B1180"/>
      <c r="C1180"/>
      <c r="D1180"/>
      <c r="E1180"/>
    </row>
    <row r="1181" spans="1:5">
      <c r="A1181"/>
      <c r="B1181"/>
      <c r="C1181"/>
      <c r="D1181"/>
      <c r="E1181"/>
    </row>
    <row r="1182" spans="1:5">
      <c r="A1182"/>
      <c r="B1182"/>
      <c r="C1182"/>
      <c r="D1182"/>
      <c r="E1182"/>
    </row>
    <row r="1183" spans="1:5">
      <c r="A1183"/>
      <c r="B1183"/>
      <c r="C1183"/>
      <c r="D1183"/>
      <c r="E1183"/>
    </row>
    <row r="1184" spans="1:5">
      <c r="A1184"/>
      <c r="B1184"/>
      <c r="C1184"/>
      <c r="D1184"/>
      <c r="E1184"/>
    </row>
    <row r="1185" spans="1:5">
      <c r="A1185"/>
      <c r="B1185"/>
      <c r="C1185"/>
      <c r="D1185"/>
      <c r="E1185"/>
    </row>
    <row r="1186" spans="1:5">
      <c r="A1186"/>
      <c r="B1186"/>
      <c r="C1186"/>
      <c r="D1186"/>
      <c r="E1186"/>
    </row>
    <row r="1187" spans="1:5">
      <c r="A1187"/>
      <c r="B1187"/>
      <c r="C1187"/>
      <c r="D1187"/>
      <c r="E1187"/>
    </row>
    <row r="1188" spans="1:5">
      <c r="A1188"/>
      <c r="B1188"/>
      <c r="C1188"/>
      <c r="D1188"/>
      <c r="E1188"/>
    </row>
    <row r="1189" spans="1:5">
      <c r="A1189"/>
      <c r="B1189"/>
      <c r="C1189"/>
      <c r="D1189"/>
      <c r="E1189"/>
    </row>
    <row r="1190" spans="1:5">
      <c r="A1190"/>
      <c r="B1190"/>
      <c r="C1190"/>
      <c r="D1190"/>
      <c r="E1190"/>
    </row>
    <row r="1191" spans="1:5">
      <c r="A1191"/>
      <c r="B1191"/>
      <c r="C1191"/>
      <c r="D1191"/>
      <c r="E1191"/>
    </row>
    <row r="1192" spans="1:5">
      <c r="A1192"/>
      <c r="B1192"/>
      <c r="C1192"/>
      <c r="D1192"/>
      <c r="E1192"/>
    </row>
    <row r="1193" spans="1:5">
      <c r="A1193"/>
      <c r="B1193"/>
      <c r="C1193"/>
      <c r="D1193"/>
      <c r="E1193"/>
    </row>
    <row r="1194" spans="1:5">
      <c r="A1194"/>
      <c r="B1194"/>
      <c r="C1194"/>
      <c r="D1194"/>
      <c r="E1194"/>
    </row>
    <row r="1195" spans="1:5">
      <c r="A1195"/>
      <c r="B1195"/>
      <c r="C1195"/>
      <c r="D1195"/>
      <c r="E1195"/>
    </row>
    <row r="1196" spans="1:5">
      <c r="A1196"/>
      <c r="B1196"/>
      <c r="C1196"/>
      <c r="D1196"/>
      <c r="E1196"/>
    </row>
    <row r="1197" spans="1:5">
      <c r="A1197"/>
      <c r="B1197"/>
      <c r="C1197"/>
      <c r="D1197"/>
      <c r="E1197"/>
    </row>
    <row r="1198" spans="1:5">
      <c r="A1198"/>
      <c r="B1198"/>
      <c r="C1198"/>
      <c r="D1198"/>
      <c r="E1198"/>
    </row>
    <row r="1199" spans="1:5">
      <c r="A1199"/>
      <c r="B1199"/>
      <c r="C1199"/>
      <c r="D1199"/>
      <c r="E1199"/>
    </row>
    <row r="1200" spans="1:5">
      <c r="A1200"/>
      <c r="B1200"/>
      <c r="C1200"/>
      <c r="D1200"/>
      <c r="E1200"/>
    </row>
    <row r="1201" spans="1:5">
      <c r="A1201"/>
      <c r="B1201"/>
      <c r="C1201"/>
      <c r="D1201"/>
      <c r="E1201"/>
    </row>
    <row r="1202" spans="1:5">
      <c r="A1202"/>
      <c r="B1202"/>
      <c r="C1202"/>
      <c r="D1202"/>
      <c r="E1202"/>
    </row>
    <row r="1203" spans="1:5">
      <c r="A1203"/>
      <c r="B1203"/>
      <c r="C1203"/>
      <c r="D1203"/>
      <c r="E1203"/>
    </row>
    <row r="1204" spans="1:5">
      <c r="A1204"/>
      <c r="B1204"/>
      <c r="C1204"/>
      <c r="D1204"/>
      <c r="E1204"/>
    </row>
    <row r="1205" spans="1:5">
      <c r="A1205"/>
      <c r="B1205"/>
      <c r="C1205"/>
      <c r="D1205"/>
      <c r="E1205"/>
    </row>
    <row r="1206" spans="1:5">
      <c r="A1206"/>
      <c r="B1206"/>
      <c r="C1206"/>
      <c r="D1206"/>
      <c r="E1206"/>
    </row>
    <row r="1207" spans="1:5">
      <c r="A1207"/>
      <c r="B1207"/>
      <c r="C1207"/>
      <c r="D1207"/>
      <c r="E1207"/>
    </row>
    <row r="1208" spans="1:5">
      <c r="A1208"/>
      <c r="B1208"/>
      <c r="C1208"/>
      <c r="D1208"/>
      <c r="E1208"/>
    </row>
    <row r="1209" spans="1:5">
      <c r="A1209"/>
      <c r="B1209"/>
      <c r="C1209"/>
      <c r="D1209"/>
      <c r="E1209"/>
    </row>
    <row r="1210" spans="1:5">
      <c r="A1210"/>
      <c r="B1210"/>
      <c r="C1210"/>
      <c r="D1210"/>
      <c r="E1210"/>
    </row>
    <row r="1211" spans="1:5">
      <c r="A1211"/>
      <c r="B1211"/>
      <c r="C1211"/>
      <c r="D1211"/>
      <c r="E1211"/>
    </row>
    <row r="1212" spans="1:5">
      <c r="A1212"/>
      <c r="B1212"/>
      <c r="C1212"/>
      <c r="D1212"/>
      <c r="E1212"/>
    </row>
    <row r="1213" spans="1:5">
      <c r="A1213"/>
      <c r="B1213"/>
      <c r="C1213"/>
      <c r="D1213"/>
      <c r="E1213"/>
    </row>
    <row r="1214" spans="1:5">
      <c r="A1214"/>
      <c r="B1214"/>
      <c r="C1214"/>
      <c r="D1214"/>
      <c r="E1214"/>
    </row>
    <row r="1215" spans="1:5">
      <c r="A1215"/>
      <c r="B1215"/>
      <c r="C1215"/>
      <c r="D1215"/>
      <c r="E1215"/>
    </row>
    <row r="1216" spans="1:5">
      <c r="A1216"/>
      <c r="B1216"/>
      <c r="C1216"/>
      <c r="D1216"/>
      <c r="E1216"/>
    </row>
    <row r="1217" spans="1:5">
      <c r="A1217"/>
      <c r="B1217"/>
      <c r="C1217"/>
      <c r="D1217"/>
      <c r="E1217"/>
    </row>
    <row r="1218" spans="1:5">
      <c r="A1218"/>
      <c r="B1218"/>
      <c r="C1218"/>
      <c r="D1218"/>
      <c r="E1218"/>
    </row>
    <row r="1219" spans="1:5">
      <c r="A1219"/>
      <c r="B1219"/>
      <c r="C1219"/>
      <c r="D1219"/>
      <c r="E1219"/>
    </row>
    <row r="1220" spans="1:5">
      <c r="A1220"/>
      <c r="B1220"/>
      <c r="C1220"/>
      <c r="D1220"/>
      <c r="E1220"/>
    </row>
    <row r="1221" spans="1:5">
      <c r="A1221"/>
      <c r="B1221"/>
      <c r="C1221"/>
      <c r="D1221"/>
      <c r="E1221"/>
    </row>
    <row r="1222" spans="1:5">
      <c r="A1222"/>
      <c r="B1222"/>
      <c r="C1222"/>
      <c r="D1222"/>
      <c r="E1222"/>
    </row>
    <row r="1223" spans="1:5">
      <c r="A1223"/>
      <c r="B1223"/>
      <c r="C1223"/>
      <c r="D1223"/>
      <c r="E1223"/>
    </row>
    <row r="1224" spans="1:5">
      <c r="A1224"/>
      <c r="B1224"/>
      <c r="C1224"/>
      <c r="D1224"/>
      <c r="E1224"/>
    </row>
    <row r="1225" spans="1:5">
      <c r="A1225"/>
      <c r="B1225"/>
      <c r="C1225"/>
      <c r="D1225"/>
      <c r="E1225"/>
    </row>
    <row r="1226" spans="1:5">
      <c r="A1226"/>
      <c r="B1226"/>
      <c r="C1226"/>
      <c r="D1226"/>
      <c r="E1226"/>
    </row>
    <row r="1227" spans="1:5">
      <c r="A1227"/>
      <c r="B1227"/>
      <c r="C1227"/>
      <c r="D1227"/>
      <c r="E1227"/>
    </row>
    <row r="1228" spans="1:5">
      <c r="A1228"/>
      <c r="B1228"/>
      <c r="C1228"/>
      <c r="D1228"/>
      <c r="E1228"/>
    </row>
    <row r="1229" spans="1:5">
      <c r="A1229"/>
      <c r="B1229"/>
      <c r="C1229"/>
      <c r="D1229"/>
      <c r="E1229"/>
    </row>
    <row r="1230" spans="1:5">
      <c r="A1230"/>
      <c r="B1230"/>
      <c r="C1230"/>
      <c r="D1230"/>
      <c r="E1230"/>
    </row>
    <row r="1231" spans="1:5">
      <c r="A1231"/>
      <c r="B1231"/>
      <c r="C1231"/>
      <c r="D1231"/>
      <c r="E1231"/>
    </row>
    <row r="1232" spans="1:5">
      <c r="A1232"/>
      <c r="B1232"/>
      <c r="C1232"/>
      <c r="D1232"/>
      <c r="E1232"/>
    </row>
    <row r="1233" spans="1:5">
      <c r="A1233"/>
      <c r="B1233"/>
      <c r="C1233"/>
      <c r="D1233"/>
      <c r="E1233"/>
    </row>
    <row r="1234" spans="1:5">
      <c r="A1234"/>
      <c r="B1234"/>
      <c r="C1234"/>
      <c r="D1234"/>
      <c r="E1234"/>
    </row>
    <row r="1235" spans="1:5">
      <c r="A1235"/>
      <c r="B1235"/>
      <c r="C1235"/>
      <c r="D1235"/>
      <c r="E1235"/>
    </row>
    <row r="1236" spans="1:5">
      <c r="A1236"/>
      <c r="B1236"/>
      <c r="C1236"/>
      <c r="D1236"/>
      <c r="E1236"/>
    </row>
    <row r="1237" spans="1:5">
      <c r="A1237"/>
      <c r="B1237"/>
      <c r="C1237"/>
      <c r="D1237"/>
      <c r="E1237"/>
    </row>
    <row r="1238" spans="1:5">
      <c r="A1238"/>
      <c r="B1238"/>
      <c r="C1238"/>
      <c r="D1238"/>
      <c r="E1238"/>
    </row>
    <row r="1239" spans="1:5">
      <c r="A1239"/>
      <c r="B1239"/>
      <c r="C1239"/>
      <c r="D1239"/>
      <c r="E1239"/>
    </row>
    <row r="1240" spans="1:5">
      <c r="A1240"/>
      <c r="B1240"/>
      <c r="C1240"/>
      <c r="D1240"/>
      <c r="E1240"/>
    </row>
    <row r="1241" spans="1:5">
      <c r="A1241"/>
      <c r="B1241"/>
      <c r="C1241"/>
      <c r="D1241"/>
      <c r="E1241"/>
    </row>
    <row r="1242" spans="1:5">
      <c r="A1242"/>
      <c r="B1242"/>
      <c r="C1242"/>
      <c r="D1242"/>
      <c r="E1242"/>
    </row>
    <row r="1243" spans="1:5">
      <c r="A1243"/>
      <c r="B1243"/>
      <c r="C1243"/>
      <c r="D1243"/>
      <c r="E1243"/>
    </row>
    <row r="1244" spans="1:5">
      <c r="A1244"/>
      <c r="B1244"/>
      <c r="C1244"/>
      <c r="D1244"/>
      <c r="E1244"/>
    </row>
    <row r="1245" spans="1:5">
      <c r="A1245"/>
      <c r="B1245"/>
      <c r="C1245"/>
      <c r="D1245"/>
      <c r="E1245"/>
    </row>
    <row r="1246" spans="1:5">
      <c r="A1246"/>
      <c r="B1246"/>
      <c r="C1246"/>
      <c r="D1246"/>
      <c r="E1246"/>
    </row>
    <row r="1247" spans="1:5">
      <c r="A1247"/>
      <c r="B1247"/>
      <c r="C1247"/>
      <c r="D1247"/>
      <c r="E1247"/>
    </row>
    <row r="1248" spans="1:5">
      <c r="A1248"/>
      <c r="B1248"/>
      <c r="C1248"/>
      <c r="D1248"/>
      <c r="E1248"/>
    </row>
    <row r="1249" spans="1:5">
      <c r="A1249"/>
      <c r="B1249"/>
      <c r="C1249"/>
      <c r="D1249"/>
      <c r="E1249"/>
    </row>
    <row r="1250" spans="1:5">
      <c r="A1250"/>
      <c r="B1250"/>
      <c r="C1250"/>
      <c r="D1250"/>
      <c r="E1250"/>
    </row>
    <row r="1251" spans="1:5">
      <c r="A1251"/>
      <c r="B1251"/>
      <c r="C1251"/>
      <c r="D1251"/>
      <c r="E1251"/>
    </row>
    <row r="1252" spans="1:5">
      <c r="A1252"/>
      <c r="B1252"/>
      <c r="C1252"/>
      <c r="D1252"/>
      <c r="E1252"/>
    </row>
    <row r="1253" spans="1:5">
      <c r="A1253"/>
      <c r="B1253"/>
      <c r="C1253"/>
      <c r="D1253"/>
      <c r="E1253"/>
    </row>
    <row r="1254" spans="1:5">
      <c r="A1254"/>
      <c r="B1254"/>
      <c r="C1254"/>
      <c r="D1254"/>
      <c r="E1254"/>
    </row>
    <row r="1255" spans="1:5">
      <c r="A1255"/>
      <c r="B1255"/>
      <c r="C1255"/>
      <c r="D1255"/>
      <c r="E1255"/>
    </row>
    <row r="1256" spans="1:5">
      <c r="A1256"/>
      <c r="B1256"/>
      <c r="C1256"/>
      <c r="D1256"/>
      <c r="E1256"/>
    </row>
    <row r="1257" spans="1:5">
      <c r="A1257"/>
      <c r="B1257"/>
      <c r="C1257"/>
      <c r="D1257"/>
      <c r="E1257"/>
    </row>
    <row r="1258" spans="1:5">
      <c r="A1258"/>
      <c r="B1258"/>
      <c r="C1258"/>
      <c r="D1258"/>
      <c r="E1258"/>
    </row>
    <row r="1259" spans="1:5">
      <c r="A1259"/>
      <c r="B1259"/>
      <c r="C1259"/>
      <c r="D1259"/>
      <c r="E1259"/>
    </row>
    <row r="1260" spans="1:5">
      <c r="A1260"/>
      <c r="B1260"/>
      <c r="C1260"/>
      <c r="D1260"/>
      <c r="E1260"/>
    </row>
    <row r="1261" spans="1:5">
      <c r="A1261"/>
      <c r="B1261"/>
      <c r="C1261"/>
      <c r="D1261"/>
      <c r="E1261"/>
    </row>
    <row r="1262" spans="1:5">
      <c r="A1262"/>
      <c r="B1262"/>
      <c r="C1262"/>
      <c r="D1262"/>
      <c r="E1262"/>
    </row>
    <row r="1263" spans="1:5">
      <c r="A1263"/>
      <c r="B1263"/>
      <c r="C1263"/>
      <c r="D1263"/>
      <c r="E1263"/>
    </row>
    <row r="1264" spans="1:5">
      <c r="A1264"/>
      <c r="B1264"/>
      <c r="C1264"/>
      <c r="D1264"/>
      <c r="E1264"/>
    </row>
    <row r="1265" spans="1:5">
      <c r="A1265"/>
      <c r="B1265"/>
      <c r="C1265"/>
      <c r="D1265"/>
      <c r="E1265"/>
    </row>
    <row r="1266" spans="1:5">
      <c r="A1266"/>
      <c r="B1266"/>
      <c r="C1266"/>
      <c r="D1266"/>
      <c r="E1266"/>
    </row>
    <row r="1267" spans="1:5">
      <c r="A1267"/>
      <c r="B1267"/>
      <c r="C1267"/>
      <c r="D1267"/>
      <c r="E1267"/>
    </row>
    <row r="1268" spans="1:5">
      <c r="A1268"/>
      <c r="B1268"/>
      <c r="C1268"/>
      <c r="D1268"/>
      <c r="E1268"/>
    </row>
    <row r="1269" spans="1:5">
      <c r="A1269"/>
      <c r="B1269"/>
      <c r="C1269"/>
      <c r="D1269"/>
      <c r="E1269"/>
    </row>
    <row r="1270" spans="1:5">
      <c r="A1270"/>
      <c r="B1270"/>
      <c r="C1270"/>
      <c r="D1270"/>
      <c r="E1270"/>
    </row>
    <row r="1271" spans="1:5">
      <c r="A1271"/>
      <c r="B1271"/>
      <c r="C1271"/>
      <c r="D1271"/>
      <c r="E1271"/>
    </row>
    <row r="1272" spans="1:5">
      <c r="A1272"/>
      <c r="B1272"/>
      <c r="C1272"/>
      <c r="D1272"/>
      <c r="E1272"/>
    </row>
    <row r="1273" spans="1:5">
      <c r="A1273"/>
      <c r="B1273"/>
      <c r="C1273"/>
      <c r="D1273"/>
      <c r="E1273"/>
    </row>
    <row r="1274" spans="1:5">
      <c r="A1274"/>
      <c r="B1274"/>
      <c r="C1274"/>
      <c r="D1274"/>
      <c r="E1274"/>
    </row>
    <row r="1275" spans="1:5">
      <c r="A1275"/>
      <c r="B1275"/>
      <c r="C1275"/>
      <c r="D1275"/>
      <c r="E1275"/>
    </row>
    <row r="1276" spans="1:5">
      <c r="A1276"/>
      <c r="B1276"/>
      <c r="C1276"/>
      <c r="D1276"/>
      <c r="E1276"/>
    </row>
    <row r="1277" spans="1:5">
      <c r="A1277"/>
      <c r="B1277"/>
      <c r="C1277"/>
      <c r="D1277"/>
      <c r="E1277"/>
    </row>
    <row r="1278" spans="1:5">
      <c r="A1278"/>
      <c r="B1278"/>
      <c r="C1278"/>
      <c r="D1278"/>
      <c r="E1278"/>
    </row>
    <row r="1279" spans="1:5">
      <c r="A1279"/>
      <c r="B1279"/>
      <c r="C1279"/>
      <c r="D1279"/>
      <c r="E1279"/>
    </row>
    <row r="1280" spans="1:5">
      <c r="A1280"/>
      <c r="B1280"/>
      <c r="C1280"/>
      <c r="D1280"/>
      <c r="E1280"/>
    </row>
    <row r="1281" spans="1:5">
      <c r="A1281"/>
      <c r="B1281"/>
      <c r="C1281"/>
      <c r="D1281"/>
      <c r="E1281"/>
    </row>
    <row r="1282" spans="1:5">
      <c r="A1282"/>
      <c r="B1282"/>
      <c r="C1282"/>
      <c r="D1282"/>
      <c r="E1282"/>
    </row>
    <row r="1283" spans="1:5">
      <c r="A1283"/>
      <c r="B1283"/>
      <c r="C1283"/>
      <c r="D1283"/>
      <c r="E1283"/>
    </row>
    <row r="1284" spans="1:5">
      <c r="A1284"/>
      <c r="B1284"/>
      <c r="C1284"/>
      <c r="D1284"/>
      <c r="E1284"/>
    </row>
    <row r="1285" spans="1:5">
      <c r="A1285"/>
      <c r="B1285"/>
      <c r="C1285"/>
      <c r="D1285"/>
      <c r="E1285"/>
    </row>
    <row r="1286" spans="1:5">
      <c r="A1286"/>
      <c r="B1286"/>
      <c r="C1286"/>
      <c r="D1286"/>
      <c r="E1286"/>
    </row>
    <row r="1287" spans="1:5">
      <c r="A1287"/>
      <c r="B1287"/>
      <c r="C1287"/>
      <c r="D1287"/>
      <c r="E1287"/>
    </row>
    <row r="1288" spans="1:5">
      <c r="A1288"/>
      <c r="B1288"/>
      <c r="C1288"/>
      <c r="D1288"/>
      <c r="E1288"/>
    </row>
    <row r="1289" spans="1:5">
      <c r="A1289"/>
      <c r="B1289"/>
      <c r="C1289"/>
      <c r="D1289"/>
      <c r="E1289"/>
    </row>
    <row r="1290" spans="1:5">
      <c r="A1290"/>
      <c r="B1290"/>
      <c r="C1290"/>
      <c r="D1290"/>
      <c r="E1290"/>
    </row>
    <row r="1291" spans="1:5">
      <c r="A1291"/>
      <c r="B1291"/>
      <c r="C1291"/>
      <c r="D1291"/>
      <c r="E1291"/>
    </row>
    <row r="1292" spans="1:5">
      <c r="A1292"/>
      <c r="B1292"/>
      <c r="C1292"/>
      <c r="D1292"/>
      <c r="E1292"/>
    </row>
    <row r="1293" spans="1:5">
      <c r="A1293"/>
      <c r="B1293"/>
      <c r="C1293"/>
      <c r="D1293"/>
      <c r="E1293"/>
    </row>
    <row r="1294" spans="1:5">
      <c r="A1294"/>
      <c r="B1294"/>
      <c r="C1294"/>
      <c r="D1294"/>
      <c r="E1294"/>
    </row>
    <row r="1295" spans="1:5">
      <c r="A1295"/>
      <c r="B1295"/>
      <c r="C1295"/>
      <c r="D1295"/>
      <c r="E1295"/>
    </row>
    <row r="1296" spans="1:5">
      <c r="A1296"/>
      <c r="B1296"/>
      <c r="C1296"/>
      <c r="D1296"/>
      <c r="E1296"/>
    </row>
    <row r="1297" spans="1:5">
      <c r="A1297"/>
      <c r="B1297"/>
      <c r="C1297"/>
      <c r="D1297"/>
      <c r="E1297"/>
    </row>
    <row r="1298" spans="1:5">
      <c r="A1298"/>
      <c r="B1298"/>
      <c r="C1298"/>
      <c r="D1298"/>
      <c r="E1298"/>
    </row>
    <row r="1299" spans="1:5">
      <c r="A1299"/>
      <c r="B1299"/>
      <c r="C1299"/>
      <c r="D1299"/>
      <c r="E1299"/>
    </row>
    <row r="1300" spans="1:5">
      <c r="A1300"/>
      <c r="B1300"/>
      <c r="C1300"/>
      <c r="D1300"/>
      <c r="E1300"/>
    </row>
    <row r="1301" spans="1:5">
      <c r="A1301"/>
      <c r="B1301"/>
      <c r="C1301"/>
      <c r="D1301"/>
      <c r="E1301"/>
    </row>
    <row r="1302" spans="1:5">
      <c r="A1302"/>
      <c r="B1302"/>
      <c r="C1302"/>
      <c r="D1302"/>
      <c r="E1302"/>
    </row>
    <row r="1303" spans="1:5">
      <c r="A1303"/>
      <c r="B1303"/>
      <c r="C1303"/>
      <c r="D1303"/>
      <c r="E1303"/>
    </row>
    <row r="1304" spans="1:5">
      <c r="A1304"/>
      <c r="B1304"/>
      <c r="C1304"/>
      <c r="D1304"/>
      <c r="E1304"/>
    </row>
    <row r="1305" spans="1:5">
      <c r="A1305"/>
      <c r="B1305"/>
      <c r="C1305"/>
      <c r="D1305"/>
      <c r="E1305"/>
    </row>
    <row r="1306" spans="1:5">
      <c r="A1306"/>
      <c r="B1306"/>
      <c r="C1306"/>
      <c r="D1306"/>
      <c r="E1306"/>
    </row>
    <row r="1307" spans="1:5">
      <c r="A1307"/>
      <c r="B1307"/>
      <c r="C1307"/>
      <c r="D1307"/>
      <c r="E1307"/>
    </row>
    <row r="1308" spans="1:5">
      <c r="A1308"/>
      <c r="B1308"/>
      <c r="C1308"/>
      <c r="D1308"/>
      <c r="E1308"/>
    </row>
    <row r="1309" spans="1:5">
      <c r="A1309"/>
      <c r="B1309"/>
      <c r="C1309"/>
      <c r="D1309"/>
      <c r="E1309"/>
    </row>
    <row r="1310" spans="1:5">
      <c r="A1310"/>
      <c r="B1310"/>
      <c r="C1310"/>
      <c r="D1310"/>
      <c r="E1310"/>
    </row>
    <row r="1311" spans="1:5">
      <c r="A1311"/>
      <c r="B1311"/>
      <c r="C1311"/>
      <c r="D1311"/>
      <c r="E1311"/>
    </row>
    <row r="1312" spans="1:5">
      <c r="A1312"/>
      <c r="B1312"/>
      <c r="C1312"/>
      <c r="D1312"/>
      <c r="E1312"/>
    </row>
    <row r="1313" spans="1:5">
      <c r="A1313"/>
      <c r="B1313"/>
      <c r="C1313"/>
      <c r="D1313"/>
      <c r="E1313"/>
    </row>
    <row r="1314" spans="1:5">
      <c r="A1314"/>
      <c r="B1314"/>
      <c r="C1314"/>
      <c r="D1314"/>
      <c r="E1314"/>
    </row>
    <row r="1315" spans="1:5">
      <c r="A1315"/>
      <c r="B1315"/>
      <c r="C1315"/>
      <c r="D1315"/>
      <c r="E1315"/>
    </row>
    <row r="1316" spans="1:5">
      <c r="A1316"/>
      <c r="B1316"/>
      <c r="C1316"/>
      <c r="D1316"/>
      <c r="E1316"/>
    </row>
    <row r="1317" spans="1:5">
      <c r="A1317"/>
      <c r="B1317"/>
      <c r="C1317"/>
      <c r="D1317"/>
      <c r="E1317"/>
    </row>
    <row r="1318" spans="1:5">
      <c r="A1318"/>
      <c r="B1318"/>
      <c r="C1318"/>
      <c r="D1318"/>
      <c r="E1318"/>
    </row>
    <row r="1319" spans="1:5">
      <c r="A1319"/>
      <c r="B1319"/>
      <c r="C1319"/>
      <c r="D1319"/>
      <c r="E1319"/>
    </row>
    <row r="1320" spans="1:5">
      <c r="A1320"/>
      <c r="B1320"/>
      <c r="C1320"/>
      <c r="D1320"/>
      <c r="E1320"/>
    </row>
    <row r="1321" spans="1:5">
      <c r="A1321"/>
      <c r="B1321"/>
      <c r="C1321"/>
      <c r="D1321"/>
      <c r="E1321"/>
    </row>
    <row r="1322" spans="1:5">
      <c r="A1322"/>
      <c r="B1322"/>
      <c r="C1322"/>
      <c r="D1322"/>
      <c r="E1322"/>
    </row>
    <row r="1323" spans="1:5">
      <c r="A1323"/>
      <c r="B1323"/>
      <c r="C1323"/>
      <c r="D1323"/>
      <c r="E1323"/>
    </row>
    <row r="1324" spans="1:5">
      <c r="A1324"/>
      <c r="B1324"/>
      <c r="C1324"/>
      <c r="D1324"/>
      <c r="E1324"/>
    </row>
    <row r="1325" spans="1:5">
      <c r="A1325"/>
      <c r="B1325"/>
      <c r="C1325"/>
      <c r="D1325"/>
      <c r="E1325"/>
    </row>
    <row r="1326" spans="1:5">
      <c r="A1326"/>
      <c r="B1326"/>
      <c r="C1326"/>
      <c r="D1326"/>
      <c r="E1326"/>
    </row>
    <row r="1327" spans="1:5">
      <c r="A1327"/>
      <c r="B1327"/>
      <c r="C1327"/>
      <c r="D1327"/>
      <c r="E1327"/>
    </row>
    <row r="1328" spans="1:5">
      <c r="A1328"/>
      <c r="B1328"/>
      <c r="C1328"/>
      <c r="D1328"/>
      <c r="E1328"/>
    </row>
    <row r="1329" spans="1:5">
      <c r="A1329"/>
      <c r="B1329"/>
      <c r="C1329"/>
      <c r="D1329"/>
      <c r="E1329"/>
    </row>
    <row r="1330" spans="1:5">
      <c r="A1330"/>
      <c r="B1330"/>
      <c r="C1330"/>
      <c r="D1330"/>
      <c r="E1330"/>
    </row>
    <row r="1331" spans="1:5">
      <c r="A1331"/>
      <c r="B1331"/>
      <c r="C1331"/>
      <c r="D1331"/>
      <c r="E1331"/>
    </row>
    <row r="1332" spans="1:5">
      <c r="A1332"/>
      <c r="B1332"/>
      <c r="C1332"/>
      <c r="D1332"/>
      <c r="E1332"/>
    </row>
    <row r="1333" spans="1:5">
      <c r="A1333"/>
      <c r="B1333"/>
      <c r="C1333"/>
      <c r="D1333"/>
      <c r="E1333"/>
    </row>
    <row r="1334" spans="1:5">
      <c r="A1334"/>
      <c r="B1334"/>
      <c r="C1334"/>
      <c r="D1334"/>
      <c r="E1334"/>
    </row>
    <row r="1335" spans="1:5">
      <c r="A1335"/>
      <c r="B1335"/>
      <c r="C1335"/>
      <c r="D1335"/>
      <c r="E1335"/>
    </row>
    <row r="1336" spans="1:5">
      <c r="A1336"/>
      <c r="B1336"/>
      <c r="C1336"/>
      <c r="D1336"/>
      <c r="E1336"/>
    </row>
    <row r="1337" spans="1:5">
      <c r="A1337"/>
      <c r="B1337"/>
      <c r="C1337"/>
      <c r="D1337"/>
      <c r="E1337"/>
    </row>
    <row r="1338" spans="1:5">
      <c r="A1338"/>
      <c r="B1338"/>
      <c r="C1338"/>
      <c r="D1338"/>
      <c r="E1338"/>
    </row>
    <row r="1339" spans="1:5">
      <c r="A1339"/>
      <c r="B1339"/>
      <c r="C1339"/>
      <c r="D1339"/>
      <c r="E1339"/>
    </row>
    <row r="1340" spans="1:5">
      <c r="A1340"/>
      <c r="B1340"/>
      <c r="C1340"/>
      <c r="D1340"/>
      <c r="E1340"/>
    </row>
    <row r="1341" spans="1:5">
      <c r="A1341"/>
      <c r="B1341"/>
      <c r="C1341"/>
      <c r="D1341"/>
      <c r="E1341"/>
    </row>
    <row r="1342" spans="1:5">
      <c r="A1342"/>
      <c r="B1342"/>
      <c r="C1342"/>
      <c r="D1342"/>
      <c r="E1342"/>
    </row>
    <row r="1343" spans="1:5">
      <c r="A1343"/>
      <c r="B1343"/>
      <c r="C1343"/>
      <c r="D1343"/>
      <c r="E1343"/>
    </row>
    <row r="1344" spans="1:5">
      <c r="A1344"/>
      <c r="B1344"/>
      <c r="C1344"/>
      <c r="D1344"/>
      <c r="E1344"/>
    </row>
    <row r="1345" spans="1:5">
      <c r="A1345"/>
      <c r="B1345"/>
      <c r="C1345"/>
      <c r="D1345"/>
      <c r="E1345"/>
    </row>
    <row r="1346" spans="1:5">
      <c r="A1346"/>
      <c r="B1346"/>
      <c r="C1346"/>
      <c r="D1346"/>
      <c r="E1346"/>
    </row>
    <row r="1347" spans="1:5">
      <c r="A1347"/>
      <c r="B1347"/>
      <c r="C1347"/>
      <c r="D1347"/>
      <c r="E1347"/>
    </row>
    <row r="1348" spans="1:5">
      <c r="A1348"/>
      <c r="B1348"/>
      <c r="C1348"/>
      <c r="D1348"/>
      <c r="E1348"/>
    </row>
    <row r="1349" spans="1:5">
      <c r="A1349"/>
      <c r="B1349"/>
      <c r="C1349"/>
      <c r="D1349"/>
      <c r="E1349"/>
    </row>
    <row r="1350" spans="1:5">
      <c r="A1350"/>
      <c r="B1350"/>
      <c r="C1350"/>
      <c r="D1350"/>
      <c r="E1350"/>
    </row>
    <row r="1351" spans="1:5">
      <c r="A1351"/>
      <c r="B1351"/>
      <c r="C1351"/>
      <c r="D1351"/>
      <c r="E1351"/>
    </row>
    <row r="1352" spans="1:5">
      <c r="A1352"/>
      <c r="B1352"/>
      <c r="C1352"/>
      <c r="D1352"/>
      <c r="E1352"/>
    </row>
    <row r="1353" spans="1:5">
      <c r="A1353"/>
      <c r="B1353"/>
      <c r="C1353"/>
      <c r="D1353"/>
      <c r="E1353"/>
    </row>
    <row r="1354" spans="1:5">
      <c r="A1354"/>
      <c r="B1354"/>
      <c r="C1354"/>
      <c r="D1354"/>
      <c r="E1354"/>
    </row>
    <row r="1355" spans="1:5">
      <c r="A1355"/>
      <c r="B1355"/>
      <c r="C1355"/>
      <c r="D1355"/>
      <c r="E1355"/>
    </row>
    <row r="1356" spans="1:5">
      <c r="A1356"/>
      <c r="B1356"/>
      <c r="C1356"/>
      <c r="D1356"/>
      <c r="E1356"/>
    </row>
    <row r="1357" spans="1:5">
      <c r="A1357"/>
      <c r="B1357"/>
      <c r="C1357"/>
      <c r="D1357"/>
      <c r="E1357"/>
    </row>
    <row r="1358" spans="1:5">
      <c r="A1358"/>
      <c r="B1358"/>
      <c r="C1358"/>
      <c r="D1358"/>
      <c r="E1358"/>
    </row>
    <row r="1359" spans="1:5">
      <c r="A1359"/>
      <c r="B1359"/>
      <c r="C1359"/>
      <c r="D1359"/>
      <c r="E1359"/>
    </row>
    <row r="1360" spans="1:5">
      <c r="A1360"/>
      <c r="B1360"/>
      <c r="C1360"/>
      <c r="D1360"/>
      <c r="E1360"/>
    </row>
    <row r="1361" spans="1:5">
      <c r="A1361"/>
      <c r="B1361"/>
      <c r="C1361"/>
      <c r="D1361"/>
      <c r="E1361"/>
    </row>
    <row r="1362" spans="1:5">
      <c r="A1362"/>
      <c r="B1362"/>
      <c r="C1362"/>
      <c r="D1362"/>
      <c r="E1362"/>
    </row>
    <row r="1363" spans="1:5">
      <c r="A1363"/>
      <c r="B1363"/>
      <c r="C1363"/>
      <c r="D1363"/>
      <c r="E1363"/>
    </row>
    <row r="1364" spans="1:5">
      <c r="A1364"/>
      <c r="B1364"/>
      <c r="C1364"/>
      <c r="D1364"/>
      <c r="E1364"/>
    </row>
    <row r="1365" spans="1:5">
      <c r="A1365"/>
      <c r="B1365"/>
      <c r="C1365"/>
      <c r="D1365"/>
      <c r="E1365"/>
    </row>
    <row r="1366" spans="1:5">
      <c r="A1366"/>
      <c r="B1366"/>
      <c r="C1366"/>
      <c r="D1366"/>
      <c r="E1366"/>
    </row>
    <row r="1367" spans="1:5">
      <c r="A1367"/>
      <c r="B1367"/>
      <c r="C1367"/>
      <c r="D1367"/>
      <c r="E1367"/>
    </row>
    <row r="1368" spans="1:5">
      <c r="A1368"/>
      <c r="B1368"/>
      <c r="C1368"/>
      <c r="D1368"/>
      <c r="E1368"/>
    </row>
    <row r="1369" spans="1:5">
      <c r="A1369"/>
      <c r="B1369"/>
      <c r="C1369"/>
      <c r="D1369"/>
      <c r="E1369"/>
    </row>
    <row r="1370" spans="1:5">
      <c r="A1370"/>
      <c r="B1370"/>
      <c r="C1370"/>
      <c r="D1370"/>
      <c r="E1370"/>
    </row>
    <row r="1371" spans="1:5">
      <c r="A1371"/>
      <c r="B1371"/>
      <c r="C1371"/>
      <c r="D1371"/>
      <c r="E1371"/>
    </row>
    <row r="1372" spans="1:5">
      <c r="A1372"/>
      <c r="B1372"/>
      <c r="C1372"/>
      <c r="D1372"/>
      <c r="E1372"/>
    </row>
    <row r="1373" spans="1:5">
      <c r="A1373"/>
      <c r="B1373"/>
      <c r="C1373"/>
      <c r="D1373"/>
      <c r="E1373"/>
    </row>
    <row r="1374" spans="1:5">
      <c r="A1374"/>
      <c r="B1374"/>
      <c r="C1374"/>
      <c r="D1374"/>
      <c r="E1374"/>
    </row>
    <row r="1375" spans="1:5">
      <c r="A1375"/>
      <c r="B1375"/>
      <c r="C1375"/>
      <c r="D1375"/>
      <c r="E1375"/>
    </row>
    <row r="1376" spans="1:5">
      <c r="A1376"/>
      <c r="B1376"/>
      <c r="C1376"/>
      <c r="D1376"/>
      <c r="E1376"/>
    </row>
    <row r="1377" spans="1:5">
      <c r="A1377"/>
      <c r="B1377"/>
      <c r="C1377"/>
      <c r="D1377"/>
      <c r="E1377"/>
    </row>
    <row r="1378" spans="1:5">
      <c r="A1378"/>
      <c r="B1378"/>
      <c r="C1378"/>
      <c r="D1378"/>
      <c r="E1378"/>
    </row>
    <row r="1379" spans="1:5">
      <c r="A1379"/>
      <c r="B1379"/>
      <c r="C1379"/>
      <c r="D1379"/>
      <c r="E1379"/>
    </row>
    <row r="1380" spans="1:5">
      <c r="A1380"/>
      <c r="B1380"/>
      <c r="C1380"/>
      <c r="D1380"/>
      <c r="E1380"/>
    </row>
    <row r="1381" spans="1:5">
      <c r="A1381"/>
      <c r="B1381"/>
      <c r="C1381"/>
      <c r="D1381"/>
      <c r="E1381"/>
    </row>
    <row r="1382" spans="1:5">
      <c r="A1382"/>
      <c r="B1382"/>
      <c r="C1382"/>
      <c r="D1382"/>
      <c r="E1382"/>
    </row>
    <row r="1383" spans="1:5">
      <c r="A1383"/>
      <c r="B1383"/>
      <c r="C1383"/>
      <c r="D1383"/>
      <c r="E1383"/>
    </row>
    <row r="1384" spans="1:5">
      <c r="A1384"/>
      <c r="B1384"/>
      <c r="C1384"/>
      <c r="D1384"/>
      <c r="E1384"/>
    </row>
    <row r="1385" spans="1:5">
      <c r="A1385"/>
      <c r="B1385"/>
      <c r="C1385"/>
      <c r="D1385"/>
      <c r="E1385"/>
    </row>
    <row r="1386" spans="1:5">
      <c r="A1386"/>
      <c r="B1386"/>
      <c r="C1386"/>
      <c r="D1386"/>
      <c r="E1386"/>
    </row>
    <row r="1387" spans="1:5">
      <c r="A1387"/>
      <c r="B1387"/>
      <c r="C1387"/>
      <c r="D1387"/>
      <c r="E1387"/>
    </row>
    <row r="1388" spans="1:5">
      <c r="A1388"/>
      <c r="B1388"/>
      <c r="C1388"/>
      <c r="D1388"/>
      <c r="E1388"/>
    </row>
    <row r="1389" spans="1:5">
      <c r="A1389"/>
      <c r="B1389"/>
      <c r="C1389"/>
      <c r="D1389"/>
      <c r="E1389"/>
    </row>
    <row r="1390" spans="1:5">
      <c r="A1390"/>
      <c r="B1390"/>
      <c r="C1390"/>
      <c r="D1390"/>
      <c r="E1390"/>
    </row>
    <row r="1391" spans="1:5">
      <c r="A1391"/>
      <c r="B1391"/>
      <c r="C1391"/>
      <c r="D1391"/>
      <c r="E1391"/>
    </row>
    <row r="1392" spans="1:5">
      <c r="A1392"/>
      <c r="B1392"/>
      <c r="C1392"/>
      <c r="D1392"/>
      <c r="E1392"/>
    </row>
    <row r="1393" spans="1:5">
      <c r="A1393"/>
      <c r="B1393"/>
      <c r="C1393"/>
      <c r="D1393"/>
      <c r="E1393"/>
    </row>
    <row r="1394" spans="1:5">
      <c r="A1394"/>
      <c r="B1394"/>
      <c r="C1394"/>
      <c r="D1394"/>
      <c r="E1394"/>
    </row>
    <row r="1395" spans="1:5">
      <c r="A1395"/>
      <c r="B1395"/>
      <c r="C1395"/>
      <c r="D1395"/>
      <c r="E1395"/>
    </row>
    <row r="1396" spans="1:5">
      <c r="A1396"/>
      <c r="B1396"/>
      <c r="C1396"/>
      <c r="D1396"/>
      <c r="E1396"/>
    </row>
    <row r="1397" spans="1:5">
      <c r="A1397"/>
      <c r="B1397"/>
      <c r="C1397"/>
      <c r="D1397"/>
      <c r="E1397"/>
    </row>
    <row r="1398" spans="1:5">
      <c r="A1398"/>
      <c r="B1398"/>
      <c r="C1398"/>
      <c r="D1398"/>
      <c r="E1398"/>
    </row>
    <row r="1399" spans="1:5">
      <c r="A1399"/>
      <c r="B1399"/>
      <c r="C1399"/>
      <c r="D1399"/>
      <c r="E1399"/>
    </row>
    <row r="1400" spans="1:5">
      <c r="A1400"/>
      <c r="B1400"/>
      <c r="C1400"/>
      <c r="D1400"/>
      <c r="E1400"/>
    </row>
    <row r="1401" spans="1:5">
      <c r="A1401"/>
      <c r="B1401"/>
      <c r="C1401"/>
      <c r="D1401"/>
      <c r="E1401"/>
    </row>
    <row r="1402" spans="1:5">
      <c r="A1402"/>
      <c r="B1402"/>
      <c r="C1402"/>
      <c r="D1402"/>
      <c r="E1402"/>
    </row>
    <row r="1403" spans="1:5">
      <c r="A1403"/>
      <c r="B1403"/>
      <c r="C1403"/>
      <c r="D1403"/>
      <c r="E1403"/>
    </row>
    <row r="1404" spans="1:5">
      <c r="A1404"/>
      <c r="B1404"/>
      <c r="C1404"/>
      <c r="D1404"/>
      <c r="E1404"/>
    </row>
    <row r="1405" spans="1:5">
      <c r="A1405"/>
      <c r="B1405"/>
      <c r="C1405"/>
      <c r="D1405"/>
      <c r="E1405"/>
    </row>
    <row r="1406" spans="1:5">
      <c r="A1406"/>
      <c r="B1406"/>
      <c r="C1406"/>
      <c r="D1406"/>
      <c r="E1406"/>
    </row>
    <row r="1407" spans="1:5">
      <c r="A1407"/>
      <c r="B1407"/>
      <c r="C1407"/>
      <c r="D1407"/>
      <c r="E1407"/>
    </row>
    <row r="1408" spans="1:5">
      <c r="A1408"/>
      <c r="B1408"/>
      <c r="C1408"/>
      <c r="D1408"/>
      <c r="E1408"/>
    </row>
    <row r="1409" spans="1:5">
      <c r="A1409"/>
      <c r="B1409"/>
      <c r="C1409"/>
      <c r="D1409"/>
      <c r="E1409"/>
    </row>
    <row r="1410" spans="1:5">
      <c r="A1410"/>
      <c r="B1410"/>
      <c r="C1410"/>
      <c r="D1410"/>
      <c r="E1410"/>
    </row>
    <row r="1411" spans="1:5">
      <c r="A1411"/>
      <c r="B1411"/>
      <c r="C1411"/>
      <c r="D1411"/>
      <c r="E1411"/>
    </row>
    <row r="1412" spans="1:5">
      <c r="A1412"/>
      <c r="B1412"/>
      <c r="C1412"/>
      <c r="D1412"/>
      <c r="E1412"/>
    </row>
    <row r="1413" spans="1:5">
      <c r="A1413"/>
      <c r="B1413"/>
      <c r="C1413"/>
      <c r="D1413"/>
      <c r="E1413"/>
    </row>
    <row r="1414" spans="1:5">
      <c r="A1414"/>
      <c r="B1414"/>
      <c r="C1414"/>
      <c r="D1414"/>
      <c r="E1414"/>
    </row>
    <row r="1415" spans="1:5">
      <c r="A1415"/>
      <c r="B1415"/>
      <c r="C1415"/>
      <c r="D1415"/>
      <c r="E1415"/>
    </row>
    <row r="1416" spans="1:5">
      <c r="A1416"/>
      <c r="B1416"/>
      <c r="C1416"/>
      <c r="D1416"/>
      <c r="E1416"/>
    </row>
    <row r="1417" spans="1:5">
      <c r="A1417"/>
      <c r="B1417"/>
      <c r="C1417"/>
      <c r="D1417"/>
      <c r="E1417"/>
    </row>
    <row r="1418" spans="1:5">
      <c r="A1418"/>
      <c r="B1418"/>
      <c r="C1418"/>
      <c r="D1418"/>
      <c r="E1418"/>
    </row>
    <row r="1419" spans="1:5">
      <c r="A1419"/>
      <c r="B1419"/>
      <c r="C1419"/>
      <c r="D1419"/>
      <c r="E1419"/>
    </row>
    <row r="1420" spans="1:5">
      <c r="A1420"/>
      <c r="B1420"/>
      <c r="C1420"/>
      <c r="D1420"/>
      <c r="E1420"/>
    </row>
    <row r="1421" spans="1:5">
      <c r="A1421"/>
      <c r="B1421"/>
      <c r="C1421"/>
      <c r="D1421"/>
      <c r="E1421"/>
    </row>
    <row r="1422" spans="1:5">
      <c r="A1422"/>
      <c r="B1422"/>
      <c r="C1422"/>
      <c r="D1422"/>
      <c r="E1422"/>
    </row>
    <row r="1423" spans="1:5">
      <c r="A1423"/>
      <c r="B1423"/>
      <c r="C1423"/>
      <c r="D1423"/>
      <c r="E1423"/>
    </row>
    <row r="1424" spans="1:5">
      <c r="A1424"/>
      <c r="B1424"/>
      <c r="C1424"/>
      <c r="D1424"/>
      <c r="E1424"/>
    </row>
    <row r="1425" spans="1:5">
      <c r="A1425"/>
      <c r="B1425"/>
      <c r="C1425"/>
      <c r="D1425"/>
      <c r="E1425"/>
    </row>
    <row r="1426" spans="1:5">
      <c r="A1426"/>
      <c r="B1426"/>
      <c r="C1426"/>
      <c r="D1426"/>
      <c r="E1426"/>
    </row>
    <row r="1427" spans="1:5">
      <c r="A1427"/>
      <c r="B1427"/>
      <c r="C1427"/>
      <c r="D1427"/>
      <c r="E1427"/>
    </row>
    <row r="1428" spans="1:5">
      <c r="A1428"/>
      <c r="B1428"/>
      <c r="C1428"/>
      <c r="D1428"/>
      <c r="E1428"/>
    </row>
    <row r="1429" spans="1:5">
      <c r="A1429"/>
      <c r="B1429"/>
      <c r="C1429"/>
      <c r="D1429"/>
      <c r="E1429"/>
    </row>
    <row r="1430" spans="1:5">
      <c r="A1430"/>
      <c r="B1430"/>
      <c r="C1430"/>
      <c r="D1430"/>
      <c r="E1430"/>
    </row>
    <row r="1431" spans="1:5">
      <c r="A1431"/>
      <c r="B1431"/>
      <c r="C1431"/>
      <c r="D1431"/>
      <c r="E1431"/>
    </row>
    <row r="1432" spans="1:5">
      <c r="A1432"/>
      <c r="B1432"/>
      <c r="C1432"/>
      <c r="D1432"/>
      <c r="E1432"/>
    </row>
    <row r="1433" spans="1:5">
      <c r="A1433"/>
      <c r="B1433"/>
      <c r="C1433"/>
      <c r="D1433"/>
      <c r="E1433"/>
    </row>
    <row r="1434" spans="1:5">
      <c r="A1434"/>
      <c r="B1434"/>
      <c r="C1434"/>
      <c r="D1434"/>
      <c r="E1434"/>
    </row>
    <row r="1435" spans="1:5">
      <c r="A1435"/>
      <c r="B1435"/>
      <c r="C1435"/>
      <c r="D1435"/>
      <c r="E1435"/>
    </row>
    <row r="1436" spans="1:5">
      <c r="A1436"/>
      <c r="B1436"/>
      <c r="C1436"/>
      <c r="D1436"/>
      <c r="E1436"/>
    </row>
    <row r="1437" spans="1:5">
      <c r="A1437"/>
      <c r="B1437"/>
      <c r="C1437"/>
      <c r="D1437"/>
      <c r="E1437"/>
    </row>
    <row r="1438" spans="1:5">
      <c r="A1438"/>
      <c r="B1438"/>
      <c r="C1438"/>
      <c r="D1438"/>
      <c r="E1438"/>
    </row>
    <row r="1439" spans="1:5">
      <c r="A1439"/>
      <c r="B1439"/>
      <c r="C1439"/>
      <c r="D1439"/>
      <c r="E1439"/>
    </row>
    <row r="1440" spans="1:5">
      <c r="A1440"/>
      <c r="B1440"/>
      <c r="C1440"/>
      <c r="D1440"/>
      <c r="E1440"/>
    </row>
    <row r="1441" spans="1:5">
      <c r="A1441"/>
      <c r="B1441"/>
      <c r="C1441"/>
      <c r="D1441"/>
      <c r="E1441"/>
    </row>
    <row r="1442" spans="1:5">
      <c r="A1442"/>
      <c r="B1442"/>
      <c r="C1442"/>
      <c r="D1442"/>
      <c r="E1442"/>
    </row>
    <row r="1443" spans="1:5">
      <c r="A1443"/>
      <c r="B1443"/>
      <c r="C1443"/>
      <c r="D1443"/>
      <c r="E1443"/>
    </row>
    <row r="1444" spans="1:5">
      <c r="A1444"/>
      <c r="B1444"/>
      <c r="C1444"/>
      <c r="D1444"/>
      <c r="E1444"/>
    </row>
    <row r="1445" spans="1:5">
      <c r="A1445"/>
      <c r="B1445"/>
      <c r="C1445"/>
      <c r="D1445"/>
      <c r="E1445"/>
    </row>
    <row r="1446" spans="1:5">
      <c r="A1446"/>
      <c r="B1446"/>
      <c r="C1446"/>
      <c r="D1446"/>
      <c r="E1446"/>
    </row>
    <row r="1447" spans="1:5">
      <c r="A1447"/>
      <c r="B1447"/>
      <c r="C1447"/>
      <c r="D1447"/>
      <c r="E1447"/>
    </row>
    <row r="1448" spans="1:5">
      <c r="A1448"/>
      <c r="B1448"/>
      <c r="C1448"/>
      <c r="D1448"/>
      <c r="E1448"/>
    </row>
    <row r="1449" spans="1:5">
      <c r="A1449"/>
      <c r="B1449"/>
      <c r="C1449"/>
      <c r="D1449"/>
      <c r="E1449"/>
    </row>
    <row r="1450" spans="1:5">
      <c r="A1450"/>
      <c r="B1450"/>
      <c r="C1450"/>
      <c r="D1450"/>
      <c r="E1450"/>
    </row>
    <row r="1451" spans="1:5">
      <c r="A1451"/>
      <c r="B1451"/>
      <c r="C1451"/>
      <c r="D1451"/>
      <c r="E1451"/>
    </row>
    <row r="1452" spans="1:5">
      <c r="A1452"/>
      <c r="B1452"/>
      <c r="C1452"/>
      <c r="D1452"/>
      <c r="E1452"/>
    </row>
    <row r="1453" spans="1:5">
      <c r="A1453"/>
      <c r="B1453"/>
      <c r="C1453"/>
      <c r="D1453"/>
      <c r="E1453"/>
    </row>
    <row r="1454" spans="1:5">
      <c r="A1454"/>
      <c r="B1454"/>
      <c r="C1454"/>
      <c r="D1454"/>
      <c r="E1454"/>
    </row>
    <row r="1455" spans="1:5">
      <c r="A1455"/>
      <c r="B1455"/>
      <c r="C1455"/>
      <c r="D1455"/>
      <c r="E1455"/>
    </row>
    <row r="1456" spans="1:5">
      <c r="A1456"/>
      <c r="B1456"/>
      <c r="C1456"/>
      <c r="D1456"/>
      <c r="E1456"/>
    </row>
    <row r="1457" spans="1:5">
      <c r="A1457"/>
      <c r="B1457"/>
      <c r="C1457"/>
      <c r="D1457"/>
      <c r="E1457"/>
    </row>
    <row r="1458" spans="1:5">
      <c r="A1458"/>
      <c r="B1458"/>
      <c r="C1458"/>
      <c r="D1458"/>
      <c r="E1458"/>
    </row>
    <row r="1459" spans="1:5">
      <c r="A1459"/>
      <c r="B1459"/>
      <c r="C1459"/>
      <c r="D1459"/>
      <c r="E1459"/>
    </row>
    <row r="1460" spans="1:5">
      <c r="A1460"/>
      <c r="B1460"/>
      <c r="C1460"/>
      <c r="D1460"/>
      <c r="E1460"/>
    </row>
    <row r="1461" spans="1:5">
      <c r="A1461"/>
      <c r="B1461"/>
      <c r="C1461"/>
      <c r="D1461"/>
      <c r="E1461"/>
    </row>
    <row r="1462" spans="1:5">
      <c r="A1462"/>
      <c r="B1462"/>
      <c r="C1462"/>
      <c r="D1462"/>
      <c r="E1462"/>
    </row>
    <row r="1463" spans="1:5">
      <c r="A1463"/>
      <c r="B1463"/>
      <c r="C1463"/>
      <c r="D1463"/>
      <c r="E1463"/>
    </row>
    <row r="1464" spans="1:5">
      <c r="A1464"/>
      <c r="B1464"/>
      <c r="C1464"/>
      <c r="D1464"/>
      <c r="E1464"/>
    </row>
    <row r="1465" spans="1:5">
      <c r="A1465"/>
      <c r="B1465"/>
      <c r="C1465"/>
      <c r="D1465"/>
      <c r="E1465"/>
    </row>
    <row r="1466" spans="1:5">
      <c r="A1466"/>
      <c r="B1466"/>
      <c r="C1466"/>
      <c r="D1466"/>
      <c r="E1466"/>
    </row>
    <row r="1467" spans="1:5">
      <c r="A1467"/>
      <c r="B1467"/>
      <c r="C1467"/>
      <c r="D1467"/>
      <c r="E1467"/>
    </row>
    <row r="1468" spans="1:5">
      <c r="A1468"/>
      <c r="B1468"/>
      <c r="C1468"/>
      <c r="D1468"/>
      <c r="E1468"/>
    </row>
    <row r="1469" spans="1:5">
      <c r="A1469"/>
      <c r="B1469"/>
      <c r="C1469"/>
      <c r="D1469"/>
      <c r="E1469"/>
    </row>
    <row r="1470" spans="1:5">
      <c r="A1470"/>
      <c r="B1470"/>
      <c r="C1470"/>
      <c r="D1470"/>
      <c r="E1470"/>
    </row>
    <row r="1471" spans="1:5">
      <c r="A1471"/>
      <c r="B1471"/>
      <c r="C1471"/>
      <c r="D1471"/>
      <c r="E1471"/>
    </row>
    <row r="1472" spans="1:5">
      <c r="A1472"/>
      <c r="B1472"/>
      <c r="C1472"/>
      <c r="D1472"/>
      <c r="E1472"/>
    </row>
    <row r="1473" spans="1:5">
      <c r="A1473"/>
      <c r="B1473"/>
      <c r="C1473"/>
      <c r="D1473"/>
      <c r="E1473"/>
    </row>
    <row r="1474" spans="1:5">
      <c r="A1474"/>
      <c r="B1474"/>
      <c r="C1474"/>
      <c r="D1474"/>
      <c r="E1474"/>
    </row>
    <row r="1475" spans="1:5">
      <c r="A1475"/>
      <c r="B1475"/>
      <c r="C1475"/>
      <c r="D1475"/>
      <c r="E1475"/>
    </row>
    <row r="1476" spans="1:5">
      <c r="A1476"/>
      <c r="B1476"/>
      <c r="C1476"/>
      <c r="D1476"/>
      <c r="E1476"/>
    </row>
    <row r="1477" spans="1:5">
      <c r="A1477"/>
      <c r="B1477"/>
      <c r="C1477"/>
      <c r="D1477"/>
      <c r="E1477"/>
    </row>
    <row r="1478" spans="1:5">
      <c r="A1478"/>
      <c r="B1478"/>
      <c r="C1478"/>
      <c r="D1478"/>
      <c r="E1478"/>
    </row>
    <row r="1479" spans="1:5">
      <c r="A1479"/>
      <c r="B1479"/>
      <c r="C1479"/>
      <c r="D1479"/>
      <c r="E1479"/>
    </row>
    <row r="1480" spans="1:5">
      <c r="A1480"/>
      <c r="B1480"/>
      <c r="C1480"/>
      <c r="D1480"/>
      <c r="E1480"/>
    </row>
    <row r="1481" spans="1:5">
      <c r="A1481"/>
      <c r="B1481"/>
      <c r="C1481"/>
      <c r="D1481"/>
      <c r="E1481"/>
    </row>
    <row r="1482" spans="1:5">
      <c r="A1482"/>
      <c r="B1482"/>
      <c r="C1482"/>
      <c r="D1482"/>
      <c r="E1482"/>
    </row>
    <row r="1483" spans="1:5">
      <c r="A1483"/>
      <c r="B1483"/>
      <c r="C1483"/>
      <c r="D1483"/>
      <c r="E1483"/>
    </row>
    <row r="1484" spans="1:5">
      <c r="A1484"/>
      <c r="B1484"/>
      <c r="C1484"/>
      <c r="D1484"/>
      <c r="E1484"/>
    </row>
    <row r="1485" spans="1:5">
      <c r="A1485"/>
      <c r="B1485"/>
      <c r="C1485"/>
      <c r="D1485"/>
      <c r="E1485"/>
    </row>
    <row r="1486" spans="1:5">
      <c r="A1486"/>
      <c r="B1486"/>
      <c r="C1486"/>
      <c r="D1486"/>
      <c r="E1486"/>
    </row>
    <row r="1487" spans="1:5">
      <c r="A1487"/>
      <c r="B1487"/>
      <c r="C1487"/>
      <c r="D1487"/>
      <c r="E1487"/>
    </row>
    <row r="1488" spans="1:5">
      <c r="A1488"/>
      <c r="B1488"/>
      <c r="C1488"/>
      <c r="D1488"/>
      <c r="E1488"/>
    </row>
    <row r="1489" spans="1:5">
      <c r="A1489"/>
      <c r="B1489"/>
      <c r="C1489"/>
      <c r="D1489"/>
      <c r="E1489"/>
    </row>
    <row r="1490" spans="1:5">
      <c r="A1490"/>
      <c r="B1490"/>
      <c r="C1490"/>
      <c r="D1490"/>
      <c r="E1490"/>
    </row>
    <row r="1491" spans="1:5">
      <c r="A1491"/>
      <c r="B1491"/>
      <c r="C1491"/>
      <c r="D1491"/>
      <c r="E1491"/>
    </row>
    <row r="1492" spans="1:5">
      <c r="A1492"/>
      <c r="B1492"/>
      <c r="C1492"/>
      <c r="D1492"/>
      <c r="E1492"/>
    </row>
    <row r="1493" spans="1:5">
      <c r="A1493"/>
      <c r="B1493"/>
      <c r="C1493"/>
      <c r="D1493"/>
      <c r="E1493"/>
    </row>
    <row r="1494" spans="1:5">
      <c r="A1494"/>
      <c r="B1494"/>
      <c r="C1494"/>
      <c r="D1494"/>
      <c r="E1494"/>
    </row>
    <row r="1495" spans="1:5">
      <c r="A1495"/>
      <c r="B1495"/>
      <c r="C1495"/>
      <c r="D1495"/>
      <c r="E1495"/>
    </row>
    <row r="1496" spans="1:5">
      <c r="A1496"/>
      <c r="B1496"/>
      <c r="C1496"/>
      <c r="D1496"/>
      <c r="E1496"/>
    </row>
    <row r="1497" spans="1:5">
      <c r="A1497"/>
      <c r="B1497"/>
      <c r="C1497"/>
      <c r="D1497"/>
      <c r="E1497"/>
    </row>
    <row r="1498" spans="1:5">
      <c r="A1498"/>
      <c r="B1498"/>
      <c r="C1498"/>
      <c r="D1498"/>
      <c r="E1498"/>
    </row>
    <row r="1499" spans="1:5">
      <c r="A1499"/>
      <c r="B1499"/>
      <c r="C1499"/>
      <c r="D1499"/>
      <c r="E1499"/>
    </row>
    <row r="1500" spans="1:5">
      <c r="A1500"/>
      <c r="B1500"/>
      <c r="C1500"/>
      <c r="D1500"/>
      <c r="E1500"/>
    </row>
    <row r="1501" spans="1:5">
      <c r="A1501"/>
      <c r="B1501"/>
      <c r="C1501"/>
      <c r="D1501"/>
      <c r="E1501"/>
    </row>
    <row r="1502" spans="1:5">
      <c r="A1502"/>
      <c r="B1502"/>
      <c r="C1502"/>
      <c r="D1502"/>
      <c r="E1502"/>
    </row>
    <row r="1503" spans="1:5">
      <c r="A1503"/>
      <c r="B1503"/>
      <c r="C1503"/>
      <c r="D1503"/>
      <c r="E1503"/>
    </row>
    <row r="1504" spans="1:5">
      <c r="A1504"/>
      <c r="B1504"/>
      <c r="C1504"/>
      <c r="D1504"/>
      <c r="E1504"/>
    </row>
    <row r="1505" spans="1:5">
      <c r="A1505"/>
      <c r="B1505"/>
      <c r="C1505"/>
      <c r="D1505"/>
      <c r="E1505"/>
    </row>
    <row r="1506" spans="1:5">
      <c r="A1506"/>
      <c r="B1506"/>
      <c r="C1506"/>
      <c r="D1506"/>
      <c r="E1506"/>
    </row>
    <row r="1507" spans="1:5">
      <c r="A1507"/>
      <c r="B1507"/>
      <c r="C1507"/>
      <c r="D1507"/>
      <c r="E1507"/>
    </row>
    <row r="1508" spans="1:5">
      <c r="A1508"/>
      <c r="B1508"/>
      <c r="C1508"/>
      <c r="D1508"/>
      <c r="E1508"/>
    </row>
    <row r="1509" spans="1:5">
      <c r="A1509"/>
      <c r="B1509"/>
      <c r="C1509"/>
      <c r="D1509"/>
      <c r="E1509"/>
    </row>
    <row r="1510" spans="1:5">
      <c r="A1510"/>
      <c r="B1510"/>
      <c r="C1510"/>
      <c r="D1510"/>
      <c r="E1510"/>
    </row>
    <row r="1511" spans="1:5">
      <c r="A1511"/>
      <c r="B1511"/>
      <c r="C1511"/>
      <c r="D1511"/>
      <c r="E1511"/>
    </row>
    <row r="1512" spans="1:5">
      <c r="A1512"/>
      <c r="B1512"/>
      <c r="C1512"/>
      <c r="D1512"/>
      <c r="E1512"/>
    </row>
    <row r="1513" spans="1:5">
      <c r="A1513"/>
      <c r="B1513"/>
      <c r="C1513"/>
      <c r="D1513"/>
      <c r="E1513"/>
    </row>
    <row r="1514" spans="1:5">
      <c r="A1514"/>
      <c r="B1514"/>
      <c r="C1514"/>
      <c r="D1514"/>
      <c r="E1514"/>
    </row>
    <row r="1515" spans="1:5">
      <c r="A1515"/>
      <c r="B1515"/>
      <c r="C1515"/>
      <c r="D1515"/>
      <c r="E1515"/>
    </row>
    <row r="1516" spans="1:5">
      <c r="A1516"/>
      <c r="B1516"/>
      <c r="C1516"/>
      <c r="D1516"/>
      <c r="E1516"/>
    </row>
    <row r="1517" spans="1:5">
      <c r="A1517"/>
      <c r="B1517"/>
      <c r="C1517"/>
      <c r="D1517"/>
      <c r="E1517"/>
    </row>
    <row r="1518" spans="1:5">
      <c r="A1518"/>
      <c r="B1518"/>
      <c r="C1518"/>
      <c r="D1518"/>
      <c r="E1518"/>
    </row>
    <row r="1519" spans="1:5">
      <c r="A1519"/>
      <c r="B1519"/>
      <c r="C1519"/>
      <c r="D1519"/>
      <c r="E1519"/>
    </row>
    <row r="1520" spans="1:5">
      <c r="A1520"/>
      <c r="B1520"/>
      <c r="C1520"/>
      <c r="D1520"/>
      <c r="E1520"/>
    </row>
    <row r="1521" spans="1:5">
      <c r="A1521"/>
      <c r="B1521"/>
      <c r="C1521"/>
      <c r="D1521"/>
      <c r="E1521"/>
    </row>
    <row r="1522" spans="1:5">
      <c r="A1522"/>
      <c r="B1522"/>
      <c r="C1522"/>
      <c r="D1522"/>
      <c r="E1522"/>
    </row>
    <row r="1523" spans="1:5">
      <c r="A1523"/>
      <c r="B1523"/>
      <c r="C1523"/>
      <c r="D1523"/>
      <c r="E1523"/>
    </row>
    <row r="1524" spans="1:5">
      <c r="A1524"/>
      <c r="B1524"/>
      <c r="C1524"/>
      <c r="D1524"/>
      <c r="E1524"/>
    </row>
    <row r="1525" spans="1:5">
      <c r="A1525"/>
      <c r="B1525"/>
      <c r="C1525"/>
      <c r="D1525"/>
      <c r="E1525"/>
    </row>
    <row r="1526" spans="1:5">
      <c r="A1526"/>
      <c r="B1526"/>
      <c r="C1526"/>
      <c r="D1526"/>
      <c r="E1526"/>
    </row>
    <row r="1527" spans="1:5">
      <c r="A1527"/>
      <c r="B1527"/>
      <c r="C1527"/>
      <c r="D1527"/>
      <c r="E1527"/>
    </row>
    <row r="1528" spans="1:5">
      <c r="A1528"/>
      <c r="B1528"/>
      <c r="C1528"/>
      <c r="D1528"/>
      <c r="E1528"/>
    </row>
    <row r="1529" spans="1:5">
      <c r="A1529"/>
      <c r="B1529"/>
      <c r="C1529"/>
      <c r="D1529"/>
      <c r="E1529"/>
    </row>
    <row r="1530" spans="1:5">
      <c r="A1530"/>
      <c r="B1530"/>
      <c r="C1530"/>
      <c r="D1530"/>
      <c r="E1530"/>
    </row>
    <row r="1531" spans="1:5">
      <c r="A1531"/>
      <c r="B1531"/>
      <c r="C1531"/>
      <c r="D1531"/>
      <c r="E1531"/>
    </row>
    <row r="1532" spans="1:5">
      <c r="A1532"/>
      <c r="B1532"/>
      <c r="C1532"/>
      <c r="D1532"/>
      <c r="E1532"/>
    </row>
    <row r="1533" spans="1:5">
      <c r="A1533"/>
      <c r="B1533"/>
      <c r="C1533"/>
      <c r="D1533"/>
      <c r="E1533"/>
    </row>
    <row r="1534" spans="1:5">
      <c r="A1534"/>
      <c r="B1534"/>
      <c r="C1534"/>
      <c r="D1534"/>
      <c r="E1534"/>
    </row>
    <row r="1535" spans="1:5">
      <c r="A1535"/>
      <c r="B1535"/>
      <c r="C1535"/>
      <c r="D1535"/>
      <c r="E1535"/>
    </row>
    <row r="1536" spans="1:5">
      <c r="A1536"/>
      <c r="B1536"/>
      <c r="C1536"/>
      <c r="D1536"/>
      <c r="E1536"/>
    </row>
    <row r="1537" spans="1:5">
      <c r="A1537"/>
      <c r="B1537"/>
      <c r="C1537"/>
      <c r="D1537"/>
      <c r="E1537"/>
    </row>
    <row r="1538" spans="1:5">
      <c r="A1538"/>
      <c r="B1538"/>
      <c r="C1538"/>
      <c r="D1538"/>
      <c r="E1538"/>
    </row>
    <row r="1539" spans="1:5">
      <c r="A1539"/>
      <c r="B1539"/>
      <c r="C1539"/>
      <c r="D1539"/>
      <c r="E1539"/>
    </row>
    <row r="1540" spans="1:5">
      <c r="A1540"/>
      <c r="B1540"/>
      <c r="C1540"/>
      <c r="D1540"/>
      <c r="E1540"/>
    </row>
    <row r="1541" spans="1:5">
      <c r="A1541"/>
      <c r="B1541"/>
      <c r="C1541"/>
      <c r="D1541"/>
      <c r="E1541"/>
    </row>
    <row r="1542" spans="1:5">
      <c r="A1542"/>
      <c r="B1542"/>
      <c r="C1542"/>
      <c r="D1542"/>
      <c r="E1542"/>
    </row>
    <row r="1543" spans="1:5">
      <c r="A1543"/>
      <c r="B1543"/>
      <c r="C1543"/>
      <c r="D1543"/>
      <c r="E1543"/>
    </row>
    <row r="1544" spans="1:5">
      <c r="A1544"/>
      <c r="B1544"/>
      <c r="C1544"/>
      <c r="D1544"/>
      <c r="E1544"/>
    </row>
    <row r="1545" spans="1:5">
      <c r="A1545"/>
      <c r="B1545"/>
      <c r="C1545"/>
      <c r="D1545"/>
      <c r="E1545"/>
    </row>
    <row r="1546" spans="1:5">
      <c r="A1546"/>
      <c r="B1546"/>
      <c r="C1546"/>
      <c r="D1546"/>
      <c r="E1546"/>
    </row>
    <row r="1547" spans="1:5">
      <c r="A1547"/>
      <c r="B1547"/>
      <c r="C1547"/>
      <c r="D1547"/>
      <c r="E1547"/>
    </row>
    <row r="1548" spans="1:5">
      <c r="A1548"/>
      <c r="B1548"/>
      <c r="C1548"/>
      <c r="D1548"/>
      <c r="E1548"/>
    </row>
    <row r="1549" spans="1:5">
      <c r="A1549"/>
      <c r="B1549"/>
      <c r="C1549"/>
      <c r="D1549"/>
      <c r="E1549"/>
    </row>
    <row r="1550" spans="1:5">
      <c r="A1550"/>
      <c r="B1550"/>
      <c r="C1550"/>
      <c r="D1550"/>
      <c r="E1550"/>
    </row>
    <row r="1551" spans="1:5">
      <c r="A1551"/>
      <c r="B1551"/>
      <c r="C1551"/>
      <c r="D1551"/>
      <c r="E1551"/>
    </row>
    <row r="1552" spans="1:5">
      <c r="A1552"/>
      <c r="B1552"/>
      <c r="C1552"/>
      <c r="D1552"/>
      <c r="E1552"/>
    </row>
    <row r="1553" spans="1:5">
      <c r="A1553"/>
      <c r="B1553"/>
      <c r="C1553"/>
      <c r="D1553"/>
      <c r="E1553"/>
    </row>
    <row r="1554" spans="1:5">
      <c r="A1554"/>
      <c r="B1554"/>
      <c r="C1554"/>
      <c r="D1554"/>
      <c r="E1554"/>
    </row>
    <row r="1555" spans="1:5">
      <c r="A1555"/>
      <c r="B1555"/>
      <c r="C1555"/>
      <c r="D1555"/>
      <c r="E1555"/>
    </row>
    <row r="1556" spans="1:5">
      <c r="A1556"/>
      <c r="B1556"/>
      <c r="C1556"/>
      <c r="D1556"/>
      <c r="E1556"/>
    </row>
    <row r="1557" spans="1:5">
      <c r="A1557"/>
      <c r="B1557"/>
      <c r="C1557"/>
      <c r="D1557"/>
      <c r="E1557"/>
    </row>
    <row r="1558" spans="1:5">
      <c r="A1558"/>
      <c r="B1558"/>
      <c r="C1558"/>
      <c r="D1558"/>
      <c r="E1558"/>
    </row>
    <row r="1559" spans="1:5">
      <c r="A1559"/>
      <c r="B1559"/>
      <c r="C1559"/>
      <c r="D1559"/>
      <c r="E1559"/>
    </row>
    <row r="1560" spans="1:5">
      <c r="A1560"/>
      <c r="B1560"/>
      <c r="C1560"/>
      <c r="D1560"/>
      <c r="E1560"/>
    </row>
    <row r="1561" spans="1:5">
      <c r="A1561"/>
      <c r="B1561"/>
      <c r="C1561"/>
      <c r="D1561"/>
      <c r="E1561"/>
    </row>
    <row r="1562" spans="1:5">
      <c r="A1562"/>
      <c r="B1562"/>
      <c r="C1562"/>
      <c r="D1562"/>
      <c r="E1562"/>
    </row>
    <row r="1563" spans="1:5">
      <c r="A1563"/>
      <c r="B1563"/>
      <c r="C1563"/>
      <c r="D1563"/>
      <c r="E1563"/>
    </row>
    <row r="1564" spans="1:5">
      <c r="A1564"/>
      <c r="B1564"/>
      <c r="C1564"/>
      <c r="D1564"/>
      <c r="E1564"/>
    </row>
    <row r="1565" spans="1:5">
      <c r="A1565"/>
      <c r="B1565"/>
      <c r="C1565"/>
      <c r="D1565"/>
      <c r="E1565"/>
    </row>
    <row r="1566" spans="1:5">
      <c r="A1566"/>
      <c r="B1566"/>
      <c r="C1566"/>
      <c r="D1566"/>
      <c r="E1566"/>
    </row>
    <row r="1567" spans="1:5">
      <c r="A1567"/>
      <c r="B1567"/>
      <c r="C1567"/>
      <c r="D1567"/>
      <c r="E1567"/>
    </row>
    <row r="1568" spans="1:5">
      <c r="A1568"/>
      <c r="B1568"/>
      <c r="C1568"/>
      <c r="D1568"/>
      <c r="E1568"/>
    </row>
    <row r="1569" spans="1:5">
      <c r="A1569"/>
      <c r="B1569"/>
      <c r="C1569"/>
      <c r="D1569"/>
      <c r="E1569"/>
    </row>
    <row r="1570" spans="1:5">
      <c r="A1570"/>
      <c r="B1570"/>
      <c r="C1570"/>
      <c r="D1570"/>
      <c r="E1570"/>
    </row>
    <row r="1571" spans="1:5">
      <c r="A1571"/>
      <c r="B1571"/>
      <c r="C1571"/>
      <c r="D1571"/>
      <c r="E1571"/>
    </row>
    <row r="1572" spans="1:5">
      <c r="A1572"/>
      <c r="B1572"/>
      <c r="C1572"/>
      <c r="D1572"/>
      <c r="E1572"/>
    </row>
    <row r="1573" spans="1:5">
      <c r="A1573"/>
      <c r="B1573"/>
      <c r="C1573"/>
      <c r="D1573"/>
      <c r="E1573"/>
    </row>
    <row r="1574" spans="1:5">
      <c r="A1574"/>
      <c r="B1574"/>
      <c r="C1574"/>
      <c r="D1574"/>
      <c r="E1574"/>
    </row>
    <row r="1575" spans="1:5">
      <c r="A1575"/>
      <c r="B1575"/>
      <c r="C1575"/>
      <c r="D1575"/>
      <c r="E1575"/>
    </row>
    <row r="1576" spans="1:5">
      <c r="A1576"/>
      <c r="B1576"/>
      <c r="C1576"/>
      <c r="D1576"/>
      <c r="E1576"/>
    </row>
    <row r="1577" spans="1:5">
      <c r="A1577"/>
      <c r="B1577"/>
      <c r="C1577"/>
      <c r="D1577"/>
      <c r="E1577"/>
    </row>
    <row r="1578" spans="1:5">
      <c r="A1578"/>
      <c r="B1578"/>
      <c r="C1578"/>
      <c r="D1578"/>
      <c r="E1578"/>
    </row>
    <row r="1579" spans="1:5">
      <c r="A1579"/>
      <c r="B1579"/>
      <c r="C1579"/>
      <c r="D1579"/>
      <c r="E1579"/>
    </row>
    <row r="1580" spans="1:5">
      <c r="A1580"/>
      <c r="B1580"/>
      <c r="C1580"/>
      <c r="D1580"/>
      <c r="E1580"/>
    </row>
    <row r="1581" spans="1:5">
      <c r="A1581"/>
      <c r="B1581"/>
      <c r="C1581"/>
      <c r="D1581"/>
      <c r="E1581"/>
    </row>
    <row r="1582" spans="1:5">
      <c r="A1582"/>
      <c r="B1582"/>
      <c r="C1582"/>
      <c r="D1582"/>
      <c r="E1582"/>
    </row>
    <row r="1583" spans="1:5">
      <c r="A1583"/>
      <c r="B1583"/>
      <c r="C1583"/>
      <c r="D1583"/>
      <c r="E1583"/>
    </row>
    <row r="1584" spans="1:5">
      <c r="A1584"/>
      <c r="B1584"/>
      <c r="C1584"/>
      <c r="D1584"/>
      <c r="E1584"/>
    </row>
    <row r="1585" spans="1:5">
      <c r="A1585"/>
      <c r="B1585"/>
      <c r="C1585"/>
      <c r="D1585"/>
      <c r="E1585"/>
    </row>
    <row r="1586" spans="1:5">
      <c r="A1586"/>
      <c r="B1586"/>
      <c r="C1586"/>
      <c r="D1586"/>
      <c r="E1586"/>
    </row>
    <row r="1587" spans="1:5">
      <c r="A1587"/>
      <c r="B1587"/>
      <c r="C1587"/>
      <c r="D1587"/>
      <c r="E1587"/>
    </row>
    <row r="1588" spans="1:5">
      <c r="A1588"/>
      <c r="B1588"/>
      <c r="C1588"/>
      <c r="D1588"/>
      <c r="E1588"/>
    </row>
    <row r="1589" spans="1:5">
      <c r="A1589"/>
      <c r="B1589"/>
      <c r="C1589"/>
      <c r="D1589"/>
      <c r="E1589"/>
    </row>
    <row r="1590" spans="1:5">
      <c r="A1590"/>
      <c r="B1590"/>
      <c r="C1590"/>
      <c r="D1590"/>
      <c r="E1590"/>
    </row>
    <row r="1591" spans="1:5">
      <c r="A1591"/>
      <c r="B1591"/>
      <c r="C1591"/>
      <c r="D1591"/>
      <c r="E1591"/>
    </row>
    <row r="1592" spans="1:5">
      <c r="A1592"/>
      <c r="B1592"/>
      <c r="C1592"/>
      <c r="D1592"/>
      <c r="E1592"/>
    </row>
    <row r="1593" spans="1:5">
      <c r="A1593"/>
      <c r="B1593"/>
      <c r="C1593"/>
      <c r="D1593"/>
      <c r="E1593"/>
    </row>
    <row r="1594" spans="1:5">
      <c r="A1594"/>
      <c r="B1594"/>
      <c r="C1594"/>
      <c r="D1594"/>
      <c r="E1594"/>
    </row>
    <row r="1595" spans="1:5">
      <c r="A1595"/>
      <c r="B1595"/>
      <c r="C1595"/>
      <c r="D1595"/>
      <c r="E1595"/>
    </row>
    <row r="1596" spans="1:5">
      <c r="A1596"/>
      <c r="B1596"/>
      <c r="C1596"/>
      <c r="D1596"/>
      <c r="E1596"/>
    </row>
    <row r="1597" spans="1:5">
      <c r="A1597"/>
      <c r="B1597"/>
      <c r="C1597"/>
      <c r="D1597"/>
      <c r="E1597"/>
    </row>
    <row r="1598" spans="1:5">
      <c r="A1598"/>
      <c r="B1598"/>
      <c r="C1598"/>
      <c r="D1598"/>
      <c r="E1598"/>
    </row>
    <row r="1599" spans="1:5">
      <c r="A1599"/>
      <c r="B1599"/>
      <c r="C1599"/>
      <c r="D1599"/>
      <c r="E1599"/>
    </row>
    <row r="1600" spans="1:5">
      <c r="A1600"/>
      <c r="B1600"/>
      <c r="C1600"/>
      <c r="D1600"/>
      <c r="E1600"/>
    </row>
    <row r="1601" spans="1:5">
      <c r="A1601"/>
      <c r="B1601"/>
      <c r="C1601"/>
      <c r="D1601"/>
      <c r="E1601"/>
    </row>
    <row r="1602" spans="1:5">
      <c r="A1602"/>
      <c r="B1602"/>
      <c r="C1602"/>
      <c r="D1602"/>
      <c r="E1602"/>
    </row>
    <row r="1603" spans="1:5">
      <c r="A1603"/>
      <c r="B1603"/>
      <c r="C1603"/>
      <c r="D1603"/>
      <c r="E1603"/>
    </row>
    <row r="1604" spans="1:5">
      <c r="A1604"/>
      <c r="B1604"/>
      <c r="C1604"/>
      <c r="D1604"/>
      <c r="E1604"/>
    </row>
    <row r="1605" spans="1:5">
      <c r="A1605"/>
      <c r="B1605"/>
      <c r="C1605"/>
      <c r="D1605"/>
      <c r="E1605"/>
    </row>
    <row r="1606" spans="1:5">
      <c r="A1606"/>
      <c r="B1606"/>
      <c r="C1606"/>
      <c r="D1606"/>
      <c r="E1606"/>
    </row>
    <row r="1607" spans="1:5">
      <c r="A1607"/>
      <c r="B1607"/>
      <c r="C1607"/>
      <c r="D1607"/>
      <c r="E1607"/>
    </row>
    <row r="1608" spans="1:5">
      <c r="A1608"/>
      <c r="B1608"/>
      <c r="C1608"/>
      <c r="D1608"/>
      <c r="E1608"/>
    </row>
    <row r="1609" spans="1:5">
      <c r="A1609"/>
      <c r="B1609"/>
      <c r="C1609"/>
      <c r="D1609"/>
      <c r="E1609"/>
    </row>
    <row r="1610" spans="1:5">
      <c r="A1610"/>
      <c r="B1610"/>
      <c r="C1610"/>
      <c r="D1610"/>
      <c r="E1610"/>
    </row>
    <row r="1611" spans="1:5">
      <c r="A1611"/>
      <c r="B1611"/>
      <c r="C1611"/>
      <c r="D1611"/>
      <c r="E1611"/>
    </row>
    <row r="1612" spans="1:5">
      <c r="A1612"/>
      <c r="B1612"/>
      <c r="C1612"/>
      <c r="D1612"/>
      <c r="E1612"/>
    </row>
    <row r="1613" spans="1:5">
      <c r="A1613"/>
      <c r="B1613"/>
      <c r="C1613"/>
      <c r="D1613"/>
      <c r="E1613"/>
    </row>
    <row r="1614" spans="1:5">
      <c r="A1614"/>
      <c r="B1614"/>
      <c r="C1614"/>
      <c r="D1614"/>
      <c r="E1614"/>
    </row>
    <row r="1615" spans="1:5">
      <c r="A1615"/>
      <c r="B1615"/>
      <c r="C1615"/>
      <c r="D1615"/>
      <c r="E1615"/>
    </row>
    <row r="1616" spans="1:5">
      <c r="A1616"/>
      <c r="B1616"/>
      <c r="C1616"/>
      <c r="D1616"/>
      <c r="E1616"/>
    </row>
    <row r="1617" spans="1:5">
      <c r="A1617"/>
      <c r="B1617"/>
      <c r="C1617"/>
      <c r="D1617"/>
      <c r="E1617"/>
    </row>
    <row r="1618" spans="1:5">
      <c r="A1618"/>
      <c r="B1618"/>
      <c r="C1618"/>
      <c r="D1618"/>
      <c r="E1618"/>
    </row>
    <row r="1619" spans="1:5">
      <c r="A1619"/>
      <c r="B1619"/>
      <c r="C1619"/>
      <c r="D1619"/>
      <c r="E1619"/>
    </row>
    <row r="1620" spans="1:5">
      <c r="A1620"/>
      <c r="B1620"/>
      <c r="C1620"/>
      <c r="D1620"/>
      <c r="E1620"/>
    </row>
    <row r="1621" spans="1:5">
      <c r="A1621"/>
      <c r="B1621"/>
      <c r="C1621"/>
      <c r="D1621"/>
      <c r="E1621"/>
    </row>
    <row r="1622" spans="1:5">
      <c r="A1622"/>
      <c r="B1622"/>
      <c r="C1622"/>
      <c r="D1622"/>
      <c r="E1622"/>
    </row>
    <row r="1623" spans="1:5">
      <c r="A1623"/>
      <c r="B1623"/>
      <c r="C1623"/>
      <c r="D1623"/>
      <c r="E1623"/>
    </row>
    <row r="1624" spans="1:5">
      <c r="A1624"/>
      <c r="B1624"/>
      <c r="C1624"/>
      <c r="D1624"/>
      <c r="E1624"/>
    </row>
    <row r="1625" spans="1:5">
      <c r="A1625"/>
      <c r="B1625"/>
      <c r="C1625"/>
      <c r="D1625"/>
      <c r="E1625"/>
    </row>
    <row r="1626" spans="1:5">
      <c r="A1626"/>
      <c r="B1626"/>
      <c r="C1626"/>
      <c r="D1626"/>
      <c r="E1626"/>
    </row>
    <row r="1627" spans="1:5">
      <c r="A1627"/>
      <c r="B1627"/>
      <c r="C1627"/>
      <c r="D1627"/>
      <c r="E1627"/>
    </row>
    <row r="1628" spans="1:5">
      <c r="A1628"/>
      <c r="B1628"/>
      <c r="C1628"/>
      <c r="D1628"/>
      <c r="E1628"/>
    </row>
    <row r="1629" spans="1:5">
      <c r="A1629"/>
      <c r="B1629"/>
      <c r="C1629"/>
      <c r="D1629"/>
      <c r="E1629"/>
    </row>
    <row r="1630" spans="1:5">
      <c r="A1630"/>
      <c r="B1630"/>
      <c r="C1630"/>
      <c r="D1630"/>
      <c r="E1630"/>
    </row>
    <row r="1631" spans="1:5">
      <c r="A1631"/>
      <c r="B1631"/>
      <c r="C1631"/>
      <c r="D1631"/>
      <c r="E1631"/>
    </row>
    <row r="1632" spans="1:5">
      <c r="A1632"/>
      <c r="B1632"/>
      <c r="C1632"/>
      <c r="D1632"/>
      <c r="E1632"/>
    </row>
    <row r="1633" spans="1:5">
      <c r="A1633"/>
      <c r="B1633"/>
      <c r="C1633"/>
      <c r="D1633"/>
      <c r="E1633"/>
    </row>
    <row r="1634" spans="1:5">
      <c r="A1634"/>
      <c r="B1634"/>
      <c r="C1634"/>
      <c r="D1634"/>
      <c r="E1634"/>
    </row>
    <row r="1635" spans="1:5">
      <c r="A1635"/>
      <c r="B1635"/>
      <c r="C1635"/>
      <c r="D1635"/>
      <c r="E1635"/>
    </row>
    <row r="1636" spans="1:5">
      <c r="A1636"/>
      <c r="B1636"/>
      <c r="C1636"/>
      <c r="D1636"/>
      <c r="E1636"/>
    </row>
    <row r="1637" spans="1:5">
      <c r="A1637"/>
      <c r="B1637"/>
      <c r="C1637"/>
      <c r="D1637"/>
      <c r="E1637"/>
    </row>
    <row r="1638" spans="1:5">
      <c r="A1638"/>
      <c r="B1638"/>
      <c r="C1638"/>
      <c r="D1638"/>
      <c r="E1638"/>
    </row>
    <row r="1639" spans="1:5">
      <c r="A1639"/>
      <c r="B1639"/>
      <c r="C1639"/>
      <c r="D1639"/>
      <c r="E1639"/>
    </row>
    <row r="1640" spans="1:5">
      <c r="A1640"/>
      <c r="B1640"/>
      <c r="C1640"/>
      <c r="D1640"/>
      <c r="E1640"/>
    </row>
    <row r="1641" spans="1:5">
      <c r="A1641"/>
      <c r="B1641"/>
      <c r="C1641"/>
      <c r="D1641"/>
      <c r="E1641"/>
    </row>
    <row r="1642" spans="1:5">
      <c r="A1642"/>
      <c r="B1642"/>
      <c r="C1642"/>
      <c r="D1642"/>
      <c r="E1642"/>
    </row>
    <row r="1643" spans="1:5">
      <c r="A1643"/>
      <c r="B1643"/>
      <c r="C1643"/>
      <c r="D1643"/>
      <c r="E1643"/>
    </row>
    <row r="1644" spans="1:5">
      <c r="A1644"/>
      <c r="B1644"/>
      <c r="C1644"/>
      <c r="D1644"/>
      <c r="E1644"/>
    </row>
    <row r="1645" spans="1:5">
      <c r="A1645"/>
      <c r="B1645"/>
      <c r="C1645"/>
      <c r="D1645"/>
      <c r="E1645"/>
    </row>
    <row r="1646" spans="1:5">
      <c r="A1646"/>
      <c r="B1646"/>
      <c r="C1646"/>
      <c r="D1646"/>
      <c r="E1646"/>
    </row>
    <row r="1647" spans="1:5">
      <c r="A1647"/>
      <c r="B1647"/>
      <c r="C1647"/>
      <c r="D1647"/>
      <c r="E1647"/>
    </row>
    <row r="1648" spans="1:5">
      <c r="A1648"/>
      <c r="B1648"/>
      <c r="C1648"/>
      <c r="D1648"/>
      <c r="E1648"/>
    </row>
    <row r="1649" spans="1:5">
      <c r="A1649"/>
      <c r="B1649"/>
      <c r="C1649"/>
      <c r="D1649"/>
      <c r="E1649"/>
    </row>
    <row r="1650" spans="1:5">
      <c r="A1650"/>
      <c r="B1650"/>
      <c r="C1650"/>
      <c r="D1650"/>
      <c r="E1650"/>
    </row>
    <row r="1651" spans="1:5">
      <c r="A1651"/>
      <c r="B1651"/>
      <c r="C1651"/>
      <c r="D1651"/>
      <c r="E1651"/>
    </row>
    <row r="1652" spans="1:5">
      <c r="A1652"/>
      <c r="B1652"/>
      <c r="C1652"/>
      <c r="D1652"/>
      <c r="E1652"/>
    </row>
    <row r="1653" spans="1:5">
      <c r="A1653"/>
      <c r="B1653"/>
      <c r="C1653"/>
      <c r="D1653"/>
      <c r="E1653"/>
    </row>
    <row r="1654" spans="1:5">
      <c r="A1654"/>
      <c r="B1654"/>
      <c r="C1654"/>
      <c r="D1654"/>
      <c r="E1654"/>
    </row>
    <row r="1655" spans="1:5">
      <c r="A1655"/>
      <c r="B1655"/>
      <c r="C1655"/>
      <c r="D1655"/>
      <c r="E1655"/>
    </row>
    <row r="1656" spans="1:5">
      <c r="A1656"/>
      <c r="B1656"/>
      <c r="C1656"/>
      <c r="D1656"/>
      <c r="E1656"/>
    </row>
    <row r="1657" spans="1:5">
      <c r="A1657"/>
      <c r="B1657"/>
      <c r="C1657"/>
      <c r="D1657"/>
      <c r="E1657"/>
    </row>
    <row r="1658" spans="1:5">
      <c r="A1658"/>
      <c r="B1658"/>
      <c r="C1658"/>
      <c r="D1658"/>
      <c r="E1658"/>
    </row>
    <row r="1659" spans="1:5">
      <c r="A1659"/>
      <c r="B1659"/>
      <c r="C1659"/>
      <c r="D1659"/>
      <c r="E1659"/>
    </row>
    <row r="1660" spans="1:5">
      <c r="A1660"/>
      <c r="B1660"/>
      <c r="C1660"/>
      <c r="D1660"/>
      <c r="E1660"/>
    </row>
    <row r="1661" spans="1:5">
      <c r="A1661"/>
      <c r="B1661"/>
      <c r="C1661"/>
      <c r="D1661"/>
      <c r="E1661"/>
    </row>
    <row r="1662" spans="1:5">
      <c r="A1662"/>
      <c r="B1662"/>
      <c r="C1662"/>
      <c r="D1662"/>
      <c r="E1662"/>
    </row>
    <row r="1663" spans="1:5">
      <c r="A1663"/>
      <c r="B1663"/>
      <c r="C1663"/>
      <c r="D1663"/>
      <c r="E1663"/>
    </row>
    <row r="1664" spans="1:5">
      <c r="A1664"/>
      <c r="B1664"/>
      <c r="C1664"/>
      <c r="D1664"/>
      <c r="E1664"/>
    </row>
    <row r="1665" spans="1:5">
      <c r="A1665"/>
      <c r="B1665"/>
      <c r="C1665"/>
      <c r="D1665"/>
      <c r="E1665"/>
    </row>
    <row r="1666" spans="1:5">
      <c r="A1666"/>
      <c r="B1666"/>
      <c r="C1666"/>
      <c r="D1666"/>
      <c r="E1666"/>
    </row>
    <row r="1667" spans="1:5">
      <c r="A1667"/>
      <c r="B1667"/>
      <c r="C1667"/>
      <c r="D1667"/>
      <c r="E1667"/>
    </row>
    <row r="1668" spans="1:5">
      <c r="A1668"/>
      <c r="B1668"/>
      <c r="C1668"/>
      <c r="D1668"/>
      <c r="E1668"/>
    </row>
    <row r="1669" spans="1:5">
      <c r="A1669"/>
      <c r="B1669"/>
      <c r="C1669"/>
      <c r="D1669"/>
      <c r="E1669"/>
    </row>
    <row r="1670" spans="1:5">
      <c r="A1670"/>
      <c r="B1670"/>
      <c r="C1670"/>
      <c r="D1670"/>
      <c r="E1670"/>
    </row>
    <row r="1671" spans="1:5">
      <c r="A1671"/>
      <c r="B1671"/>
      <c r="C1671"/>
      <c r="D1671"/>
      <c r="E1671"/>
    </row>
    <row r="1672" spans="1:5">
      <c r="A1672"/>
      <c r="B1672"/>
      <c r="C1672"/>
      <c r="D1672"/>
      <c r="E1672"/>
    </row>
    <row r="1673" spans="1:5">
      <c r="A1673"/>
      <c r="B1673"/>
      <c r="C1673"/>
      <c r="D1673"/>
      <c r="E1673"/>
    </row>
    <row r="1674" spans="1:5">
      <c r="A1674"/>
      <c r="B1674"/>
      <c r="C1674"/>
      <c r="D1674"/>
      <c r="E1674"/>
    </row>
    <row r="1675" spans="1:5">
      <c r="A1675"/>
      <c r="B1675"/>
      <c r="C1675"/>
      <c r="D1675"/>
      <c r="E1675"/>
    </row>
    <row r="1676" spans="1:5">
      <c r="A1676"/>
      <c r="B1676"/>
      <c r="C1676"/>
      <c r="D1676"/>
      <c r="E1676"/>
    </row>
    <row r="1677" spans="1:5">
      <c r="A1677"/>
      <c r="B1677"/>
      <c r="C1677"/>
      <c r="D1677"/>
      <c r="E1677"/>
    </row>
    <row r="1678" spans="1:5">
      <c r="A1678"/>
      <c r="B1678"/>
      <c r="C1678"/>
      <c r="D1678"/>
      <c r="E1678"/>
    </row>
    <row r="1679" spans="1:5">
      <c r="A1679"/>
      <c r="B1679"/>
      <c r="C1679"/>
      <c r="D1679"/>
      <c r="E1679"/>
    </row>
    <row r="1680" spans="1:5">
      <c r="A1680"/>
      <c r="B1680"/>
      <c r="C1680"/>
      <c r="D1680"/>
      <c r="E1680"/>
    </row>
    <row r="1681" spans="1:5">
      <c r="A1681"/>
      <c r="B1681"/>
      <c r="C1681"/>
      <c r="D1681"/>
      <c r="E1681"/>
    </row>
    <row r="1682" spans="1:5">
      <c r="A1682"/>
      <c r="B1682"/>
      <c r="C1682"/>
      <c r="D1682"/>
      <c r="E1682"/>
    </row>
    <row r="1683" spans="1:5">
      <c r="A1683"/>
      <c r="B1683"/>
      <c r="C1683"/>
      <c r="D1683"/>
      <c r="E1683"/>
    </row>
    <row r="1684" spans="1:5">
      <c r="A1684"/>
      <c r="B1684"/>
      <c r="C1684"/>
      <c r="D1684"/>
      <c r="E1684"/>
    </row>
    <row r="1685" spans="1:5">
      <c r="A1685"/>
      <c r="B1685"/>
      <c r="C1685"/>
      <c r="D1685"/>
      <c r="E1685"/>
    </row>
    <row r="1686" spans="1:5">
      <c r="A1686"/>
      <c r="B1686"/>
      <c r="C1686"/>
      <c r="D1686"/>
      <c r="E1686"/>
    </row>
    <row r="1687" spans="1:5">
      <c r="A1687"/>
      <c r="B1687"/>
      <c r="C1687"/>
      <c r="D1687"/>
      <c r="E1687"/>
    </row>
    <row r="1688" spans="1:5">
      <c r="A1688"/>
      <c r="B1688"/>
      <c r="C1688"/>
      <c r="D1688"/>
      <c r="E1688"/>
    </row>
    <row r="1689" spans="1:5">
      <c r="A1689"/>
      <c r="B1689"/>
      <c r="C1689"/>
      <c r="D1689"/>
      <c r="E1689"/>
    </row>
    <row r="1690" spans="1:5">
      <c r="A1690"/>
      <c r="B1690"/>
      <c r="C1690"/>
      <c r="D1690"/>
      <c r="E1690"/>
    </row>
    <row r="1691" spans="1:5">
      <c r="A1691"/>
      <c r="B1691"/>
      <c r="C1691"/>
      <c r="D1691"/>
      <c r="E1691"/>
    </row>
    <row r="1692" spans="1:5">
      <c r="A1692"/>
      <c r="B1692"/>
      <c r="C1692"/>
      <c r="D1692"/>
      <c r="E1692"/>
    </row>
    <row r="1693" spans="1:5">
      <c r="A1693"/>
      <c r="B1693"/>
      <c r="C1693"/>
      <c r="D1693"/>
      <c r="E1693"/>
    </row>
    <row r="1694" spans="1:5">
      <c r="A1694"/>
      <c r="B1694"/>
      <c r="C1694"/>
      <c r="D1694"/>
      <c r="E1694"/>
    </row>
    <row r="1695" spans="1:5">
      <c r="A1695"/>
      <c r="B1695"/>
      <c r="C1695"/>
      <c r="D1695"/>
      <c r="E1695"/>
    </row>
    <row r="1696" spans="1:5">
      <c r="A1696"/>
      <c r="B1696"/>
      <c r="C1696"/>
      <c r="D1696"/>
      <c r="E1696"/>
    </row>
    <row r="1697" spans="1:5">
      <c r="A1697"/>
      <c r="B1697"/>
      <c r="C1697"/>
      <c r="D1697"/>
      <c r="E1697"/>
    </row>
    <row r="1698" spans="1:5">
      <c r="A1698"/>
      <c r="B1698"/>
      <c r="C1698"/>
      <c r="D1698"/>
      <c r="E1698"/>
    </row>
    <row r="1699" spans="1:5">
      <c r="A1699"/>
      <c r="B1699"/>
      <c r="C1699"/>
      <c r="D1699"/>
      <c r="E1699"/>
    </row>
    <row r="1700" spans="1:5">
      <c r="A1700"/>
      <c r="B1700"/>
      <c r="C1700"/>
      <c r="D1700"/>
      <c r="E1700"/>
    </row>
    <row r="1701" spans="1:5">
      <c r="A1701"/>
      <c r="B1701"/>
      <c r="C1701"/>
      <c r="D1701"/>
      <c r="E1701"/>
    </row>
    <row r="1702" spans="1:5">
      <c r="A1702"/>
      <c r="B1702"/>
      <c r="C1702"/>
      <c r="D1702"/>
      <c r="E1702"/>
    </row>
    <row r="1703" spans="1:5">
      <c r="A1703"/>
      <c r="B1703"/>
      <c r="C1703"/>
      <c r="D1703"/>
      <c r="E1703"/>
    </row>
    <row r="1704" spans="1:5">
      <c r="A1704"/>
      <c r="B1704"/>
      <c r="C1704"/>
      <c r="D1704"/>
      <c r="E1704"/>
    </row>
    <row r="1705" spans="1:5">
      <c r="A1705"/>
      <c r="B1705"/>
      <c r="C1705"/>
      <c r="D1705"/>
      <c r="E1705"/>
    </row>
    <row r="1706" spans="1:5">
      <c r="A1706"/>
      <c r="B1706"/>
      <c r="C1706"/>
      <c r="D1706"/>
      <c r="E1706"/>
    </row>
    <row r="1707" spans="1:5">
      <c r="A1707"/>
      <c r="B1707"/>
      <c r="C1707"/>
      <c r="D1707"/>
      <c r="E1707"/>
    </row>
    <row r="1708" spans="1:5">
      <c r="A1708"/>
      <c r="B1708"/>
      <c r="C1708"/>
      <c r="D1708"/>
      <c r="E1708"/>
    </row>
    <row r="1709" spans="1:5">
      <c r="A1709"/>
      <c r="B1709"/>
      <c r="C1709"/>
      <c r="D1709"/>
      <c r="E1709"/>
    </row>
    <row r="1710" spans="1:5">
      <c r="A1710"/>
      <c r="B1710"/>
      <c r="C1710"/>
      <c r="D1710"/>
      <c r="E1710"/>
    </row>
    <row r="1711" spans="1:5">
      <c r="A1711"/>
      <c r="B1711"/>
      <c r="C1711"/>
      <c r="D1711"/>
      <c r="E1711"/>
    </row>
    <row r="1712" spans="1:5">
      <c r="A1712"/>
      <c r="B1712"/>
      <c r="C1712"/>
      <c r="D1712"/>
      <c r="E1712"/>
    </row>
    <row r="1713" spans="1:5">
      <c r="A1713"/>
      <c r="B1713"/>
      <c r="C1713"/>
      <c r="D1713"/>
      <c r="E1713"/>
    </row>
    <row r="1714" spans="1:5">
      <c r="A1714"/>
      <c r="B1714"/>
      <c r="C1714"/>
      <c r="D1714"/>
      <c r="E1714"/>
    </row>
    <row r="1715" spans="1:5">
      <c r="A1715"/>
      <c r="B1715"/>
      <c r="C1715"/>
      <c r="D1715"/>
      <c r="E1715"/>
    </row>
    <row r="1716" spans="1:5">
      <c r="A1716"/>
      <c r="B1716"/>
      <c r="C1716"/>
      <c r="D1716"/>
      <c r="E1716"/>
    </row>
    <row r="1717" spans="1:5">
      <c r="A1717"/>
      <c r="B1717"/>
      <c r="C1717"/>
      <c r="D1717"/>
      <c r="E1717"/>
    </row>
    <row r="1718" spans="1:5">
      <c r="A1718"/>
      <c r="B1718"/>
      <c r="C1718"/>
      <c r="D1718"/>
      <c r="E1718"/>
    </row>
    <row r="1719" spans="1:5">
      <c r="A1719"/>
      <c r="B1719"/>
      <c r="C1719"/>
      <c r="D1719"/>
      <c r="E1719"/>
    </row>
    <row r="1720" spans="1:5">
      <c r="A1720"/>
      <c r="B1720"/>
      <c r="C1720"/>
      <c r="D1720"/>
      <c r="E1720"/>
    </row>
    <row r="1721" spans="1:5">
      <c r="A1721"/>
      <c r="B1721"/>
      <c r="C1721"/>
      <c r="D1721"/>
      <c r="E1721"/>
    </row>
    <row r="1722" spans="1:5">
      <c r="A1722"/>
      <c r="B1722"/>
      <c r="C1722"/>
      <c r="D1722"/>
      <c r="E1722"/>
    </row>
    <row r="1723" spans="1:5">
      <c r="A1723"/>
      <c r="B1723"/>
      <c r="C1723"/>
      <c r="D1723"/>
      <c r="E1723"/>
    </row>
    <row r="1724" spans="1:5">
      <c r="A1724"/>
      <c r="B1724"/>
      <c r="C1724"/>
      <c r="D1724"/>
      <c r="E1724"/>
    </row>
    <row r="1725" spans="1:5">
      <c r="A1725"/>
      <c r="B1725"/>
      <c r="C1725"/>
      <c r="D1725"/>
      <c r="E1725"/>
    </row>
    <row r="1726" spans="1:5">
      <c r="A1726"/>
      <c r="B1726"/>
      <c r="C1726"/>
      <c r="D1726"/>
      <c r="E1726"/>
    </row>
    <row r="1727" spans="1:5">
      <c r="A1727"/>
      <c r="B1727"/>
      <c r="C1727"/>
      <c r="D1727"/>
      <c r="E1727"/>
    </row>
    <row r="1728" spans="1:5">
      <c r="A1728"/>
      <c r="B1728"/>
      <c r="C1728"/>
      <c r="D1728"/>
      <c r="E1728"/>
    </row>
    <row r="1729" spans="1:5">
      <c r="A1729"/>
      <c r="B1729"/>
      <c r="C1729"/>
      <c r="D1729"/>
      <c r="E1729"/>
    </row>
    <row r="1730" spans="1:5">
      <c r="A1730"/>
      <c r="B1730"/>
      <c r="C1730"/>
      <c r="D1730"/>
      <c r="E1730"/>
    </row>
    <row r="1731" spans="1:5">
      <c r="A1731"/>
      <c r="B1731"/>
      <c r="C1731"/>
      <c r="D1731"/>
      <c r="E1731"/>
    </row>
    <row r="1732" spans="1:5">
      <c r="A1732"/>
      <c r="B1732"/>
      <c r="C1732"/>
      <c r="D1732"/>
      <c r="E1732"/>
    </row>
    <row r="1733" spans="1:5">
      <c r="A1733"/>
      <c r="B1733"/>
      <c r="C1733"/>
      <c r="D1733"/>
      <c r="E1733"/>
    </row>
    <row r="1734" spans="1:5">
      <c r="A1734"/>
      <c r="B1734"/>
      <c r="C1734"/>
      <c r="D1734"/>
      <c r="E1734"/>
    </row>
    <row r="1735" spans="1:5">
      <c r="A1735"/>
      <c r="B1735"/>
      <c r="C1735"/>
      <c r="D1735"/>
      <c r="E1735"/>
    </row>
    <row r="1736" spans="1:5">
      <c r="A1736"/>
      <c r="B1736"/>
      <c r="C1736"/>
      <c r="D1736"/>
      <c r="E1736"/>
    </row>
    <row r="1737" spans="1:5">
      <c r="A1737"/>
      <c r="B1737"/>
      <c r="C1737"/>
      <c r="D1737"/>
      <c r="E1737"/>
    </row>
    <row r="1738" spans="1:5">
      <c r="A1738"/>
      <c r="B1738"/>
      <c r="C1738"/>
      <c r="D1738"/>
      <c r="E1738"/>
    </row>
    <row r="1739" spans="1:5">
      <c r="A1739"/>
      <c r="B1739"/>
      <c r="C1739"/>
      <c r="D1739"/>
      <c r="E1739"/>
    </row>
    <row r="1740" spans="1:5">
      <c r="A1740"/>
      <c r="B1740"/>
      <c r="C1740"/>
      <c r="D1740"/>
      <c r="E1740"/>
    </row>
    <row r="1741" spans="1:5">
      <c r="A1741"/>
      <c r="B1741"/>
      <c r="C1741"/>
      <c r="D1741"/>
      <c r="E1741"/>
    </row>
    <row r="1742" spans="1:5">
      <c r="A1742"/>
      <c r="B1742"/>
      <c r="C1742"/>
      <c r="D1742"/>
      <c r="E1742"/>
    </row>
    <row r="1743" spans="1:5">
      <c r="A1743"/>
      <c r="B1743"/>
      <c r="C1743"/>
      <c r="D1743"/>
      <c r="E1743"/>
    </row>
    <row r="1744" spans="1:5">
      <c r="A1744"/>
      <c r="B1744"/>
      <c r="C1744"/>
      <c r="D1744"/>
      <c r="E1744"/>
    </row>
    <row r="1745" spans="1:5">
      <c r="A1745"/>
      <c r="B1745"/>
      <c r="C1745"/>
      <c r="D1745"/>
      <c r="E1745"/>
    </row>
    <row r="1746" spans="1:5">
      <c r="A1746"/>
      <c r="B1746"/>
      <c r="C1746"/>
      <c r="D1746"/>
      <c r="E1746"/>
    </row>
    <row r="1747" spans="1:5">
      <c r="A1747"/>
      <c r="B1747"/>
      <c r="C1747"/>
      <c r="D1747"/>
      <c r="E1747"/>
    </row>
    <row r="1748" spans="1:5">
      <c r="A1748"/>
      <c r="B1748"/>
      <c r="C1748"/>
      <c r="D1748"/>
      <c r="E1748"/>
    </row>
    <row r="1749" spans="1:5">
      <c r="A1749"/>
      <c r="B1749"/>
      <c r="C1749"/>
      <c r="D1749"/>
      <c r="E1749"/>
    </row>
    <row r="1750" spans="1:5">
      <c r="A1750"/>
      <c r="B1750"/>
      <c r="C1750"/>
      <c r="D1750"/>
      <c r="E1750"/>
    </row>
    <row r="1751" spans="1:5">
      <c r="A1751"/>
      <c r="B1751"/>
      <c r="C1751"/>
      <c r="D1751"/>
      <c r="E1751"/>
    </row>
    <row r="1752" spans="1:5">
      <c r="A1752"/>
      <c r="B1752"/>
      <c r="C1752"/>
      <c r="D1752"/>
      <c r="E1752"/>
    </row>
    <row r="1753" spans="1:5">
      <c r="A1753"/>
      <c r="B1753"/>
      <c r="C1753"/>
      <c r="D1753"/>
      <c r="E1753"/>
    </row>
    <row r="1754" spans="1:5">
      <c r="A1754"/>
      <c r="B1754"/>
      <c r="C1754"/>
      <c r="D1754"/>
      <c r="E1754"/>
    </row>
    <row r="1755" spans="1:5">
      <c r="A1755"/>
      <c r="B1755"/>
      <c r="C1755"/>
      <c r="D1755"/>
      <c r="E1755"/>
    </row>
    <row r="1756" spans="1:5">
      <c r="A1756"/>
      <c r="B1756"/>
      <c r="C1756"/>
      <c r="D1756"/>
      <c r="E1756"/>
    </row>
    <row r="1757" spans="1:5">
      <c r="A1757"/>
      <c r="B1757"/>
      <c r="C1757"/>
      <c r="D1757"/>
      <c r="E1757"/>
    </row>
    <row r="1758" spans="1:5">
      <c r="A1758"/>
      <c r="B1758"/>
      <c r="C1758"/>
      <c r="D1758"/>
      <c r="E1758"/>
    </row>
    <row r="1759" spans="1:5">
      <c r="A1759"/>
      <c r="B1759"/>
      <c r="C1759"/>
      <c r="D1759"/>
      <c r="E1759"/>
    </row>
    <row r="1760" spans="1:5">
      <c r="A1760"/>
      <c r="B1760"/>
      <c r="C1760"/>
      <c r="D1760"/>
      <c r="E1760"/>
    </row>
    <row r="1761" spans="1:5">
      <c r="A1761"/>
      <c r="B1761"/>
      <c r="C1761"/>
      <c r="D1761"/>
      <c r="E1761"/>
    </row>
    <row r="1762" spans="1:5">
      <c r="A1762"/>
      <c r="B1762"/>
      <c r="C1762"/>
      <c r="D1762"/>
      <c r="E1762"/>
    </row>
    <row r="1763" spans="1:5">
      <c r="A1763"/>
      <c r="B1763"/>
      <c r="C1763"/>
      <c r="D1763"/>
      <c r="E1763"/>
    </row>
    <row r="1764" spans="1:5">
      <c r="A1764"/>
      <c r="B1764"/>
      <c r="C1764"/>
      <c r="D1764"/>
      <c r="E1764"/>
    </row>
    <row r="1765" spans="1:5">
      <c r="A1765"/>
      <c r="B1765"/>
      <c r="C1765"/>
      <c r="D1765"/>
      <c r="E1765"/>
    </row>
    <row r="1766" spans="1:5">
      <c r="A1766"/>
      <c r="B1766"/>
      <c r="C1766"/>
      <c r="D1766"/>
      <c r="E1766"/>
    </row>
    <row r="1767" spans="1:5">
      <c r="A1767"/>
      <c r="B1767"/>
      <c r="C1767"/>
      <c r="D1767"/>
      <c r="E1767"/>
    </row>
    <row r="1768" spans="1:5">
      <c r="A1768"/>
      <c r="B1768"/>
      <c r="C1768"/>
      <c r="D1768"/>
      <c r="E1768"/>
    </row>
    <row r="1769" spans="1:5">
      <c r="A1769"/>
      <c r="B1769"/>
      <c r="C1769"/>
      <c r="D1769"/>
      <c r="E1769"/>
    </row>
    <row r="1770" spans="1:5">
      <c r="A1770"/>
      <c r="B1770"/>
      <c r="C1770"/>
      <c r="D1770"/>
      <c r="E1770"/>
    </row>
    <row r="1771" spans="1:5">
      <c r="A1771"/>
      <c r="B1771"/>
      <c r="C1771"/>
      <c r="D1771"/>
      <c r="E1771"/>
    </row>
    <row r="1772" spans="1:5">
      <c r="A1772"/>
      <c r="B1772"/>
      <c r="C1772"/>
      <c r="D1772"/>
      <c r="E1772"/>
    </row>
    <row r="1773" spans="1:5">
      <c r="A1773"/>
      <c r="B1773"/>
      <c r="C1773"/>
      <c r="D1773"/>
      <c r="E1773"/>
    </row>
    <row r="1774" spans="1:5">
      <c r="A1774"/>
      <c r="B1774"/>
      <c r="C1774"/>
      <c r="D1774"/>
      <c r="E1774"/>
    </row>
    <row r="1775" spans="1:5">
      <c r="A1775"/>
      <c r="B1775"/>
      <c r="C1775"/>
      <c r="D1775"/>
      <c r="E1775"/>
    </row>
    <row r="1776" spans="1:5">
      <c r="A1776"/>
      <c r="B1776"/>
      <c r="C1776"/>
      <c r="D1776"/>
      <c r="E1776"/>
    </row>
    <row r="1777" spans="1:5">
      <c r="A1777"/>
      <c r="B1777"/>
      <c r="C1777"/>
      <c r="D1777"/>
      <c r="E1777"/>
    </row>
    <row r="1778" spans="1:5">
      <c r="A1778"/>
      <c r="B1778"/>
      <c r="C1778"/>
      <c r="D1778"/>
      <c r="E1778"/>
    </row>
    <row r="1779" spans="1:5">
      <c r="A1779"/>
      <c r="B1779"/>
      <c r="C1779"/>
      <c r="D1779"/>
      <c r="E1779"/>
    </row>
    <row r="1780" spans="1:5">
      <c r="A1780"/>
      <c r="B1780"/>
      <c r="C1780"/>
      <c r="D1780"/>
      <c r="E1780"/>
    </row>
    <row r="1781" spans="1:5">
      <c r="A1781"/>
      <c r="B1781"/>
      <c r="C1781"/>
      <c r="D1781"/>
      <c r="E1781"/>
    </row>
    <row r="1782" spans="1:5">
      <c r="A1782"/>
      <c r="B1782"/>
      <c r="C1782"/>
      <c r="D1782"/>
      <c r="E1782"/>
    </row>
    <row r="1783" spans="1:5">
      <c r="A1783"/>
      <c r="B1783"/>
      <c r="C1783"/>
      <c r="D1783"/>
      <c r="E1783"/>
    </row>
    <row r="1784" spans="1:5">
      <c r="A1784"/>
      <c r="B1784"/>
      <c r="C1784"/>
      <c r="D1784"/>
      <c r="E1784"/>
    </row>
    <row r="1785" spans="1:5">
      <c r="A1785"/>
      <c r="B1785"/>
      <c r="C1785"/>
      <c r="D1785"/>
      <c r="E1785"/>
    </row>
    <row r="1786" spans="1:5">
      <c r="A1786"/>
      <c r="B1786"/>
      <c r="C1786"/>
      <c r="D1786"/>
      <c r="E1786"/>
    </row>
    <row r="1787" spans="1:5">
      <c r="A1787"/>
      <c r="B1787"/>
      <c r="C1787"/>
      <c r="D1787"/>
      <c r="E1787"/>
    </row>
    <row r="1788" spans="1:5">
      <c r="A1788"/>
      <c r="B1788"/>
      <c r="C1788"/>
      <c r="D1788"/>
      <c r="E1788"/>
    </row>
    <row r="1789" spans="1:5">
      <c r="A1789"/>
      <c r="B1789"/>
      <c r="C1789"/>
      <c r="D1789"/>
      <c r="E1789"/>
    </row>
    <row r="1790" spans="1:5">
      <c r="A1790"/>
      <c r="B1790"/>
      <c r="C1790"/>
      <c r="D1790"/>
      <c r="E1790"/>
    </row>
    <row r="1791" spans="1:5">
      <c r="A1791"/>
      <c r="B1791"/>
      <c r="C1791"/>
      <c r="D1791"/>
      <c r="E1791"/>
    </row>
    <row r="1792" spans="1:5">
      <c r="A1792"/>
      <c r="B1792"/>
      <c r="C1792"/>
      <c r="D1792"/>
      <c r="E1792"/>
    </row>
    <row r="1793" spans="1:5">
      <c r="A1793"/>
      <c r="B1793"/>
      <c r="C1793"/>
      <c r="D1793"/>
      <c r="E1793"/>
    </row>
    <row r="1794" spans="1:5">
      <c r="A1794"/>
      <c r="B1794"/>
      <c r="C1794"/>
      <c r="D1794"/>
      <c r="E1794"/>
    </row>
    <row r="1795" spans="1:5">
      <c r="A1795"/>
      <c r="B1795"/>
      <c r="C1795"/>
      <c r="D1795"/>
      <c r="E1795"/>
    </row>
    <row r="1796" spans="1:5">
      <c r="A1796"/>
      <c r="B1796"/>
      <c r="C1796"/>
      <c r="D1796"/>
      <c r="E1796"/>
    </row>
    <row r="1797" spans="1:5">
      <c r="A1797"/>
      <c r="B1797"/>
      <c r="C1797"/>
      <c r="D1797"/>
      <c r="E1797"/>
    </row>
    <row r="1798" spans="1:5">
      <c r="A1798"/>
      <c r="B1798"/>
      <c r="C1798"/>
      <c r="D1798"/>
      <c r="E1798"/>
    </row>
    <row r="1799" spans="1:5">
      <c r="A1799"/>
      <c r="B1799"/>
      <c r="C1799"/>
      <c r="D1799"/>
      <c r="E1799"/>
    </row>
    <row r="1800" spans="1:5">
      <c r="A1800"/>
      <c r="B1800"/>
      <c r="C1800"/>
      <c r="D1800"/>
      <c r="E1800"/>
    </row>
    <row r="1801" spans="1:5">
      <c r="C1801" s="2"/>
    </row>
    <row r="1802" spans="1:5">
      <c r="C1802" s="2"/>
    </row>
    <row r="1803" spans="1:5">
      <c r="C1803" s="2"/>
    </row>
    <row r="1804" spans="1:5">
      <c r="C1804" s="2"/>
    </row>
    <row r="1805" spans="1:5">
      <c r="C1805" s="2"/>
    </row>
    <row r="1806" spans="1:5">
      <c r="C1806" s="2"/>
    </row>
    <row r="1807" spans="1:5">
      <c r="C1807" s="2"/>
    </row>
    <row r="1808" spans="1:5">
      <c r="C1808" s="2"/>
    </row>
    <row r="1809" spans="3:3">
      <c r="C1809" s="2"/>
    </row>
    <row r="1810" spans="3:3">
      <c r="C1810" s="2"/>
    </row>
    <row r="1811" spans="3:3">
      <c r="C1811" s="2"/>
    </row>
    <row r="1812" spans="3:3">
      <c r="C1812" s="2"/>
    </row>
    <row r="1813" spans="3:3">
      <c r="C1813" s="2"/>
    </row>
    <row r="1814" spans="3:3">
      <c r="C1814" s="2"/>
    </row>
    <row r="1815" spans="3:3">
      <c r="C1815" s="2"/>
    </row>
    <row r="1816" spans="3:3">
      <c r="C1816" s="2"/>
    </row>
    <row r="1817" spans="3:3">
      <c r="C1817" s="2"/>
    </row>
    <row r="1818" spans="3:3">
      <c r="C1818" s="2"/>
    </row>
    <row r="1819" spans="3:3">
      <c r="C1819" s="2"/>
    </row>
    <row r="1820" spans="3:3">
      <c r="C1820" s="2"/>
    </row>
    <row r="1821" spans="3:3">
      <c r="C1821" s="2"/>
    </row>
    <row r="1822" spans="3:3">
      <c r="C1822" s="2"/>
    </row>
    <row r="1823" spans="3:3">
      <c r="C1823" s="2"/>
    </row>
    <row r="1824" spans="3:3">
      <c r="C1824" s="2"/>
    </row>
    <row r="1825" spans="3:3">
      <c r="C1825" s="2"/>
    </row>
    <row r="1826" spans="3:3">
      <c r="C1826" s="2"/>
    </row>
    <row r="1827" spans="3:3">
      <c r="C1827" s="2"/>
    </row>
    <row r="1828" spans="3:3">
      <c r="C1828" s="2"/>
    </row>
    <row r="1829" spans="3:3">
      <c r="C1829" s="2"/>
    </row>
    <row r="1830" spans="3:3">
      <c r="C1830" s="2"/>
    </row>
    <row r="1831" spans="3:3">
      <c r="C1831" s="2"/>
    </row>
    <row r="1832" spans="3:3">
      <c r="C1832" s="2"/>
    </row>
    <row r="1833" spans="3:3">
      <c r="C1833" s="2"/>
    </row>
    <row r="1834" spans="3:3">
      <c r="C1834" s="2"/>
    </row>
    <row r="1835" spans="3:3">
      <c r="C1835" s="2"/>
    </row>
    <row r="1836" spans="3:3">
      <c r="C1836" s="2"/>
    </row>
    <row r="1837" spans="3:3">
      <c r="C1837" s="2"/>
    </row>
    <row r="1838" spans="3:3">
      <c r="C1838" s="2"/>
    </row>
    <row r="1839" spans="3:3">
      <c r="C1839" s="2"/>
    </row>
    <row r="1840" spans="3:3">
      <c r="C1840" s="2"/>
    </row>
    <row r="1841" spans="3:3">
      <c r="C1841" s="2"/>
    </row>
    <row r="1842" spans="3:3">
      <c r="C1842" s="2"/>
    </row>
    <row r="1843" spans="3:3">
      <c r="C1843" s="2"/>
    </row>
    <row r="1844" spans="3:3">
      <c r="C1844" s="2"/>
    </row>
    <row r="1845" spans="3:3">
      <c r="C1845" s="2"/>
    </row>
    <row r="1846" spans="3:3">
      <c r="C1846" s="2"/>
    </row>
    <row r="1847" spans="3:3">
      <c r="C1847" s="2"/>
    </row>
    <row r="1848" spans="3:3">
      <c r="C1848" s="2"/>
    </row>
    <row r="1849" spans="3:3">
      <c r="C1849" s="2"/>
    </row>
    <row r="1850" spans="3:3">
      <c r="C1850" s="2"/>
    </row>
    <row r="1851" spans="3:3">
      <c r="C1851" s="2"/>
    </row>
    <row r="1852" spans="3:3">
      <c r="C1852" s="2"/>
    </row>
    <row r="1853" spans="3:3">
      <c r="C1853" s="2"/>
    </row>
    <row r="1854" spans="3:3">
      <c r="C1854" s="2"/>
    </row>
    <row r="1855" spans="3:3">
      <c r="C1855" s="2"/>
    </row>
    <row r="1856" spans="3:3">
      <c r="C1856" s="2"/>
    </row>
    <row r="1857" spans="3:3">
      <c r="C1857" s="2"/>
    </row>
    <row r="1858" spans="3:3">
      <c r="C1858" s="2"/>
    </row>
    <row r="1859" spans="3:3">
      <c r="C1859" s="2"/>
    </row>
    <row r="1860" spans="3:3">
      <c r="C1860" s="2"/>
    </row>
    <row r="1861" spans="3:3">
      <c r="C1861" s="2"/>
    </row>
    <row r="1862" spans="3:3">
      <c r="C1862" s="2"/>
    </row>
    <row r="1863" spans="3:3">
      <c r="C1863" s="2"/>
    </row>
    <row r="1864" spans="3:3">
      <c r="C1864" s="2"/>
    </row>
    <row r="1865" spans="3:3">
      <c r="C1865" s="2"/>
    </row>
    <row r="1866" spans="3:3">
      <c r="C1866" s="2"/>
    </row>
    <row r="1867" spans="3:3">
      <c r="C1867" s="2"/>
    </row>
    <row r="1868" spans="3:3">
      <c r="C1868" s="2"/>
    </row>
    <row r="1869" spans="3:3">
      <c r="C1869" s="2"/>
    </row>
    <row r="1870" spans="3:3">
      <c r="C1870" s="2"/>
    </row>
    <row r="1871" spans="3:3">
      <c r="C1871" s="2"/>
    </row>
    <row r="1872" spans="3:3">
      <c r="C1872" s="2"/>
    </row>
    <row r="1873" spans="3:3">
      <c r="C1873" s="2"/>
    </row>
    <row r="1874" spans="3:3">
      <c r="C1874" s="2"/>
    </row>
    <row r="1875" spans="3:3">
      <c r="C1875" s="2"/>
    </row>
    <row r="1876" spans="3:3">
      <c r="C1876" s="2"/>
    </row>
    <row r="1877" spans="3:3">
      <c r="C1877" s="2"/>
    </row>
    <row r="1878" spans="3:3">
      <c r="C1878" s="2"/>
    </row>
    <row r="1879" spans="3:3">
      <c r="C1879" s="2"/>
    </row>
    <row r="1880" spans="3:3">
      <c r="C1880" s="2"/>
    </row>
    <row r="1881" spans="3:3">
      <c r="C1881" s="2"/>
    </row>
    <row r="1882" spans="3:3">
      <c r="C1882" s="2"/>
    </row>
    <row r="1883" spans="3:3">
      <c r="C1883" s="2"/>
    </row>
    <row r="1884" spans="3:3">
      <c r="C1884" s="2"/>
    </row>
    <row r="1885" spans="3:3">
      <c r="C1885" s="2"/>
    </row>
    <row r="1886" spans="3:3">
      <c r="C1886" s="2"/>
    </row>
    <row r="1887" spans="3:3">
      <c r="C1887" s="2"/>
    </row>
    <row r="1888" spans="3:3">
      <c r="C1888" s="2"/>
    </row>
    <row r="1889" spans="3:3">
      <c r="C1889" s="2"/>
    </row>
    <row r="1890" spans="3:3">
      <c r="C1890" s="2"/>
    </row>
    <row r="1891" spans="3:3">
      <c r="C1891" s="2"/>
    </row>
    <row r="1892" spans="3:3">
      <c r="C1892" s="2"/>
    </row>
    <row r="1893" spans="3:3">
      <c r="C1893" s="2"/>
    </row>
    <row r="1894" spans="3:3">
      <c r="C1894" s="2"/>
    </row>
    <row r="1895" spans="3:3">
      <c r="C1895" s="2"/>
    </row>
    <row r="1896" spans="3:3">
      <c r="C1896" s="2"/>
    </row>
    <row r="1897" spans="3:3">
      <c r="C1897" s="2"/>
    </row>
    <row r="1898" spans="3:3">
      <c r="C1898" s="2"/>
    </row>
    <row r="1899" spans="3:3">
      <c r="C1899" s="2"/>
    </row>
    <row r="1900" spans="3:3">
      <c r="C1900" s="2"/>
    </row>
    <row r="1901" spans="3:3">
      <c r="C1901" s="2"/>
    </row>
    <row r="1902" spans="3:3">
      <c r="C1902" s="2"/>
    </row>
    <row r="1903" spans="3:3">
      <c r="C1903" s="2"/>
    </row>
    <row r="1904" spans="3:3">
      <c r="C1904" s="2"/>
    </row>
    <row r="1905" spans="3:3">
      <c r="C1905" s="2"/>
    </row>
    <row r="1906" spans="3:3">
      <c r="C1906" s="2"/>
    </row>
    <row r="1907" spans="3:3">
      <c r="C1907" s="2"/>
    </row>
    <row r="1908" spans="3:3">
      <c r="C1908" s="2"/>
    </row>
    <row r="1909" spans="3:3">
      <c r="C1909" s="2"/>
    </row>
    <row r="1910" spans="3:3">
      <c r="C1910" s="2"/>
    </row>
    <row r="1911" spans="3:3">
      <c r="C1911" s="2"/>
    </row>
    <row r="1912" spans="3:3">
      <c r="C1912" s="2"/>
    </row>
    <row r="1913" spans="3:3">
      <c r="C1913" s="2"/>
    </row>
    <row r="1914" spans="3:3">
      <c r="C1914" s="2"/>
    </row>
    <row r="1915" spans="3:3">
      <c r="C1915" s="2"/>
    </row>
    <row r="1916" spans="3:3">
      <c r="C1916" s="2"/>
    </row>
    <row r="1917" spans="3:3">
      <c r="C1917" s="2"/>
    </row>
    <row r="1918" spans="3:3">
      <c r="C1918" s="2"/>
    </row>
    <row r="1919" spans="3:3">
      <c r="C1919" s="2"/>
    </row>
    <row r="1920" spans="3:3">
      <c r="C1920" s="2"/>
    </row>
    <row r="1921" spans="3:3">
      <c r="C1921" s="2"/>
    </row>
    <row r="1922" spans="3:3">
      <c r="C1922" s="2"/>
    </row>
    <row r="1923" spans="3:3">
      <c r="C1923" s="2"/>
    </row>
    <row r="1924" spans="3:3">
      <c r="C1924" s="2"/>
    </row>
    <row r="1925" spans="3:3">
      <c r="C1925" s="2"/>
    </row>
    <row r="1926" spans="3:3">
      <c r="C1926" s="2"/>
    </row>
    <row r="1927" spans="3:3">
      <c r="C1927" s="2"/>
    </row>
    <row r="1928" spans="3:3">
      <c r="C1928" s="2"/>
    </row>
    <row r="1929" spans="3:3">
      <c r="C1929" s="2"/>
    </row>
    <row r="1930" spans="3:3">
      <c r="C1930" s="2"/>
    </row>
    <row r="1931" spans="3:3">
      <c r="C1931" s="2"/>
    </row>
    <row r="1932" spans="3:3">
      <c r="C1932" s="2"/>
    </row>
    <row r="1933" spans="3:3">
      <c r="C1933" s="2"/>
    </row>
    <row r="1934" spans="3:3">
      <c r="C1934" s="2"/>
    </row>
    <row r="1935" spans="3:3">
      <c r="C1935" s="2"/>
    </row>
    <row r="1936" spans="3:3">
      <c r="C1936" s="2"/>
    </row>
    <row r="1937" spans="3:3">
      <c r="C1937" s="2"/>
    </row>
    <row r="1938" spans="3:3">
      <c r="C1938" s="2"/>
    </row>
    <row r="1939" spans="3:3">
      <c r="C1939" s="2"/>
    </row>
    <row r="1940" spans="3:3">
      <c r="C1940" s="2"/>
    </row>
    <row r="1941" spans="3:3">
      <c r="C1941" s="2"/>
    </row>
    <row r="1942" spans="3:3">
      <c r="C1942" s="2"/>
    </row>
    <row r="1943" spans="3:3">
      <c r="C1943" s="2"/>
    </row>
    <row r="1944" spans="3:3">
      <c r="C1944" s="2"/>
    </row>
    <row r="1945" spans="3:3">
      <c r="C1945" s="2"/>
    </row>
    <row r="1946" spans="3:3">
      <c r="C1946" s="2"/>
    </row>
    <row r="1947" spans="3:3">
      <c r="C1947" s="2"/>
    </row>
    <row r="1948" spans="3:3">
      <c r="C1948" s="2"/>
    </row>
    <row r="1949" spans="3:3">
      <c r="C1949" s="2"/>
    </row>
    <row r="1950" spans="3:3">
      <c r="C1950" s="2"/>
    </row>
    <row r="1951" spans="3:3">
      <c r="C1951" s="2"/>
    </row>
    <row r="1952" spans="3:3">
      <c r="C1952" s="2"/>
    </row>
    <row r="1953" spans="3:3">
      <c r="C1953" s="2"/>
    </row>
    <row r="1954" spans="3:3">
      <c r="C1954" s="2"/>
    </row>
    <row r="1955" spans="3:3">
      <c r="C1955" s="2"/>
    </row>
    <row r="1956" spans="3:3">
      <c r="C1956" s="2"/>
    </row>
    <row r="1957" spans="3:3">
      <c r="C1957" s="2"/>
    </row>
    <row r="1958" spans="3:3">
      <c r="C1958" s="2"/>
    </row>
    <row r="1959" spans="3:3">
      <c r="C1959" s="2"/>
    </row>
    <row r="1960" spans="3:3">
      <c r="C1960" s="2"/>
    </row>
    <row r="1961" spans="3:3">
      <c r="C1961" s="2"/>
    </row>
    <row r="1962" spans="3:3">
      <c r="C1962" s="2"/>
    </row>
    <row r="1963" spans="3:3">
      <c r="C1963" s="2"/>
    </row>
    <row r="1964" spans="3:3">
      <c r="C1964" s="2"/>
    </row>
    <row r="1965" spans="3:3">
      <c r="C1965" s="2"/>
    </row>
    <row r="1966" spans="3:3">
      <c r="C1966" s="2"/>
    </row>
    <row r="1967" spans="3:3">
      <c r="C1967" s="2"/>
    </row>
    <row r="1968" spans="3:3">
      <c r="C1968" s="2"/>
    </row>
    <row r="1969" spans="3:3">
      <c r="C1969" s="2"/>
    </row>
    <row r="1970" spans="3:3">
      <c r="C1970" s="2"/>
    </row>
    <row r="1971" spans="3:3">
      <c r="C1971" s="2"/>
    </row>
    <row r="1972" spans="3:3">
      <c r="C1972" s="2"/>
    </row>
    <row r="1973" spans="3:3">
      <c r="C1973" s="2"/>
    </row>
    <row r="1974" spans="3:3">
      <c r="C1974" s="2"/>
    </row>
    <row r="1975" spans="3:3">
      <c r="C1975" s="2"/>
    </row>
    <row r="1976" spans="3:3">
      <c r="C1976" s="2"/>
    </row>
    <row r="1977" spans="3:3">
      <c r="C1977" s="2"/>
    </row>
    <row r="1978" spans="3:3">
      <c r="C1978" s="2"/>
    </row>
    <row r="1979" spans="3:3">
      <c r="C1979" s="2"/>
    </row>
    <row r="1980" spans="3:3">
      <c r="C1980" s="2"/>
    </row>
    <row r="1981" spans="3:3">
      <c r="C1981" s="2"/>
    </row>
    <row r="1982" spans="3:3">
      <c r="C1982" s="2"/>
    </row>
    <row r="1983" spans="3:3">
      <c r="C1983" s="2"/>
    </row>
    <row r="1984" spans="3:3">
      <c r="C1984" s="2"/>
    </row>
    <row r="1985" spans="3:3">
      <c r="C1985" s="2"/>
    </row>
    <row r="1986" spans="3:3">
      <c r="C1986" s="2"/>
    </row>
    <row r="1987" spans="3:3">
      <c r="C1987" s="2"/>
    </row>
    <row r="1988" spans="3:3">
      <c r="C1988" s="2"/>
    </row>
    <row r="1989" spans="3:3">
      <c r="C1989" s="2"/>
    </row>
    <row r="1990" spans="3:3">
      <c r="C1990" s="2"/>
    </row>
    <row r="1991" spans="3:3">
      <c r="C1991" s="2"/>
    </row>
    <row r="1992" spans="3:3">
      <c r="C1992" s="2"/>
    </row>
    <row r="1993" spans="3:3">
      <c r="C1993" s="2"/>
    </row>
    <row r="1994" spans="3:3">
      <c r="C1994" s="2"/>
    </row>
    <row r="1995" spans="3:3">
      <c r="C1995" s="2"/>
    </row>
    <row r="1996" spans="3:3">
      <c r="C1996" s="2"/>
    </row>
    <row r="1997" spans="3:3">
      <c r="C1997" s="2"/>
    </row>
    <row r="1998" spans="3:3">
      <c r="C1998" s="2"/>
    </row>
    <row r="1999" spans="3:3">
      <c r="C1999" s="2"/>
    </row>
    <row r="2000" spans="3:3">
      <c r="C2000" s="2"/>
    </row>
    <row r="2001" spans="3:3">
      <c r="C2001" s="2"/>
    </row>
    <row r="2002" spans="3:3">
      <c r="C2002" s="2"/>
    </row>
    <row r="2003" spans="3:3">
      <c r="C2003" s="2"/>
    </row>
    <row r="2004" spans="3:3">
      <c r="C2004" s="2"/>
    </row>
    <row r="2005" spans="3:3">
      <c r="C2005" s="2"/>
    </row>
    <row r="2006" spans="3:3">
      <c r="C2006" s="2"/>
    </row>
    <row r="2007" spans="3:3">
      <c r="C2007" s="2"/>
    </row>
    <row r="2008" spans="3:3">
      <c r="C2008" s="2"/>
    </row>
    <row r="2009" spans="3:3">
      <c r="C2009" s="2"/>
    </row>
    <row r="2010" spans="3:3">
      <c r="C2010" s="2"/>
    </row>
    <row r="2011" spans="3:3">
      <c r="C2011" s="2"/>
    </row>
    <row r="2012" spans="3:3">
      <c r="C2012" s="2"/>
    </row>
    <row r="2013" spans="3:3">
      <c r="C2013" s="2"/>
    </row>
    <row r="2014" spans="3:3">
      <c r="C2014" s="2"/>
    </row>
    <row r="2015" spans="3:3">
      <c r="C2015" s="2"/>
    </row>
    <row r="2016" spans="3:3">
      <c r="C2016" s="2"/>
    </row>
    <row r="2017" spans="3:3">
      <c r="C2017" s="2"/>
    </row>
    <row r="2018" spans="3:3">
      <c r="C2018" s="2"/>
    </row>
    <row r="2019" spans="3:3">
      <c r="C2019" s="2"/>
    </row>
    <row r="2020" spans="3:3">
      <c r="C2020" s="2"/>
    </row>
    <row r="2021" spans="3:3">
      <c r="C2021" s="2"/>
    </row>
    <row r="2022" spans="3:3">
      <c r="C2022" s="2"/>
    </row>
    <row r="2023" spans="3:3">
      <c r="C2023" s="2"/>
    </row>
    <row r="2024" spans="3:3">
      <c r="C2024" s="2"/>
    </row>
    <row r="2025" spans="3:3">
      <c r="C2025" s="2"/>
    </row>
    <row r="2026" spans="3:3">
      <c r="C2026" s="2"/>
    </row>
    <row r="2027" spans="3:3">
      <c r="C2027" s="2"/>
    </row>
    <row r="2028" spans="3:3">
      <c r="C2028" s="2"/>
    </row>
    <row r="2029" spans="3:3">
      <c r="C2029" s="2"/>
    </row>
    <row r="2030" spans="3:3">
      <c r="C2030" s="2"/>
    </row>
    <row r="2031" spans="3:3">
      <c r="C2031" s="2"/>
    </row>
    <row r="2032" spans="3:3">
      <c r="C2032" s="2"/>
    </row>
    <row r="2033" spans="3:3">
      <c r="C2033" s="2"/>
    </row>
    <row r="2034" spans="3:3">
      <c r="C2034" s="2"/>
    </row>
    <row r="2035" spans="3:3">
      <c r="C2035" s="2"/>
    </row>
    <row r="2036" spans="3:3">
      <c r="C2036" s="2"/>
    </row>
    <row r="2037" spans="3:3">
      <c r="C2037" s="2"/>
    </row>
    <row r="2038" spans="3:3">
      <c r="C2038" s="2"/>
    </row>
    <row r="2039" spans="3:3">
      <c r="C2039" s="2"/>
    </row>
    <row r="2040" spans="3:3">
      <c r="C2040" s="2"/>
    </row>
    <row r="2041" spans="3:3">
      <c r="C2041" s="2"/>
    </row>
    <row r="2042" spans="3:3">
      <c r="C2042" s="2"/>
    </row>
    <row r="2043" spans="3:3">
      <c r="C2043" s="2"/>
    </row>
    <row r="2044" spans="3:3">
      <c r="C2044" s="2"/>
    </row>
    <row r="2045" spans="3:3">
      <c r="C2045" s="2"/>
    </row>
    <row r="2046" spans="3:3">
      <c r="C2046" s="2"/>
    </row>
    <row r="2047" spans="3:3">
      <c r="C2047" s="2"/>
    </row>
    <row r="2048" spans="3:3">
      <c r="C2048" s="2"/>
    </row>
    <row r="2049" spans="3:3">
      <c r="C2049" s="2"/>
    </row>
    <row r="2050" spans="3:3">
      <c r="C2050" s="2"/>
    </row>
    <row r="2051" spans="3:3">
      <c r="C2051" s="2"/>
    </row>
    <row r="2052" spans="3:3">
      <c r="C2052" s="2"/>
    </row>
    <row r="2053" spans="3:3">
      <c r="C2053" s="2"/>
    </row>
    <row r="2054" spans="3:3">
      <c r="C2054" s="2"/>
    </row>
    <row r="2055" spans="3:3">
      <c r="C2055" s="2"/>
    </row>
    <row r="2056" spans="3:3">
      <c r="C2056" s="2"/>
    </row>
    <row r="2057" spans="3:3">
      <c r="C2057" s="2"/>
    </row>
    <row r="2058" spans="3:3">
      <c r="C2058" s="2"/>
    </row>
    <row r="2059" spans="3:3">
      <c r="C2059" s="2"/>
    </row>
    <row r="2060" spans="3:3">
      <c r="C2060" s="2"/>
    </row>
    <row r="2061" spans="3:3">
      <c r="C2061" s="2"/>
    </row>
    <row r="2062" spans="3:3">
      <c r="C2062" s="2"/>
    </row>
    <row r="2063" spans="3:3">
      <c r="C2063" s="2"/>
    </row>
    <row r="2064" spans="3:3">
      <c r="C2064" s="2"/>
    </row>
    <row r="2065" spans="3:3">
      <c r="C2065" s="2"/>
    </row>
    <row r="2066" spans="3:3">
      <c r="C2066" s="2"/>
    </row>
    <row r="2067" spans="3:3">
      <c r="C2067" s="2"/>
    </row>
    <row r="2068" spans="3:3">
      <c r="C2068" s="2"/>
    </row>
    <row r="2069" spans="3:3">
      <c r="C2069" s="2"/>
    </row>
    <row r="2070" spans="3:3">
      <c r="C2070" s="2"/>
    </row>
    <row r="2071" spans="3:3">
      <c r="C2071" s="2"/>
    </row>
    <row r="2072" spans="3:3">
      <c r="C2072" s="2"/>
    </row>
    <row r="2073" spans="3:3">
      <c r="C2073" s="2"/>
    </row>
    <row r="2074" spans="3:3">
      <c r="C2074" s="2"/>
    </row>
    <row r="2075" spans="3:3">
      <c r="C2075" s="2"/>
    </row>
    <row r="2076" spans="3:3">
      <c r="C2076" s="2"/>
    </row>
    <row r="2077" spans="3:3">
      <c r="C2077" s="2"/>
    </row>
    <row r="2078" spans="3:3">
      <c r="C2078" s="2"/>
    </row>
    <row r="2079" spans="3:3">
      <c r="C2079" s="2"/>
    </row>
    <row r="2080" spans="3:3">
      <c r="C2080" s="2"/>
    </row>
    <row r="2081" spans="3:3">
      <c r="C2081" s="2"/>
    </row>
    <row r="2082" spans="3:3">
      <c r="C2082" s="2"/>
    </row>
    <row r="2083" spans="3:3">
      <c r="C2083" s="2"/>
    </row>
    <row r="2084" spans="3:3">
      <c r="C2084" s="2"/>
    </row>
    <row r="2085" spans="3:3">
      <c r="C2085" s="2"/>
    </row>
    <row r="2086" spans="3:3">
      <c r="C2086" s="2"/>
    </row>
    <row r="2087" spans="3:3">
      <c r="C2087" s="2"/>
    </row>
    <row r="2088" spans="3:3">
      <c r="C2088" s="2"/>
    </row>
    <row r="2089" spans="3:3">
      <c r="C2089" s="2"/>
    </row>
    <row r="2090" spans="3:3">
      <c r="C2090" s="2"/>
    </row>
    <row r="2091" spans="3:3">
      <c r="C2091" s="2"/>
    </row>
    <row r="2092" spans="3:3">
      <c r="C2092" s="2"/>
    </row>
    <row r="2093" spans="3:3">
      <c r="C2093" s="2"/>
    </row>
    <row r="2094" spans="3:3">
      <c r="C2094" s="2"/>
    </row>
    <row r="2095" spans="3:3">
      <c r="C2095" s="2"/>
    </row>
    <row r="2096" spans="3:3">
      <c r="C2096" s="2"/>
    </row>
    <row r="2097" spans="3:3">
      <c r="C2097" s="2"/>
    </row>
    <row r="2098" spans="3:3">
      <c r="C2098" s="2"/>
    </row>
    <row r="2099" spans="3:3">
      <c r="C2099" s="2"/>
    </row>
    <row r="2100" spans="3:3">
      <c r="C2100" s="2"/>
    </row>
    <row r="2101" spans="3:3">
      <c r="C2101" s="2"/>
    </row>
    <row r="2102" spans="3:3">
      <c r="C2102" s="2"/>
    </row>
    <row r="2103" spans="3:3">
      <c r="C2103" s="2"/>
    </row>
    <row r="2104" spans="3:3">
      <c r="C2104" s="2"/>
    </row>
    <row r="2105" spans="3:3">
      <c r="C2105" s="2"/>
    </row>
    <row r="2106" spans="3:3">
      <c r="C2106" s="2"/>
    </row>
    <row r="2107" spans="3:3">
      <c r="C2107" s="2"/>
    </row>
    <row r="2108" spans="3:3">
      <c r="C2108" s="2"/>
    </row>
    <row r="2109" spans="3:3">
      <c r="C2109" s="2"/>
    </row>
    <row r="2110" spans="3:3">
      <c r="C2110" s="2"/>
    </row>
    <row r="2111" spans="3:3">
      <c r="C2111" s="2"/>
    </row>
    <row r="2112" spans="3:3">
      <c r="C2112" s="2"/>
    </row>
    <row r="2113" spans="3:3">
      <c r="C2113" s="2"/>
    </row>
    <row r="2114" spans="3:3">
      <c r="C2114" s="2"/>
    </row>
    <row r="2115" spans="3:3">
      <c r="C2115" s="2"/>
    </row>
    <row r="2116" spans="3:3">
      <c r="C2116" s="2"/>
    </row>
    <row r="2117" spans="3:3">
      <c r="C2117" s="2"/>
    </row>
    <row r="2118" spans="3:3">
      <c r="C2118" s="2"/>
    </row>
    <row r="2119" spans="3:3">
      <c r="C2119" s="2"/>
    </row>
    <row r="2120" spans="3:3">
      <c r="C2120" s="2"/>
    </row>
    <row r="2121" spans="3:3">
      <c r="C2121" s="2"/>
    </row>
    <row r="2122" spans="3:3">
      <c r="C2122" s="2"/>
    </row>
    <row r="2123" spans="3:3">
      <c r="C2123" s="2"/>
    </row>
    <row r="2124" spans="3:3">
      <c r="C2124" s="2"/>
    </row>
    <row r="2125" spans="3:3">
      <c r="C2125" s="2"/>
    </row>
    <row r="2126" spans="3:3">
      <c r="C2126" s="2"/>
    </row>
    <row r="2127" spans="3:3">
      <c r="C2127" s="2"/>
    </row>
    <row r="2128" spans="3:3">
      <c r="C2128" s="2"/>
    </row>
    <row r="2129" spans="3:3">
      <c r="C2129" s="2"/>
    </row>
    <row r="2130" spans="3:3">
      <c r="C2130" s="2"/>
    </row>
    <row r="2131" spans="3:3">
      <c r="C2131" s="2"/>
    </row>
    <row r="2132" spans="3:3">
      <c r="C2132" s="2"/>
    </row>
    <row r="2133" spans="3:3">
      <c r="C2133" s="2"/>
    </row>
    <row r="2134" spans="3:3">
      <c r="C2134" s="2"/>
    </row>
    <row r="2135" spans="3:3">
      <c r="C2135" s="2"/>
    </row>
    <row r="2136" spans="3:3">
      <c r="C2136" s="2"/>
    </row>
    <row r="2137" spans="3:3">
      <c r="C2137" s="2"/>
    </row>
    <row r="2138" spans="3:3">
      <c r="C2138" s="2"/>
    </row>
    <row r="2139" spans="3:3">
      <c r="C2139" s="2"/>
    </row>
    <row r="2140" spans="3:3">
      <c r="C2140" s="2"/>
    </row>
    <row r="2141" spans="3:3">
      <c r="C2141" s="2"/>
    </row>
    <row r="2142" spans="3:3">
      <c r="C2142" s="2"/>
    </row>
    <row r="2143" spans="3:3">
      <c r="C2143" s="2"/>
    </row>
    <row r="2144" spans="3:3">
      <c r="C2144" s="2"/>
    </row>
    <row r="2145" spans="3:3">
      <c r="C2145" s="2"/>
    </row>
    <row r="2146" spans="3:3">
      <c r="C2146" s="2"/>
    </row>
    <row r="2147" spans="3:3">
      <c r="C2147" s="2"/>
    </row>
    <row r="2148" spans="3:3">
      <c r="C2148" s="2"/>
    </row>
    <row r="2149" spans="3:3">
      <c r="C2149" s="2"/>
    </row>
    <row r="2150" spans="3:3">
      <c r="C2150" s="2"/>
    </row>
    <row r="2151" spans="3:3">
      <c r="C2151" s="2"/>
    </row>
    <row r="2152" spans="3:3">
      <c r="C2152" s="2"/>
    </row>
    <row r="2153" spans="3:3">
      <c r="C2153" s="2"/>
    </row>
    <row r="2154" spans="3:3">
      <c r="C2154" s="2"/>
    </row>
    <row r="2155" spans="3:3">
      <c r="C2155" s="2"/>
    </row>
    <row r="2156" spans="3:3">
      <c r="C2156" s="2"/>
    </row>
    <row r="2157" spans="3:3">
      <c r="C2157" s="2"/>
    </row>
    <row r="2158" spans="3:3">
      <c r="C2158" s="2"/>
    </row>
    <row r="2159" spans="3:3">
      <c r="C2159" s="2"/>
    </row>
    <row r="2160" spans="3:3">
      <c r="C2160" s="2"/>
    </row>
    <row r="2161" spans="3:3">
      <c r="C2161" s="2"/>
    </row>
    <row r="2162" spans="3:3">
      <c r="C2162" s="2"/>
    </row>
    <row r="2163" spans="3:3">
      <c r="C2163" s="2"/>
    </row>
    <row r="2164" spans="3:3">
      <c r="C2164" s="2"/>
    </row>
    <row r="2165" spans="3:3">
      <c r="C2165" s="2"/>
    </row>
    <row r="2166" spans="3:3">
      <c r="C2166" s="2"/>
    </row>
    <row r="2167" spans="3:3">
      <c r="C2167" s="2"/>
    </row>
    <row r="2168" spans="3:3">
      <c r="C2168" s="2"/>
    </row>
    <row r="2169" spans="3:3">
      <c r="C2169" s="2"/>
    </row>
    <row r="2170" spans="3:3">
      <c r="C2170" s="2"/>
    </row>
    <row r="2171" spans="3:3">
      <c r="C2171" s="2"/>
    </row>
    <row r="2172" spans="3:3">
      <c r="C2172" s="2"/>
    </row>
    <row r="2173" spans="3:3">
      <c r="C2173" s="2"/>
    </row>
    <row r="2174" spans="3:3">
      <c r="C2174" s="2"/>
    </row>
    <row r="2175" spans="3:3">
      <c r="C2175" s="2"/>
    </row>
    <row r="2176" spans="3:3">
      <c r="C2176" s="2"/>
    </row>
    <row r="2177" spans="3:3">
      <c r="C2177" s="2"/>
    </row>
    <row r="2178" spans="3:3">
      <c r="C2178" s="2"/>
    </row>
    <row r="2179" spans="3:3">
      <c r="C2179" s="2"/>
    </row>
    <row r="2180" spans="3:3">
      <c r="C2180" s="2"/>
    </row>
    <row r="2181" spans="3:3">
      <c r="C2181" s="2"/>
    </row>
    <row r="2182" spans="3:3">
      <c r="C2182" s="2"/>
    </row>
    <row r="2183" spans="3:3">
      <c r="C2183" s="2"/>
    </row>
    <row r="2184" spans="3:3">
      <c r="C2184" s="2"/>
    </row>
    <row r="2185" spans="3:3">
      <c r="C2185" s="2"/>
    </row>
    <row r="2186" spans="3:3">
      <c r="C2186" s="2"/>
    </row>
    <row r="2187" spans="3:3">
      <c r="C2187" s="2"/>
    </row>
    <row r="2188" spans="3:3">
      <c r="C2188" s="2"/>
    </row>
    <row r="2189" spans="3:3">
      <c r="C2189" s="2"/>
    </row>
    <row r="2190" spans="3:3">
      <c r="C2190" s="2"/>
    </row>
    <row r="2191" spans="3:3">
      <c r="C2191" s="2"/>
    </row>
    <row r="2192" spans="3:3">
      <c r="C2192" s="2"/>
    </row>
    <row r="2193" spans="3:3">
      <c r="C2193" s="2"/>
    </row>
    <row r="2194" spans="3:3">
      <c r="C2194" s="2"/>
    </row>
    <row r="2195" spans="3:3">
      <c r="C2195" s="2"/>
    </row>
    <row r="2196" spans="3:3">
      <c r="C2196" s="2"/>
    </row>
    <row r="2197" spans="3:3">
      <c r="C2197" s="2"/>
    </row>
    <row r="2198" spans="3:3">
      <c r="C2198" s="2"/>
    </row>
    <row r="2199" spans="3:3">
      <c r="C2199" s="2"/>
    </row>
    <row r="2200" spans="3:3">
      <c r="C2200" s="2"/>
    </row>
    <row r="2201" spans="3:3">
      <c r="C2201" s="2"/>
    </row>
    <row r="2202" spans="3:3">
      <c r="C2202" s="2"/>
    </row>
    <row r="2203" spans="3:3">
      <c r="C2203" s="2"/>
    </row>
    <row r="2204" spans="3:3">
      <c r="C2204" s="2"/>
    </row>
    <row r="2205" spans="3:3">
      <c r="C2205" s="2"/>
    </row>
    <row r="2206" spans="3:3">
      <c r="C2206" s="2"/>
    </row>
    <row r="2207" spans="3:3">
      <c r="C2207" s="2"/>
    </row>
    <row r="2208" spans="3:3">
      <c r="C2208" s="2"/>
    </row>
    <row r="2209" spans="3:3">
      <c r="C2209" s="2"/>
    </row>
    <row r="2210" spans="3:3">
      <c r="C2210" s="2"/>
    </row>
    <row r="2211" spans="3:3">
      <c r="C2211" s="2"/>
    </row>
    <row r="2212" spans="3:3">
      <c r="C2212" s="2"/>
    </row>
    <row r="2213" spans="3:3">
      <c r="C2213" s="2"/>
    </row>
    <row r="2214" spans="3:3">
      <c r="C2214" s="2"/>
    </row>
    <row r="2215" spans="3:3">
      <c r="C2215" s="2"/>
    </row>
    <row r="2216" spans="3:3">
      <c r="C2216" s="2"/>
    </row>
    <row r="2217" spans="3:3">
      <c r="C2217" s="2"/>
    </row>
    <row r="2218" spans="3:3">
      <c r="C2218" s="2"/>
    </row>
    <row r="2219" spans="3:3">
      <c r="C2219" s="2"/>
    </row>
    <row r="2220" spans="3:3">
      <c r="C2220" s="2"/>
    </row>
    <row r="2221" spans="3:3">
      <c r="C2221" s="2"/>
    </row>
    <row r="2222" spans="3:3">
      <c r="C2222" s="2"/>
    </row>
    <row r="2223" spans="3:3">
      <c r="C2223" s="2"/>
    </row>
    <row r="2224" spans="3:3">
      <c r="C2224" s="2"/>
    </row>
    <row r="2225" spans="3:3">
      <c r="C2225" s="2"/>
    </row>
    <row r="2226" spans="3:3">
      <c r="C2226" s="2"/>
    </row>
    <row r="2227" spans="3:3">
      <c r="C2227" s="2"/>
    </row>
    <row r="2228" spans="3:3">
      <c r="C2228" s="2"/>
    </row>
    <row r="2229" spans="3:3">
      <c r="C2229" s="2"/>
    </row>
    <row r="2230" spans="3:3">
      <c r="C2230" s="2"/>
    </row>
    <row r="2231" spans="3:3">
      <c r="C2231" s="2"/>
    </row>
    <row r="2232" spans="3:3">
      <c r="C2232" s="2"/>
    </row>
    <row r="2233" spans="3:3">
      <c r="C2233" s="2"/>
    </row>
    <row r="2234" spans="3:3">
      <c r="C2234" s="2"/>
    </row>
    <row r="2235" spans="3:3">
      <c r="C2235" s="2"/>
    </row>
    <row r="2236" spans="3:3">
      <c r="C2236" s="2"/>
    </row>
    <row r="2237" spans="3:3">
      <c r="C2237" s="2"/>
    </row>
    <row r="2238" spans="3:3">
      <c r="C2238" s="2"/>
    </row>
    <row r="2239" spans="3:3">
      <c r="C2239" s="2"/>
    </row>
    <row r="2240" spans="3:3">
      <c r="C2240" s="2"/>
    </row>
    <row r="2241" spans="3:3">
      <c r="C2241" s="2"/>
    </row>
    <row r="2242" spans="3:3">
      <c r="C2242" s="2"/>
    </row>
    <row r="2243" spans="3:3">
      <c r="C2243" s="2"/>
    </row>
    <row r="2244" spans="3:3">
      <c r="C2244" s="2"/>
    </row>
    <row r="2245" spans="3:3">
      <c r="C2245" s="2"/>
    </row>
    <row r="2246" spans="3:3">
      <c r="C2246" s="2"/>
    </row>
    <row r="2247" spans="3:3">
      <c r="C2247" s="2"/>
    </row>
    <row r="2248" spans="3:3">
      <c r="C2248" s="2"/>
    </row>
    <row r="2249" spans="3:3">
      <c r="C2249" s="2"/>
    </row>
    <row r="2250" spans="3:3">
      <c r="C2250" s="2"/>
    </row>
    <row r="2251" spans="3:3">
      <c r="C2251" s="2"/>
    </row>
    <row r="2252" spans="3:3">
      <c r="C2252" s="2"/>
    </row>
    <row r="2253" spans="3:3">
      <c r="C2253" s="2"/>
    </row>
    <row r="2254" spans="3:3">
      <c r="C2254" s="2"/>
    </row>
    <row r="2255" spans="3:3">
      <c r="C2255" s="2"/>
    </row>
    <row r="2256" spans="3:3">
      <c r="C2256" s="2"/>
    </row>
    <row r="2257" spans="3:3">
      <c r="C2257" s="2"/>
    </row>
    <row r="2258" spans="3:3">
      <c r="C2258" s="2"/>
    </row>
    <row r="2259" spans="3:3">
      <c r="C2259" s="2"/>
    </row>
    <row r="2260" spans="3:3">
      <c r="C2260" s="2"/>
    </row>
    <row r="2261" spans="3:3">
      <c r="C2261" s="2"/>
    </row>
    <row r="2262" spans="3:3">
      <c r="C2262" s="2"/>
    </row>
    <row r="2263" spans="3:3">
      <c r="C2263" s="2"/>
    </row>
    <row r="2264" spans="3:3">
      <c r="C2264" s="2"/>
    </row>
    <row r="2265" spans="3:3">
      <c r="C2265" s="2"/>
    </row>
    <row r="2266" spans="3:3">
      <c r="C2266" s="2"/>
    </row>
    <row r="2267" spans="3:3">
      <c r="C2267" s="2"/>
    </row>
    <row r="2268" spans="3:3">
      <c r="C2268" s="2"/>
    </row>
    <row r="2269" spans="3:3">
      <c r="C2269" s="2"/>
    </row>
    <row r="2270" spans="3:3">
      <c r="C2270" s="2"/>
    </row>
    <row r="2271" spans="3:3">
      <c r="C2271" s="2"/>
    </row>
    <row r="2272" spans="3:3">
      <c r="C2272" s="2"/>
    </row>
    <row r="2273" spans="3:3">
      <c r="C2273" s="2"/>
    </row>
    <row r="2274" spans="3:3">
      <c r="C2274" s="2"/>
    </row>
    <row r="2275" spans="3:3">
      <c r="C2275" s="2"/>
    </row>
    <row r="2276" spans="3:3">
      <c r="C2276" s="2"/>
    </row>
    <row r="2277" spans="3:3">
      <c r="C2277" s="2"/>
    </row>
    <row r="2278" spans="3:3">
      <c r="C2278" s="2"/>
    </row>
    <row r="2279" spans="3:3">
      <c r="C2279" s="2"/>
    </row>
    <row r="2280" spans="3:3">
      <c r="C2280" s="2"/>
    </row>
    <row r="2281" spans="3:3">
      <c r="C2281" s="2"/>
    </row>
    <row r="2282" spans="3:3">
      <c r="C2282" s="2"/>
    </row>
    <row r="2283" spans="3:3">
      <c r="C2283" s="2"/>
    </row>
    <row r="2284" spans="3:3">
      <c r="C2284" s="2"/>
    </row>
    <row r="2285" spans="3:3">
      <c r="C2285" s="2"/>
    </row>
    <row r="2286" spans="3:3">
      <c r="C2286" s="2"/>
    </row>
    <row r="2287" spans="3:3">
      <c r="C2287" s="2"/>
    </row>
    <row r="2288" spans="3:3">
      <c r="C2288" s="2"/>
    </row>
    <row r="2289" spans="3:3">
      <c r="C2289" s="2"/>
    </row>
    <row r="2290" spans="3:3">
      <c r="C2290" s="2"/>
    </row>
    <row r="2291" spans="3:3">
      <c r="C2291" s="2"/>
    </row>
    <row r="2292" spans="3:3">
      <c r="C2292" s="2"/>
    </row>
    <row r="2293" spans="3:3">
      <c r="C2293" s="2"/>
    </row>
    <row r="2294" spans="3:3">
      <c r="C2294" s="2"/>
    </row>
    <row r="2295" spans="3:3">
      <c r="C2295" s="2"/>
    </row>
    <row r="2296" spans="3:3">
      <c r="C2296" s="2"/>
    </row>
    <row r="2297" spans="3:3">
      <c r="C2297" s="2"/>
    </row>
    <row r="2298" spans="3:3">
      <c r="C2298" s="2"/>
    </row>
    <row r="2299" spans="3:3">
      <c r="C2299" s="2"/>
    </row>
    <row r="2300" spans="3:3">
      <c r="C2300" s="2"/>
    </row>
    <row r="2301" spans="3:3">
      <c r="C2301" s="2"/>
    </row>
    <row r="2302" spans="3:3">
      <c r="C2302" s="2"/>
    </row>
    <row r="2303" spans="3:3">
      <c r="C2303" s="2"/>
    </row>
    <row r="2304" spans="3:3">
      <c r="C2304" s="2"/>
    </row>
    <row r="2305" spans="3:3">
      <c r="C2305" s="2"/>
    </row>
    <row r="2306" spans="3:3">
      <c r="C2306" s="2"/>
    </row>
    <row r="2307" spans="3:3">
      <c r="C2307" s="2"/>
    </row>
    <row r="2308" spans="3:3">
      <c r="C2308" s="2"/>
    </row>
    <row r="2309" spans="3:3">
      <c r="C2309" s="2"/>
    </row>
    <row r="2310" spans="3:3">
      <c r="C2310" s="2"/>
    </row>
    <row r="2311" spans="3:3">
      <c r="C2311" s="2"/>
    </row>
    <row r="2312" spans="3:3">
      <c r="C2312" s="2"/>
    </row>
    <row r="2313" spans="3:3">
      <c r="C2313" s="2"/>
    </row>
    <row r="2314" spans="3:3">
      <c r="C2314" s="2"/>
    </row>
    <row r="2315" spans="3:3">
      <c r="C2315" s="2"/>
    </row>
    <row r="2316" spans="3:3">
      <c r="C2316" s="2"/>
    </row>
    <row r="2317" spans="3:3">
      <c r="C2317" s="2"/>
    </row>
    <row r="2318" spans="3:3">
      <c r="C2318" s="2"/>
    </row>
    <row r="2319" spans="3:3">
      <c r="C2319" s="2"/>
    </row>
    <row r="2320" spans="3:3">
      <c r="C2320" s="2"/>
    </row>
    <row r="2321" spans="3:3">
      <c r="C2321" s="2"/>
    </row>
    <row r="2322" spans="3:3">
      <c r="C2322" s="2"/>
    </row>
    <row r="2323" spans="3:3">
      <c r="C2323" s="2"/>
    </row>
    <row r="2324" spans="3:3">
      <c r="C2324" s="2"/>
    </row>
    <row r="2325" spans="3:3">
      <c r="C2325" s="2"/>
    </row>
    <row r="2326" spans="3:3">
      <c r="C2326" s="2"/>
    </row>
    <row r="2327" spans="3:3">
      <c r="C2327" s="2"/>
    </row>
    <row r="2328" spans="3:3">
      <c r="C2328" s="2"/>
    </row>
    <row r="2329" spans="3:3">
      <c r="C2329" s="2"/>
    </row>
    <row r="2330" spans="3:3">
      <c r="C2330" s="2"/>
    </row>
    <row r="2331" spans="3:3">
      <c r="C2331" s="2"/>
    </row>
    <row r="2332" spans="3:3">
      <c r="C2332" s="2"/>
    </row>
    <row r="2333" spans="3:3">
      <c r="C2333" s="2"/>
    </row>
    <row r="2334" spans="3:3">
      <c r="C2334" s="2"/>
    </row>
    <row r="2335" spans="3:3">
      <c r="C2335" s="2"/>
    </row>
    <row r="2336" spans="3:3">
      <c r="C2336" s="2"/>
    </row>
    <row r="2337" spans="3:3">
      <c r="C2337" s="2"/>
    </row>
    <row r="2338" spans="3:3">
      <c r="C2338" s="2"/>
    </row>
    <row r="2339" spans="3:3">
      <c r="C2339" s="2"/>
    </row>
    <row r="2340" spans="3:3">
      <c r="C2340" s="2"/>
    </row>
    <row r="2341" spans="3:3">
      <c r="C2341" s="2"/>
    </row>
    <row r="2342" spans="3:3">
      <c r="C2342" s="2"/>
    </row>
    <row r="2343" spans="3:3">
      <c r="C2343" s="2"/>
    </row>
    <row r="2344" spans="3:3">
      <c r="C2344" s="2"/>
    </row>
    <row r="2345" spans="3:3">
      <c r="C2345" s="2"/>
    </row>
    <row r="2346" spans="3:3">
      <c r="C2346" s="2"/>
    </row>
    <row r="2347" spans="3:3">
      <c r="C2347" s="2"/>
    </row>
    <row r="2348" spans="3:3">
      <c r="C2348" s="2"/>
    </row>
    <row r="2349" spans="3:3">
      <c r="C2349" s="2"/>
    </row>
    <row r="2350" spans="3:3">
      <c r="C2350" s="2"/>
    </row>
    <row r="2351" spans="3:3">
      <c r="C2351" s="2"/>
    </row>
    <row r="2352" spans="3:3">
      <c r="C2352" s="2"/>
    </row>
    <row r="2353" spans="3:3">
      <c r="C2353" s="2"/>
    </row>
    <row r="2354" spans="3:3">
      <c r="C2354" s="2"/>
    </row>
    <row r="2355" spans="3:3">
      <c r="C2355" s="2"/>
    </row>
    <row r="2356" spans="3:3">
      <c r="C2356" s="2"/>
    </row>
    <row r="2357" spans="3:3">
      <c r="C2357" s="2"/>
    </row>
    <row r="2358" spans="3:3">
      <c r="C2358" s="2"/>
    </row>
    <row r="2359" spans="3:3">
      <c r="C2359" s="2"/>
    </row>
    <row r="2360" spans="3:3">
      <c r="C2360" s="2"/>
    </row>
    <row r="2361" spans="3:3">
      <c r="C2361" s="2"/>
    </row>
    <row r="2362" spans="3:3">
      <c r="C2362" s="2"/>
    </row>
    <row r="2363" spans="3:3">
      <c r="C2363" s="2"/>
    </row>
    <row r="2364" spans="3:3">
      <c r="C2364" s="2"/>
    </row>
    <row r="2365" spans="3:3">
      <c r="C2365" s="2"/>
    </row>
    <row r="2366" spans="3:3">
      <c r="C2366" s="2"/>
    </row>
    <row r="2367" spans="3:3">
      <c r="C2367" s="2"/>
    </row>
    <row r="2368" spans="3:3">
      <c r="C2368" s="2"/>
    </row>
    <row r="2369" spans="3:3">
      <c r="C2369" s="2"/>
    </row>
    <row r="2370" spans="3:3">
      <c r="C2370" s="2"/>
    </row>
    <row r="2371" spans="3:3">
      <c r="C2371" s="2"/>
    </row>
    <row r="2372" spans="3:3">
      <c r="C2372" s="2"/>
    </row>
    <row r="2373" spans="3:3">
      <c r="C2373" s="2"/>
    </row>
    <row r="2374" spans="3:3">
      <c r="C2374" s="2"/>
    </row>
    <row r="2375" spans="3:3">
      <c r="C2375" s="2"/>
    </row>
    <row r="2376" spans="3:3">
      <c r="C2376" s="2"/>
    </row>
    <row r="2377" spans="3:3">
      <c r="C2377" s="2"/>
    </row>
    <row r="2378" spans="3:3">
      <c r="C2378" s="2"/>
    </row>
    <row r="2379" spans="3:3">
      <c r="C2379" s="2"/>
    </row>
    <row r="2380" spans="3:3">
      <c r="C2380" s="2"/>
    </row>
    <row r="2381" spans="3:3">
      <c r="C2381" s="2"/>
    </row>
    <row r="2382" spans="3:3">
      <c r="C2382" s="2"/>
    </row>
    <row r="2383" spans="3:3">
      <c r="C2383" s="2"/>
    </row>
    <row r="2384" spans="3:3">
      <c r="C2384" s="2"/>
    </row>
    <row r="2385" spans="3:3">
      <c r="C2385" s="2"/>
    </row>
    <row r="2386" spans="3:3">
      <c r="C2386" s="2"/>
    </row>
    <row r="2387" spans="3:3">
      <c r="C2387" s="2"/>
    </row>
    <row r="2388" spans="3:3">
      <c r="C2388" s="2"/>
    </row>
    <row r="2389" spans="3:3">
      <c r="C2389" s="2"/>
    </row>
    <row r="2390" spans="3:3">
      <c r="C2390" s="2"/>
    </row>
    <row r="2391" spans="3:3">
      <c r="C2391" s="2"/>
    </row>
    <row r="2392" spans="3:3">
      <c r="C2392" s="2"/>
    </row>
    <row r="2393" spans="3:3">
      <c r="C2393" s="2"/>
    </row>
    <row r="2394" spans="3:3">
      <c r="C2394" s="2"/>
    </row>
    <row r="2395" spans="3:3">
      <c r="C2395" s="2"/>
    </row>
    <row r="2396" spans="3:3">
      <c r="C2396" s="2"/>
    </row>
    <row r="2397" spans="3:3">
      <c r="C2397" s="2"/>
    </row>
    <row r="2398" spans="3:3">
      <c r="C2398" s="2"/>
    </row>
    <row r="2399" spans="3:3">
      <c r="C2399" s="2"/>
    </row>
    <row r="2400" spans="3:3">
      <c r="C2400" s="2"/>
    </row>
    <row r="2401" spans="3:3">
      <c r="C2401" s="2"/>
    </row>
    <row r="2402" spans="3:3">
      <c r="C2402" s="2"/>
    </row>
    <row r="2403" spans="3:3">
      <c r="C2403" s="2"/>
    </row>
    <row r="2404" spans="3:3">
      <c r="C2404" s="2"/>
    </row>
    <row r="2405" spans="3:3">
      <c r="C2405" s="2"/>
    </row>
    <row r="2406" spans="3:3">
      <c r="C2406" s="2"/>
    </row>
    <row r="2407" spans="3:3">
      <c r="C2407" s="2"/>
    </row>
    <row r="2408" spans="3:3">
      <c r="C2408" s="2"/>
    </row>
    <row r="2409" spans="3:3">
      <c r="C2409" s="2"/>
    </row>
    <row r="2410" spans="3:3">
      <c r="C2410" s="2"/>
    </row>
    <row r="2411" spans="3:3">
      <c r="C2411" s="2"/>
    </row>
    <row r="2412" spans="3:3">
      <c r="C2412" s="2"/>
    </row>
    <row r="2413" spans="3:3">
      <c r="C2413" s="2"/>
    </row>
    <row r="2414" spans="3:3">
      <c r="C2414" s="2"/>
    </row>
    <row r="2415" spans="3:3">
      <c r="C2415" s="2"/>
    </row>
    <row r="2416" spans="3:3">
      <c r="C2416" s="2"/>
    </row>
    <row r="2417" spans="3:3">
      <c r="C2417" s="2"/>
    </row>
    <row r="2418" spans="3:3">
      <c r="C2418" s="2"/>
    </row>
    <row r="2419" spans="3:3">
      <c r="C2419" s="2"/>
    </row>
    <row r="2420" spans="3:3">
      <c r="C2420" s="2"/>
    </row>
    <row r="2421" spans="3:3">
      <c r="C2421" s="2"/>
    </row>
    <row r="2422" spans="3:3">
      <c r="C2422" s="2"/>
    </row>
    <row r="2423" spans="3:3">
      <c r="C2423" s="2"/>
    </row>
    <row r="2424" spans="3:3">
      <c r="C2424" s="2"/>
    </row>
    <row r="2425" spans="3:3">
      <c r="C2425" s="2"/>
    </row>
    <row r="2426" spans="3:3">
      <c r="C2426" s="2"/>
    </row>
    <row r="2427" spans="3:3">
      <c r="C2427" s="2"/>
    </row>
    <row r="2428" spans="3:3">
      <c r="C2428" s="2"/>
    </row>
    <row r="2429" spans="3:3">
      <c r="C2429" s="2"/>
    </row>
    <row r="2430" spans="3:3">
      <c r="C2430" s="2"/>
    </row>
    <row r="2431" spans="3:3">
      <c r="C2431" s="2"/>
    </row>
    <row r="2432" spans="3:3">
      <c r="C2432" s="2"/>
    </row>
    <row r="2433" spans="3:3">
      <c r="C2433" s="2"/>
    </row>
    <row r="2434" spans="3:3">
      <c r="C2434" s="2"/>
    </row>
    <row r="2435" spans="3:3">
      <c r="C2435" s="2"/>
    </row>
    <row r="2436" spans="3:3">
      <c r="C2436" s="2"/>
    </row>
    <row r="2437" spans="3:3">
      <c r="C2437" s="2"/>
    </row>
    <row r="2438" spans="3:3">
      <c r="C2438" s="2"/>
    </row>
    <row r="2439" spans="3:3">
      <c r="C2439" s="2"/>
    </row>
    <row r="2440" spans="3:3">
      <c r="C2440" s="2"/>
    </row>
    <row r="2441" spans="3:3">
      <c r="C2441" s="2"/>
    </row>
    <row r="2442" spans="3:3">
      <c r="C2442" s="2"/>
    </row>
    <row r="2443" spans="3:3">
      <c r="C2443" s="2"/>
    </row>
    <row r="2444" spans="3:3">
      <c r="C2444" s="2"/>
    </row>
    <row r="2445" spans="3:3">
      <c r="C2445" s="2"/>
    </row>
    <row r="2446" spans="3:3">
      <c r="C2446" s="2"/>
    </row>
    <row r="2447" spans="3:3">
      <c r="C2447" s="2"/>
    </row>
    <row r="2448" spans="3:3">
      <c r="C2448" s="2"/>
    </row>
    <row r="2449" spans="3:3">
      <c r="C2449" s="2"/>
    </row>
    <row r="2450" spans="3:3">
      <c r="C2450" s="2"/>
    </row>
    <row r="2451" spans="3:3">
      <c r="C2451" s="2"/>
    </row>
    <row r="2452" spans="3:3">
      <c r="C2452" s="2"/>
    </row>
    <row r="2453" spans="3:3">
      <c r="C2453" s="2"/>
    </row>
    <row r="2454" spans="3:3">
      <c r="C2454" s="2"/>
    </row>
    <row r="2455" spans="3:3">
      <c r="C2455" s="2"/>
    </row>
    <row r="2456" spans="3:3">
      <c r="C2456" s="2"/>
    </row>
    <row r="2457" spans="3:3">
      <c r="C2457" s="2"/>
    </row>
    <row r="2458" spans="3:3">
      <c r="C2458" s="2"/>
    </row>
    <row r="2459" spans="3:3">
      <c r="C2459" s="2"/>
    </row>
    <row r="2460" spans="3:3">
      <c r="C2460" s="2"/>
    </row>
    <row r="2461" spans="3:3">
      <c r="C2461" s="2"/>
    </row>
    <row r="2462" spans="3:3">
      <c r="C2462" s="2"/>
    </row>
    <row r="2463" spans="3:3">
      <c r="C2463" s="2"/>
    </row>
    <row r="2464" spans="3:3">
      <c r="C2464" s="2"/>
    </row>
    <row r="2465" spans="3:3">
      <c r="C2465" s="2"/>
    </row>
    <row r="2466" spans="3:3">
      <c r="C2466" s="2"/>
    </row>
    <row r="2467" spans="3:3">
      <c r="C2467" s="2"/>
    </row>
    <row r="2468" spans="3:3">
      <c r="C2468" s="2"/>
    </row>
    <row r="2469" spans="3:3">
      <c r="C2469" s="2"/>
    </row>
    <row r="2470" spans="3:3">
      <c r="C2470" s="2"/>
    </row>
    <row r="2471" spans="3:3">
      <c r="C2471" s="2"/>
    </row>
    <row r="2472" spans="3:3">
      <c r="C2472" s="2"/>
    </row>
    <row r="2473" spans="3:3">
      <c r="C2473" s="2"/>
    </row>
    <row r="2474" spans="3:3">
      <c r="C2474" s="2"/>
    </row>
    <row r="2475" spans="3:3">
      <c r="C2475" s="2"/>
    </row>
    <row r="2476" spans="3:3">
      <c r="C2476" s="2"/>
    </row>
    <row r="2477" spans="3:3">
      <c r="C2477" s="2"/>
    </row>
    <row r="2478" spans="3:3">
      <c r="C2478" s="2"/>
    </row>
    <row r="2479" spans="3:3">
      <c r="C2479" s="2"/>
    </row>
    <row r="2480" spans="3:3">
      <c r="C2480" s="2"/>
    </row>
    <row r="2481" spans="3:3">
      <c r="C2481" s="2"/>
    </row>
    <row r="2482" spans="3:3">
      <c r="C2482" s="2"/>
    </row>
    <row r="2483" spans="3:3">
      <c r="C2483" s="2"/>
    </row>
    <row r="2484" spans="3:3">
      <c r="C2484" s="2"/>
    </row>
    <row r="2485" spans="3:3">
      <c r="C2485" s="2"/>
    </row>
    <row r="2486" spans="3:3">
      <c r="C2486" s="2"/>
    </row>
    <row r="2487" spans="3:3">
      <c r="C2487" s="2"/>
    </row>
    <row r="2488" spans="3:3">
      <c r="C2488" s="2"/>
    </row>
    <row r="2489" spans="3:3">
      <c r="C2489" s="2"/>
    </row>
    <row r="2490" spans="3:3">
      <c r="C2490" s="2"/>
    </row>
    <row r="2491" spans="3:3">
      <c r="C2491" s="2"/>
    </row>
    <row r="2492" spans="3:3">
      <c r="C2492" s="2"/>
    </row>
    <row r="2493" spans="3:3">
      <c r="C2493" s="2"/>
    </row>
    <row r="2494" spans="3:3">
      <c r="C2494" s="2"/>
    </row>
    <row r="2495" spans="3:3">
      <c r="C2495" s="2"/>
    </row>
    <row r="2496" spans="3:3">
      <c r="C2496" s="2"/>
    </row>
    <row r="2497" spans="3:3">
      <c r="C2497" s="2"/>
    </row>
    <row r="2498" spans="3:3">
      <c r="C2498" s="2"/>
    </row>
    <row r="2499" spans="3:3">
      <c r="C2499" s="2"/>
    </row>
    <row r="2500" spans="3:3">
      <c r="C2500" s="2"/>
    </row>
    <row r="2501" spans="3:3">
      <c r="C2501" s="2"/>
    </row>
    <row r="2502" spans="3:3">
      <c r="C2502" s="2"/>
    </row>
    <row r="2503" spans="3:3">
      <c r="C2503" s="2"/>
    </row>
    <row r="2504" spans="3:3">
      <c r="C2504" s="2"/>
    </row>
    <row r="2505" spans="3:3">
      <c r="C2505" s="2"/>
    </row>
    <row r="2506" spans="3:3">
      <c r="C2506" s="2"/>
    </row>
    <row r="2507" spans="3:3">
      <c r="C2507" s="2"/>
    </row>
    <row r="2508" spans="3:3">
      <c r="C2508" s="2"/>
    </row>
    <row r="2509" spans="3:3">
      <c r="C2509" s="2"/>
    </row>
    <row r="2510" spans="3:3">
      <c r="C2510" s="2"/>
    </row>
    <row r="2511" spans="3:3">
      <c r="C2511" s="2"/>
    </row>
    <row r="2512" spans="3:3">
      <c r="C2512" s="2"/>
    </row>
    <row r="2513" spans="3:3">
      <c r="C2513" s="2"/>
    </row>
    <row r="2514" spans="3:3">
      <c r="C2514" s="2"/>
    </row>
    <row r="2515" spans="3:3">
      <c r="C2515" s="2"/>
    </row>
    <row r="2516" spans="3:3">
      <c r="C2516" s="2"/>
    </row>
    <row r="2517" spans="3:3">
      <c r="C2517" s="2"/>
    </row>
    <row r="2518" spans="3:3">
      <c r="C2518" s="2"/>
    </row>
    <row r="2519" spans="3:3">
      <c r="C2519" s="2"/>
    </row>
    <row r="2520" spans="3:3">
      <c r="C2520" s="2"/>
    </row>
    <row r="2521" spans="3:3">
      <c r="C2521" s="2"/>
    </row>
    <row r="2522" spans="3:3">
      <c r="C2522" s="2"/>
    </row>
    <row r="2523" spans="3:3">
      <c r="C2523" s="2"/>
    </row>
    <row r="2524" spans="3:3">
      <c r="C2524" s="2"/>
    </row>
    <row r="2525" spans="3:3">
      <c r="C2525" s="2"/>
    </row>
    <row r="2526" spans="3:3">
      <c r="C2526" s="2"/>
    </row>
    <row r="2527" spans="3:3">
      <c r="C2527" s="2"/>
    </row>
    <row r="2528" spans="3:3">
      <c r="C2528" s="2"/>
    </row>
    <row r="2529" spans="3:3">
      <c r="C2529" s="2"/>
    </row>
    <row r="2530" spans="3:3">
      <c r="C2530" s="2"/>
    </row>
    <row r="2531" spans="3:3">
      <c r="C2531" s="2"/>
    </row>
    <row r="2532" spans="3:3">
      <c r="C2532" s="2"/>
    </row>
    <row r="2533" spans="3:3">
      <c r="C2533" s="2"/>
    </row>
    <row r="2534" spans="3:3">
      <c r="C2534" s="2"/>
    </row>
    <row r="2535" spans="3:3">
      <c r="C2535" s="2"/>
    </row>
    <row r="2536" spans="3:3">
      <c r="C2536" s="2"/>
    </row>
    <row r="2537" spans="3:3">
      <c r="C2537" s="2"/>
    </row>
    <row r="2538" spans="3:3">
      <c r="C2538" s="2"/>
    </row>
    <row r="2539" spans="3:3">
      <c r="C2539" s="2"/>
    </row>
    <row r="2540" spans="3:3">
      <c r="C2540" s="2"/>
    </row>
    <row r="2541" spans="3:3">
      <c r="C2541" s="2"/>
    </row>
    <row r="2542" spans="3:3">
      <c r="C2542" s="2"/>
    </row>
    <row r="2543" spans="3:3">
      <c r="C2543" s="2"/>
    </row>
    <row r="2544" spans="3:3">
      <c r="C2544" s="2"/>
    </row>
    <row r="2545" spans="3:3">
      <c r="C2545" s="2"/>
    </row>
    <row r="2546" spans="3:3">
      <c r="C2546" s="2"/>
    </row>
    <row r="2547" spans="3:3">
      <c r="C2547" s="2"/>
    </row>
    <row r="2548" spans="3:3">
      <c r="C2548" s="2"/>
    </row>
    <row r="2549" spans="3:3">
      <c r="C2549" s="2"/>
    </row>
    <row r="2550" spans="3:3">
      <c r="C2550" s="2"/>
    </row>
    <row r="2551" spans="3:3">
      <c r="C2551" s="2"/>
    </row>
    <row r="2552" spans="3:3">
      <c r="C2552" s="2"/>
    </row>
    <row r="2553" spans="3:3">
      <c r="C2553" s="2"/>
    </row>
    <row r="2554" spans="3:3">
      <c r="C2554" s="2"/>
    </row>
    <row r="2555" spans="3:3">
      <c r="C2555" s="2"/>
    </row>
    <row r="2556" spans="3:3">
      <c r="C2556" s="2"/>
    </row>
    <row r="2557" spans="3:3">
      <c r="C2557" s="2"/>
    </row>
    <row r="2558" spans="3:3">
      <c r="C2558" s="2"/>
    </row>
    <row r="2559" spans="3:3">
      <c r="C2559" s="2"/>
    </row>
    <row r="2560" spans="3:3">
      <c r="C2560" s="2"/>
    </row>
    <row r="2561" spans="3:3">
      <c r="C2561" s="2"/>
    </row>
    <row r="2562" spans="3:3">
      <c r="C2562" s="2"/>
    </row>
    <row r="2563" spans="3:3">
      <c r="C2563" s="2"/>
    </row>
    <row r="2564" spans="3:3">
      <c r="C2564" s="2"/>
    </row>
    <row r="2565" spans="3:3">
      <c r="C2565" s="2"/>
    </row>
    <row r="2566" spans="3:3">
      <c r="C2566" s="2"/>
    </row>
    <row r="2567" spans="3:3">
      <c r="C2567" s="2"/>
    </row>
    <row r="2568" spans="3:3">
      <c r="C2568" s="2"/>
    </row>
    <row r="2569" spans="3:3">
      <c r="C2569" s="2"/>
    </row>
    <row r="2570" spans="3:3">
      <c r="C2570" s="2"/>
    </row>
    <row r="2571" spans="3:3">
      <c r="C2571" s="2"/>
    </row>
    <row r="2572" spans="3:3">
      <c r="C2572" s="2"/>
    </row>
    <row r="2573" spans="3:3">
      <c r="C2573" s="2"/>
    </row>
    <row r="2574" spans="3:3">
      <c r="C2574" s="2"/>
    </row>
    <row r="2575" spans="3:3">
      <c r="C2575" s="2"/>
    </row>
    <row r="2576" spans="3:3">
      <c r="C2576" s="2"/>
    </row>
    <row r="2577" spans="3:3">
      <c r="C2577" s="2"/>
    </row>
    <row r="2578" spans="3:3">
      <c r="C2578" s="2"/>
    </row>
    <row r="2579" spans="3:3">
      <c r="C2579" s="2"/>
    </row>
    <row r="2580" spans="3:3">
      <c r="C2580" s="2"/>
    </row>
    <row r="2581" spans="3:3">
      <c r="C2581" s="2"/>
    </row>
    <row r="2582" spans="3:3">
      <c r="C2582" s="2"/>
    </row>
    <row r="2583" spans="3:3">
      <c r="C2583" s="2"/>
    </row>
    <row r="2584" spans="3:3">
      <c r="C2584" s="2"/>
    </row>
    <row r="2585" spans="3:3">
      <c r="C2585" s="2"/>
    </row>
    <row r="2586" spans="3:3">
      <c r="C2586" s="2"/>
    </row>
    <row r="2587" spans="3:3">
      <c r="C2587" s="2"/>
    </row>
    <row r="2588" spans="3:3">
      <c r="C2588" s="2"/>
    </row>
    <row r="2589" spans="3:3">
      <c r="C2589" s="2"/>
    </row>
    <row r="2590" spans="3:3">
      <c r="C2590" s="2"/>
    </row>
    <row r="2591" spans="3:3">
      <c r="C2591" s="2"/>
    </row>
    <row r="2592" spans="3:3">
      <c r="C2592" s="2"/>
    </row>
    <row r="2593" spans="3:3">
      <c r="C2593" s="2"/>
    </row>
    <row r="2594" spans="3:3">
      <c r="C2594" s="2"/>
    </row>
    <row r="2595" spans="3:3">
      <c r="C2595" s="2"/>
    </row>
    <row r="2596" spans="3:3">
      <c r="C2596" s="2"/>
    </row>
    <row r="2597" spans="3:3">
      <c r="C2597" s="2"/>
    </row>
    <row r="2598" spans="3:3">
      <c r="C2598" s="2"/>
    </row>
    <row r="2599" spans="3:3">
      <c r="C2599" s="2"/>
    </row>
    <row r="2600" spans="3:3">
      <c r="C2600" s="2"/>
    </row>
    <row r="2601" spans="3:3">
      <c r="C2601" s="2"/>
    </row>
    <row r="2602" spans="3:3">
      <c r="C2602" s="2"/>
    </row>
    <row r="2603" spans="3:3">
      <c r="C2603" s="2"/>
    </row>
    <row r="2604" spans="3:3">
      <c r="C2604" s="2"/>
    </row>
    <row r="2605" spans="3:3">
      <c r="C2605" s="2"/>
    </row>
    <row r="2606" spans="3:3">
      <c r="C2606" s="2"/>
    </row>
    <row r="2607" spans="3:3">
      <c r="C2607" s="2"/>
    </row>
    <row r="2608" spans="3:3">
      <c r="C2608" s="2"/>
    </row>
    <row r="2609" spans="3:3">
      <c r="C2609" s="2"/>
    </row>
    <row r="2610" spans="3:3">
      <c r="C2610" s="2"/>
    </row>
    <row r="2611" spans="3:3">
      <c r="C2611" s="2"/>
    </row>
    <row r="2612" spans="3:3">
      <c r="C2612" s="2"/>
    </row>
    <row r="2613" spans="3:3">
      <c r="C2613" s="2"/>
    </row>
    <row r="2614" spans="3:3">
      <c r="C2614" s="2"/>
    </row>
    <row r="2615" spans="3:3">
      <c r="C2615" s="2"/>
    </row>
    <row r="2616" spans="3:3">
      <c r="C2616" s="2"/>
    </row>
    <row r="2617" spans="3:3">
      <c r="C2617" s="2"/>
    </row>
    <row r="2618" spans="3:3">
      <c r="C2618" s="2"/>
    </row>
    <row r="2619" spans="3:3">
      <c r="C2619" s="2"/>
    </row>
    <row r="2620" spans="3:3">
      <c r="C2620" s="2"/>
    </row>
    <row r="2621" spans="3:3">
      <c r="C2621" s="2"/>
    </row>
    <row r="2622" spans="3:3">
      <c r="C2622" s="2"/>
    </row>
    <row r="2623" spans="3:3">
      <c r="C2623" s="2"/>
    </row>
    <row r="2624" spans="3:3">
      <c r="C2624" s="2"/>
    </row>
    <row r="2625" spans="3:3">
      <c r="C2625" s="2"/>
    </row>
    <row r="2626" spans="3:3">
      <c r="C2626" s="2"/>
    </row>
    <row r="2627" spans="3:3">
      <c r="C2627" s="2"/>
    </row>
    <row r="2628" spans="3:3">
      <c r="C2628" s="2"/>
    </row>
    <row r="2629" spans="3:3">
      <c r="C2629" s="2"/>
    </row>
    <row r="2630" spans="3:3">
      <c r="C2630" s="2"/>
    </row>
    <row r="2631" spans="3:3">
      <c r="C2631" s="2"/>
    </row>
    <row r="2632" spans="3:3">
      <c r="C2632" s="2"/>
    </row>
    <row r="2633" spans="3:3">
      <c r="C2633" s="2"/>
    </row>
    <row r="2634" spans="3:3">
      <c r="C2634" s="2"/>
    </row>
    <row r="2635" spans="3:3">
      <c r="C2635" s="2"/>
    </row>
    <row r="2636" spans="3:3">
      <c r="C2636" s="2"/>
    </row>
    <row r="2637" spans="3:3">
      <c r="C2637" s="2"/>
    </row>
    <row r="2638" spans="3:3">
      <c r="C2638" s="2"/>
    </row>
    <row r="2639" spans="3:3">
      <c r="C2639" s="2"/>
    </row>
    <row r="2640" spans="3:3">
      <c r="C2640" s="2"/>
    </row>
    <row r="2641" spans="3:3">
      <c r="C2641" s="2"/>
    </row>
    <row r="2642" spans="3:3">
      <c r="C2642" s="2"/>
    </row>
    <row r="2643" spans="3:3">
      <c r="C2643" s="2"/>
    </row>
    <row r="2644" spans="3:3">
      <c r="C2644" s="2"/>
    </row>
    <row r="2645" spans="3:3">
      <c r="C2645" s="2"/>
    </row>
    <row r="2646" spans="3:3">
      <c r="C2646" s="2"/>
    </row>
    <row r="2647" spans="3:3">
      <c r="C2647" s="2"/>
    </row>
    <row r="2648" spans="3:3">
      <c r="C2648" s="2"/>
    </row>
    <row r="2649" spans="3:3">
      <c r="C2649" s="2"/>
    </row>
    <row r="2650" spans="3:3">
      <c r="C2650" s="2"/>
    </row>
    <row r="2651" spans="3:3">
      <c r="C2651" s="2"/>
    </row>
    <row r="2652" spans="3:3">
      <c r="C2652" s="2"/>
    </row>
    <row r="2653" spans="3:3">
      <c r="C2653" s="2"/>
    </row>
    <row r="2654" spans="3:3">
      <c r="C2654" s="2"/>
    </row>
    <row r="2655" spans="3:3">
      <c r="C2655" s="2"/>
    </row>
    <row r="2656" spans="3:3">
      <c r="C2656" s="2"/>
    </row>
    <row r="2657" spans="3:3">
      <c r="C2657" s="2"/>
    </row>
    <row r="2658" spans="3:3">
      <c r="C2658" s="2"/>
    </row>
    <row r="2659" spans="3:3">
      <c r="C2659" s="2"/>
    </row>
    <row r="2660" spans="3:3">
      <c r="C2660" s="2"/>
    </row>
    <row r="2661" spans="3:3">
      <c r="C2661" s="2"/>
    </row>
    <row r="2662" spans="3:3">
      <c r="C2662" s="2"/>
    </row>
    <row r="2663" spans="3:3">
      <c r="C2663" s="2"/>
    </row>
    <row r="2664" spans="3:3">
      <c r="C2664" s="2"/>
    </row>
    <row r="2665" spans="3:3">
      <c r="C2665" s="2"/>
    </row>
    <row r="2666" spans="3:3">
      <c r="C2666" s="2"/>
    </row>
    <row r="2667" spans="3:3">
      <c r="C2667" s="2"/>
    </row>
    <row r="2668" spans="3:3">
      <c r="C2668" s="2"/>
    </row>
    <row r="2669" spans="3:3">
      <c r="C2669" s="2"/>
    </row>
    <row r="2670" spans="3:3">
      <c r="C2670" s="2"/>
    </row>
    <row r="2671" spans="3:3">
      <c r="C2671" s="2"/>
    </row>
    <row r="2672" spans="3:3">
      <c r="C2672" s="2"/>
    </row>
    <row r="2673" spans="3:3">
      <c r="C2673" s="2"/>
    </row>
    <row r="2674" spans="3:3">
      <c r="C2674" s="2"/>
    </row>
    <row r="2675" spans="3:3">
      <c r="C2675" s="2"/>
    </row>
    <row r="2676" spans="3:3">
      <c r="C2676" s="2"/>
    </row>
    <row r="2677" spans="3:3">
      <c r="C2677" s="2"/>
    </row>
    <row r="2678" spans="3:3">
      <c r="C2678" s="2"/>
    </row>
    <row r="2679" spans="3:3">
      <c r="C2679" s="2"/>
    </row>
    <row r="2680" spans="3:3">
      <c r="C2680" s="2"/>
    </row>
    <row r="2681" spans="3:3">
      <c r="C2681" s="2"/>
    </row>
    <row r="2682" spans="3:3">
      <c r="C2682" s="2"/>
    </row>
    <row r="2683" spans="3:3">
      <c r="C2683" s="2"/>
    </row>
    <row r="2684" spans="3:3">
      <c r="C2684" s="2"/>
    </row>
    <row r="2685" spans="3:3">
      <c r="C2685" s="2"/>
    </row>
    <row r="2686" spans="3:3">
      <c r="C2686" s="2"/>
    </row>
    <row r="2687" spans="3:3">
      <c r="C2687" s="2"/>
    </row>
    <row r="2688" spans="3:3">
      <c r="C2688" s="2"/>
    </row>
    <row r="2689" spans="3:3">
      <c r="C2689" s="2"/>
    </row>
    <row r="2690" spans="3:3">
      <c r="C2690" s="2"/>
    </row>
    <row r="2691" spans="3:3">
      <c r="C2691" s="2"/>
    </row>
    <row r="2692" spans="3:3">
      <c r="C2692" s="2"/>
    </row>
    <row r="2693" spans="3:3">
      <c r="C2693" s="2"/>
    </row>
    <row r="2694" spans="3:3">
      <c r="C2694" s="2"/>
    </row>
    <row r="2695" spans="3:3">
      <c r="C2695" s="2"/>
    </row>
    <row r="2696" spans="3:3">
      <c r="C2696" s="2"/>
    </row>
    <row r="2697" spans="3:3">
      <c r="C2697" s="2"/>
    </row>
    <row r="2698" spans="3:3">
      <c r="C2698" s="2"/>
    </row>
    <row r="2699" spans="3:3">
      <c r="C2699" s="2"/>
    </row>
    <row r="2700" spans="3:3">
      <c r="C2700" s="2"/>
    </row>
    <row r="2701" spans="3:3">
      <c r="C2701" s="2"/>
    </row>
    <row r="2702" spans="3:3">
      <c r="C2702" s="2"/>
    </row>
    <row r="2703" spans="3:3">
      <c r="C2703" s="2"/>
    </row>
    <row r="2704" spans="3:3">
      <c r="C2704" s="2"/>
    </row>
    <row r="2705" spans="3:3">
      <c r="C2705" s="2"/>
    </row>
    <row r="2706" spans="3:3">
      <c r="C2706" s="2"/>
    </row>
    <row r="2707" spans="3:3">
      <c r="C2707" s="2"/>
    </row>
    <row r="2708" spans="3:3">
      <c r="C2708" s="2"/>
    </row>
    <row r="2709" spans="3:3">
      <c r="C2709" s="2"/>
    </row>
    <row r="2710" spans="3:3">
      <c r="C2710" s="2"/>
    </row>
    <row r="2711" spans="3:3">
      <c r="C2711" s="2"/>
    </row>
    <row r="2712" spans="3:3">
      <c r="C2712" s="2"/>
    </row>
    <row r="2713" spans="3:3">
      <c r="C2713" s="2"/>
    </row>
    <row r="2714" spans="3:3">
      <c r="C2714" s="2"/>
    </row>
    <row r="2715" spans="3:3">
      <c r="C2715" s="2"/>
    </row>
    <row r="2716" spans="3:3">
      <c r="C2716" s="2"/>
    </row>
    <row r="2717" spans="3:3">
      <c r="C2717" s="2"/>
    </row>
    <row r="2718" spans="3:3">
      <c r="C2718" s="2"/>
    </row>
    <row r="2719" spans="3:3">
      <c r="C2719" s="2"/>
    </row>
    <row r="2720" spans="3:3">
      <c r="C2720" s="2"/>
    </row>
    <row r="2721" spans="3:3">
      <c r="C2721" s="2"/>
    </row>
    <row r="2722" spans="3:3">
      <c r="C2722" s="2"/>
    </row>
    <row r="2723" spans="3:3">
      <c r="C2723" s="2"/>
    </row>
    <row r="2724" spans="3:3">
      <c r="C2724" s="2"/>
    </row>
    <row r="2725" spans="3:3">
      <c r="C2725" s="2"/>
    </row>
    <row r="2726" spans="3:3">
      <c r="C2726" s="2"/>
    </row>
    <row r="2727" spans="3:3">
      <c r="C2727" s="2"/>
    </row>
    <row r="2728" spans="3:3">
      <c r="C2728" s="2"/>
    </row>
    <row r="2729" spans="3:3">
      <c r="C2729" s="2"/>
    </row>
    <row r="2730" spans="3:3">
      <c r="C2730" s="2"/>
    </row>
    <row r="2731" spans="3:3">
      <c r="C2731" s="2"/>
    </row>
    <row r="2732" spans="3:3">
      <c r="C2732" s="2"/>
    </row>
    <row r="2733" spans="3:3">
      <c r="C2733" s="2"/>
    </row>
    <row r="2734" spans="3:3">
      <c r="C2734" s="2"/>
    </row>
    <row r="2735" spans="3:3">
      <c r="C2735" s="2"/>
    </row>
    <row r="2736" spans="3:3">
      <c r="C2736" s="2"/>
    </row>
    <row r="2737" spans="3:3">
      <c r="C2737" s="2"/>
    </row>
    <row r="2738" spans="3:3">
      <c r="C2738" s="2"/>
    </row>
    <row r="2739" spans="3:3">
      <c r="C2739" s="2"/>
    </row>
    <row r="2740" spans="3:3">
      <c r="C2740" s="2"/>
    </row>
    <row r="2741" spans="3:3">
      <c r="C2741" s="2"/>
    </row>
    <row r="2742" spans="3:3">
      <c r="C2742" s="2"/>
    </row>
    <row r="2743" spans="3:3">
      <c r="C2743" s="2"/>
    </row>
    <row r="2744" spans="3:3">
      <c r="C2744" s="2"/>
    </row>
    <row r="2745" spans="3:3">
      <c r="C2745" s="2"/>
    </row>
    <row r="2746" spans="3:3">
      <c r="C2746" s="2"/>
    </row>
    <row r="2747" spans="3:3">
      <c r="C2747" s="2"/>
    </row>
    <row r="2748" spans="3:3">
      <c r="C2748" s="2"/>
    </row>
    <row r="2749" spans="3:3">
      <c r="C2749" s="2"/>
    </row>
    <row r="2750" spans="3:3">
      <c r="C2750" s="2"/>
    </row>
    <row r="2751" spans="3:3">
      <c r="C2751" s="2"/>
    </row>
    <row r="2752" spans="3:3">
      <c r="C2752" s="2"/>
    </row>
    <row r="2753" spans="3:3">
      <c r="C2753" s="2"/>
    </row>
    <row r="2754" spans="3:3">
      <c r="C2754" s="2"/>
    </row>
    <row r="2755" spans="3:3">
      <c r="C2755" s="2"/>
    </row>
    <row r="2756" spans="3:3">
      <c r="C2756" s="2"/>
    </row>
    <row r="2757" spans="3:3">
      <c r="C2757" s="2"/>
    </row>
    <row r="2758" spans="3:3">
      <c r="C2758" s="2"/>
    </row>
    <row r="2759" spans="3:3">
      <c r="C2759" s="2"/>
    </row>
    <row r="2760" spans="3:3">
      <c r="C2760" s="2"/>
    </row>
    <row r="2761" spans="3:3">
      <c r="C2761" s="2"/>
    </row>
    <row r="2762" spans="3:3">
      <c r="C2762" s="2"/>
    </row>
    <row r="2763" spans="3:3">
      <c r="C2763" s="2"/>
    </row>
    <row r="2764" spans="3:3">
      <c r="C2764" s="2"/>
    </row>
    <row r="2765" spans="3:3">
      <c r="C2765" s="2"/>
    </row>
    <row r="2766" spans="3:3">
      <c r="C2766" s="2"/>
    </row>
    <row r="2767" spans="3:3">
      <c r="C2767" s="2"/>
    </row>
    <row r="2768" spans="3:3">
      <c r="C2768" s="2"/>
    </row>
    <row r="2769" spans="3:3">
      <c r="C2769" s="2"/>
    </row>
    <row r="2770" spans="3:3">
      <c r="C2770" s="2"/>
    </row>
    <row r="2771" spans="3:3">
      <c r="C2771" s="2"/>
    </row>
    <row r="2772" spans="3:3">
      <c r="C2772" s="2"/>
    </row>
    <row r="2773" spans="3:3">
      <c r="C2773" s="2"/>
    </row>
    <row r="2774" spans="3:3">
      <c r="C2774" s="2"/>
    </row>
    <row r="2775" spans="3:3">
      <c r="C2775" s="2"/>
    </row>
    <row r="2776" spans="3:3">
      <c r="C2776" s="2"/>
    </row>
    <row r="2777" spans="3:3">
      <c r="C2777" s="2"/>
    </row>
    <row r="2778" spans="3:3">
      <c r="C2778" s="2"/>
    </row>
    <row r="2779" spans="3:3">
      <c r="C2779" s="2"/>
    </row>
    <row r="2780" spans="3:3">
      <c r="C2780" s="2"/>
    </row>
    <row r="2781" spans="3:3">
      <c r="C2781" s="2"/>
    </row>
    <row r="2782" spans="3:3">
      <c r="C2782" s="2"/>
    </row>
    <row r="2783" spans="3:3">
      <c r="C2783" s="2"/>
    </row>
    <row r="2784" spans="3:3">
      <c r="C2784" s="2"/>
    </row>
    <row r="2785" spans="3:3">
      <c r="C2785" s="2"/>
    </row>
    <row r="2786" spans="3:3">
      <c r="C2786" s="2"/>
    </row>
    <row r="2787" spans="3:3">
      <c r="C2787" s="2"/>
    </row>
    <row r="2788" spans="3:3">
      <c r="C2788" s="2"/>
    </row>
    <row r="2789" spans="3:3">
      <c r="C2789" s="2"/>
    </row>
    <row r="2790" spans="3:3">
      <c r="C2790" s="2"/>
    </row>
    <row r="2791" spans="3:3">
      <c r="C2791" s="2"/>
    </row>
    <row r="2792" spans="3:3">
      <c r="C2792" s="2"/>
    </row>
    <row r="2793" spans="3:3">
      <c r="C2793" s="2"/>
    </row>
    <row r="2794" spans="3:3">
      <c r="C2794" s="2"/>
    </row>
    <row r="2795" spans="3:3">
      <c r="C2795" s="2"/>
    </row>
    <row r="2796" spans="3:3">
      <c r="C2796" s="2"/>
    </row>
    <row r="2797" spans="3:3">
      <c r="C2797" s="2"/>
    </row>
    <row r="2798" spans="3:3">
      <c r="C2798" s="2"/>
    </row>
    <row r="2799" spans="3:3">
      <c r="C2799" s="2"/>
    </row>
    <row r="2800" spans="3:3">
      <c r="C2800" s="2"/>
    </row>
    <row r="2801" spans="3:3">
      <c r="C2801" s="2"/>
    </row>
    <row r="2802" spans="3:3">
      <c r="C2802" s="2"/>
    </row>
    <row r="2803" spans="3:3">
      <c r="C2803" s="2"/>
    </row>
    <row r="2804" spans="3:3">
      <c r="C2804" s="2"/>
    </row>
    <row r="2805" spans="3:3">
      <c r="C2805" s="2"/>
    </row>
    <row r="2806" spans="3:3">
      <c r="C2806" s="2"/>
    </row>
    <row r="2807" spans="3:3">
      <c r="C2807" s="2"/>
    </row>
    <row r="2808" spans="3:3">
      <c r="C2808" s="2"/>
    </row>
    <row r="2809" spans="3:3">
      <c r="C2809" s="2"/>
    </row>
    <row r="2810" spans="3:3">
      <c r="C2810" s="2"/>
    </row>
    <row r="2811" spans="3:3">
      <c r="C2811" s="2"/>
    </row>
    <row r="2812" spans="3:3">
      <c r="C2812" s="2"/>
    </row>
    <row r="2813" spans="3:3">
      <c r="C2813" s="2"/>
    </row>
    <row r="2814" spans="3:3">
      <c r="C2814" s="2"/>
    </row>
    <row r="2815" spans="3:3">
      <c r="C2815" s="2"/>
    </row>
    <row r="2816" spans="3:3">
      <c r="C2816" s="2"/>
    </row>
    <row r="2817" spans="3:3">
      <c r="C2817" s="2"/>
    </row>
    <row r="2818" spans="3:3">
      <c r="C2818" s="2"/>
    </row>
    <row r="2819" spans="3:3">
      <c r="C2819" s="2"/>
    </row>
    <row r="2820" spans="3:3">
      <c r="C2820" s="2"/>
    </row>
    <row r="2821" spans="3:3">
      <c r="C2821" s="2"/>
    </row>
    <row r="2822" spans="3:3">
      <c r="C2822" s="2"/>
    </row>
    <row r="2823" spans="3:3">
      <c r="C2823" s="2"/>
    </row>
    <row r="2824" spans="3:3">
      <c r="C2824" s="2"/>
    </row>
    <row r="2825" spans="3:3">
      <c r="C2825" s="2"/>
    </row>
    <row r="2826" spans="3:3">
      <c r="C2826" s="2"/>
    </row>
    <row r="2827" spans="3:3">
      <c r="C2827" s="2"/>
    </row>
    <row r="2828" spans="3:3">
      <c r="C2828" s="2"/>
    </row>
    <row r="2829" spans="3:3">
      <c r="C2829" s="2"/>
    </row>
    <row r="2830" spans="3:3">
      <c r="C2830" s="2"/>
    </row>
    <row r="2831" spans="3:3">
      <c r="C2831" s="2"/>
    </row>
    <row r="2832" spans="3:3">
      <c r="C2832" s="2"/>
    </row>
    <row r="2833" spans="3:3">
      <c r="C2833" s="2"/>
    </row>
    <row r="2834" spans="3:3">
      <c r="C2834" s="2"/>
    </row>
    <row r="2835" spans="3:3">
      <c r="C2835" s="2"/>
    </row>
    <row r="2836" spans="3:3">
      <c r="C2836" s="2"/>
    </row>
    <row r="2837" spans="3:3">
      <c r="C2837" s="2"/>
    </row>
    <row r="2838" spans="3:3">
      <c r="C2838" s="2"/>
    </row>
    <row r="2839" spans="3:3">
      <c r="C2839" s="2"/>
    </row>
    <row r="2840" spans="3:3">
      <c r="C2840" s="2"/>
    </row>
    <row r="2841" spans="3:3">
      <c r="C2841" s="2"/>
    </row>
    <row r="2842" spans="3:3">
      <c r="C2842" s="2"/>
    </row>
    <row r="2843" spans="3:3">
      <c r="C2843" s="2"/>
    </row>
    <row r="2844" spans="3:3">
      <c r="C2844" s="2"/>
    </row>
    <row r="2845" spans="3:3">
      <c r="C2845" s="2"/>
    </row>
    <row r="2846" spans="3:3">
      <c r="C2846" s="2"/>
    </row>
    <row r="2847" spans="3:3">
      <c r="C2847" s="2"/>
    </row>
    <row r="2848" spans="3:3">
      <c r="C2848" s="2"/>
    </row>
    <row r="2849" spans="3:3">
      <c r="C2849" s="2"/>
    </row>
    <row r="2850" spans="3:3">
      <c r="C2850" s="2"/>
    </row>
    <row r="2851" spans="3:3">
      <c r="C2851" s="2"/>
    </row>
    <row r="2852" spans="3:3">
      <c r="C2852" s="2"/>
    </row>
    <row r="2853" spans="3:3">
      <c r="C2853" s="2"/>
    </row>
    <row r="2854" spans="3:3">
      <c r="C2854" s="2"/>
    </row>
    <row r="2855" spans="3:3">
      <c r="C2855" s="2"/>
    </row>
    <row r="2856" spans="3:3">
      <c r="C2856" s="2"/>
    </row>
    <row r="2857" spans="3:3">
      <c r="C2857" s="2"/>
    </row>
    <row r="2858" spans="3:3">
      <c r="C2858" s="2"/>
    </row>
    <row r="2859" spans="3:3">
      <c r="C2859" s="2"/>
    </row>
    <row r="2860" spans="3:3">
      <c r="C2860" s="2"/>
    </row>
    <row r="2861" spans="3:3">
      <c r="C2861" s="2"/>
    </row>
    <row r="2862" spans="3:3">
      <c r="C2862" s="2"/>
    </row>
    <row r="2863" spans="3:3">
      <c r="C2863" s="2"/>
    </row>
    <row r="2864" spans="3:3">
      <c r="C2864" s="2"/>
    </row>
    <row r="2865" spans="3:3">
      <c r="C2865" s="2"/>
    </row>
    <row r="2866" spans="3:3">
      <c r="C2866" s="2"/>
    </row>
    <row r="2867" spans="3:3">
      <c r="C2867" s="2"/>
    </row>
    <row r="2868" spans="3:3">
      <c r="C2868" s="2"/>
    </row>
    <row r="2869" spans="3:3">
      <c r="C2869" s="2"/>
    </row>
    <row r="2870" spans="3:3">
      <c r="C2870" s="2"/>
    </row>
    <row r="2871" spans="3:3">
      <c r="C2871" s="2"/>
    </row>
    <row r="2872" spans="3:3">
      <c r="C2872" s="2"/>
    </row>
    <row r="2873" spans="3:3">
      <c r="C2873" s="2"/>
    </row>
    <row r="2874" spans="3:3">
      <c r="C2874" s="2"/>
    </row>
    <row r="2875" spans="3:3">
      <c r="C2875" s="2"/>
    </row>
    <row r="2876" spans="3:3">
      <c r="C2876" s="2"/>
    </row>
    <row r="2877" spans="3:3">
      <c r="C2877" s="2"/>
    </row>
    <row r="2878" spans="3:3">
      <c r="C2878" s="2"/>
    </row>
    <row r="2879" spans="3:3">
      <c r="C2879" s="2"/>
    </row>
    <row r="2880" spans="3:3">
      <c r="C2880" s="2"/>
    </row>
    <row r="2881" spans="3:3">
      <c r="C2881" s="2"/>
    </row>
    <row r="2882" spans="3:3">
      <c r="C2882" s="2"/>
    </row>
    <row r="2883" spans="3:3">
      <c r="C2883" s="2"/>
    </row>
    <row r="2884" spans="3:3">
      <c r="C2884" s="2"/>
    </row>
    <row r="2885" spans="3:3">
      <c r="C2885" s="2"/>
    </row>
    <row r="2886" spans="3:3">
      <c r="C2886" s="2"/>
    </row>
    <row r="2887" spans="3:3">
      <c r="C2887" s="2"/>
    </row>
    <row r="2888" spans="3:3">
      <c r="C2888" s="2"/>
    </row>
    <row r="2889" spans="3:3">
      <c r="C2889" s="2"/>
    </row>
    <row r="2890" spans="3:3">
      <c r="C2890" s="2"/>
    </row>
    <row r="2891" spans="3:3">
      <c r="C2891" s="2"/>
    </row>
    <row r="2892" spans="3:3">
      <c r="C2892" s="2"/>
    </row>
    <row r="2893" spans="3:3">
      <c r="C2893" s="2"/>
    </row>
    <row r="2894" spans="3:3">
      <c r="C2894" s="2"/>
    </row>
    <row r="2895" spans="3:3">
      <c r="C2895" s="2"/>
    </row>
    <row r="2896" spans="3:3">
      <c r="C2896" s="2"/>
    </row>
    <row r="2897" spans="3:3">
      <c r="C2897" s="2"/>
    </row>
    <row r="2898" spans="3:3">
      <c r="C2898" s="2"/>
    </row>
    <row r="2899" spans="3:3">
      <c r="C2899" s="2"/>
    </row>
    <row r="2900" spans="3:3">
      <c r="C2900" s="2"/>
    </row>
    <row r="2901" spans="3:3">
      <c r="C2901" s="2"/>
    </row>
    <row r="2902" spans="3:3">
      <c r="C2902" s="2"/>
    </row>
    <row r="2903" spans="3:3">
      <c r="C2903" s="2"/>
    </row>
    <row r="2904" spans="3:3">
      <c r="C2904" s="2"/>
    </row>
    <row r="2905" spans="3:3">
      <c r="C2905" s="2"/>
    </row>
    <row r="2906" spans="3:3">
      <c r="C2906" s="2"/>
    </row>
    <row r="2907" spans="3:3">
      <c r="C2907" s="2"/>
    </row>
    <row r="2908" spans="3:3">
      <c r="C2908" s="2"/>
    </row>
    <row r="2909" spans="3:3">
      <c r="C2909" s="2"/>
    </row>
    <row r="2910" spans="3:3">
      <c r="C2910" s="2"/>
    </row>
    <row r="2911" spans="3:3">
      <c r="C2911" s="2"/>
    </row>
    <row r="2912" spans="3:3">
      <c r="C2912" s="2"/>
    </row>
    <row r="2913" spans="3:3">
      <c r="C2913" s="2"/>
    </row>
    <row r="2914" spans="3:3">
      <c r="C2914" s="2"/>
    </row>
    <row r="2915" spans="3:3">
      <c r="C2915" s="2"/>
    </row>
    <row r="2916" spans="3:3">
      <c r="C2916" s="2"/>
    </row>
    <row r="2917" spans="3:3">
      <c r="C2917" s="2"/>
    </row>
    <row r="2918" spans="3:3">
      <c r="C2918" s="2"/>
    </row>
    <row r="2919" spans="3:3">
      <c r="C2919" s="2"/>
    </row>
    <row r="2920" spans="3:3">
      <c r="C2920" s="2"/>
    </row>
    <row r="2921" spans="3:3">
      <c r="C2921" s="2"/>
    </row>
    <row r="2922" spans="3:3">
      <c r="C2922" s="2"/>
    </row>
    <row r="2923" spans="3:3">
      <c r="C2923" s="2"/>
    </row>
    <row r="2924" spans="3:3">
      <c r="C2924" s="2"/>
    </row>
    <row r="2925" spans="3:3">
      <c r="C2925" s="2"/>
    </row>
    <row r="2926" spans="3:3">
      <c r="C2926" s="2"/>
    </row>
    <row r="2927" spans="3:3">
      <c r="C2927" s="2"/>
    </row>
    <row r="2928" spans="3:3">
      <c r="C2928" s="2"/>
    </row>
    <row r="2929" spans="3:3">
      <c r="C2929" s="2"/>
    </row>
    <row r="2930" spans="3:3">
      <c r="C2930" s="2"/>
    </row>
    <row r="2931" spans="3:3">
      <c r="C2931" s="2"/>
    </row>
    <row r="2932" spans="3:3">
      <c r="C2932" s="2"/>
    </row>
    <row r="2933" spans="3:3">
      <c r="C2933" s="2"/>
    </row>
    <row r="2934" spans="3:3">
      <c r="C2934" s="2"/>
    </row>
    <row r="2935" spans="3:3">
      <c r="C2935" s="2"/>
    </row>
    <row r="2936" spans="3:3">
      <c r="C2936" s="2"/>
    </row>
    <row r="2937" spans="3:3">
      <c r="C2937" s="2"/>
    </row>
    <row r="2938" spans="3:3">
      <c r="C2938" s="2"/>
    </row>
    <row r="2939" spans="3:3">
      <c r="C2939" s="2"/>
    </row>
    <row r="2940" spans="3:3">
      <c r="C2940" s="2"/>
    </row>
    <row r="2941" spans="3:3">
      <c r="C2941" s="2"/>
    </row>
    <row r="2942" spans="3:3">
      <c r="C2942" s="2"/>
    </row>
    <row r="2943" spans="3:3">
      <c r="C2943" s="2"/>
    </row>
    <row r="2944" spans="3:3">
      <c r="C2944" s="2"/>
    </row>
    <row r="2945" spans="3:3">
      <c r="C2945" s="2"/>
    </row>
    <row r="2946" spans="3:3">
      <c r="C2946" s="2"/>
    </row>
    <row r="2947" spans="3:3">
      <c r="C2947" s="2"/>
    </row>
    <row r="2948" spans="3:3">
      <c r="C2948" s="2"/>
    </row>
    <row r="2949" spans="3:3">
      <c r="C2949" s="2"/>
    </row>
    <row r="2950" spans="3:3">
      <c r="C2950" s="2"/>
    </row>
    <row r="2951" spans="3:3">
      <c r="C2951" s="2"/>
    </row>
    <row r="2952" spans="3:3">
      <c r="C2952" s="2"/>
    </row>
    <row r="2953" spans="3:3">
      <c r="C2953" s="2"/>
    </row>
    <row r="2954" spans="3:3">
      <c r="C2954" s="2"/>
    </row>
    <row r="2955" spans="3:3">
      <c r="C2955" s="2"/>
    </row>
    <row r="2956" spans="3:3">
      <c r="C2956" s="2"/>
    </row>
    <row r="2957" spans="3:3">
      <c r="C2957" s="2"/>
    </row>
    <row r="2958" spans="3:3">
      <c r="C2958" s="2"/>
    </row>
    <row r="2959" spans="3:3">
      <c r="C2959" s="2"/>
    </row>
    <row r="2960" spans="3:3">
      <c r="C2960" s="2"/>
    </row>
    <row r="2961" spans="3:3">
      <c r="C2961" s="2"/>
    </row>
    <row r="2962" spans="3:3">
      <c r="C2962" s="2"/>
    </row>
    <row r="2963" spans="3:3">
      <c r="C2963" s="2"/>
    </row>
    <row r="2964" spans="3:3">
      <c r="C2964" s="2"/>
    </row>
    <row r="2965" spans="3:3">
      <c r="C2965" s="2"/>
    </row>
    <row r="2966" spans="3:3">
      <c r="C2966" s="2"/>
    </row>
    <row r="2967" spans="3:3">
      <c r="C2967" s="2"/>
    </row>
    <row r="2968" spans="3:3">
      <c r="C2968" s="2"/>
    </row>
    <row r="2969" spans="3:3">
      <c r="C2969" s="2"/>
    </row>
    <row r="2970" spans="3:3">
      <c r="C2970" s="2"/>
    </row>
    <row r="2971" spans="3:3">
      <c r="C2971" s="2"/>
    </row>
    <row r="2972" spans="3:3">
      <c r="C2972" s="2"/>
    </row>
    <row r="2973" spans="3:3">
      <c r="C2973" s="2"/>
    </row>
    <row r="2974" spans="3:3">
      <c r="C2974" s="2"/>
    </row>
    <row r="2975" spans="3:3">
      <c r="C2975" s="2"/>
    </row>
    <row r="2976" spans="3:3">
      <c r="C2976" s="2"/>
    </row>
    <row r="2977" spans="3:3">
      <c r="C2977" s="2"/>
    </row>
    <row r="2978" spans="3:3">
      <c r="C2978" s="2"/>
    </row>
    <row r="2979" spans="3:3">
      <c r="C2979" s="2"/>
    </row>
    <row r="2980" spans="3:3">
      <c r="C2980" s="2"/>
    </row>
    <row r="2981" spans="3:3">
      <c r="C2981" s="2"/>
    </row>
    <row r="2982" spans="3:3">
      <c r="C2982" s="2"/>
    </row>
    <row r="2983" spans="3:3">
      <c r="C2983" s="2"/>
    </row>
    <row r="2984" spans="3:3">
      <c r="C2984" s="2"/>
    </row>
    <row r="2985" spans="3:3">
      <c r="C2985" s="2"/>
    </row>
    <row r="2986" spans="3:3">
      <c r="C2986" s="2"/>
    </row>
    <row r="2987" spans="3:3">
      <c r="C2987" s="2"/>
    </row>
    <row r="2988" spans="3:3">
      <c r="C2988" s="2"/>
    </row>
    <row r="2989" spans="3:3">
      <c r="C2989" s="2"/>
    </row>
    <row r="2990" spans="3:3">
      <c r="C2990" s="2"/>
    </row>
    <row r="2991" spans="3:3">
      <c r="C2991" s="2"/>
    </row>
    <row r="2992" spans="3:3">
      <c r="C2992" s="2"/>
    </row>
    <row r="2993" spans="3:3">
      <c r="C2993" s="2"/>
    </row>
    <row r="2994" spans="3:3">
      <c r="C2994" s="2"/>
    </row>
    <row r="2995" spans="3:3">
      <c r="C2995" s="2"/>
    </row>
    <row r="2996" spans="3:3">
      <c r="C2996" s="2"/>
    </row>
    <row r="2997" spans="3:3">
      <c r="C2997" s="2"/>
    </row>
    <row r="2998" spans="3:3">
      <c r="C2998" s="2"/>
    </row>
    <row r="2999" spans="3:3">
      <c r="C2999" s="2"/>
    </row>
    <row r="3000" spans="3:3">
      <c r="C3000" s="2"/>
    </row>
    <row r="3001" spans="3:3">
      <c r="C3001" s="2"/>
    </row>
    <row r="3002" spans="3:3">
      <c r="C3002" s="2"/>
    </row>
    <row r="3003" spans="3:3">
      <c r="C3003" s="2"/>
    </row>
    <row r="3004" spans="3:3">
      <c r="C3004" s="2"/>
    </row>
    <row r="3005" spans="3:3">
      <c r="C3005" s="2"/>
    </row>
    <row r="3006" spans="3:3">
      <c r="C3006" s="2"/>
    </row>
    <row r="3007" spans="3:3">
      <c r="C3007" s="2"/>
    </row>
    <row r="3008" spans="3:3">
      <c r="C3008" s="2"/>
    </row>
    <row r="3009" spans="3:3">
      <c r="C3009" s="2"/>
    </row>
    <row r="3010" spans="3:3">
      <c r="C3010" s="2"/>
    </row>
    <row r="3011" spans="3:3">
      <c r="C3011" s="2"/>
    </row>
    <row r="3012" spans="3:3">
      <c r="C3012" s="2"/>
    </row>
    <row r="3013" spans="3:3">
      <c r="C3013" s="2"/>
    </row>
    <row r="3014" spans="3:3">
      <c r="C3014" s="2"/>
    </row>
    <row r="3015" spans="3:3">
      <c r="C3015" s="2"/>
    </row>
    <row r="3016" spans="3:3">
      <c r="C3016" s="2"/>
    </row>
    <row r="3017" spans="3:3">
      <c r="C3017" s="2"/>
    </row>
    <row r="3018" spans="3:3">
      <c r="C3018" s="2"/>
    </row>
    <row r="3019" spans="3:3">
      <c r="C3019" s="2"/>
    </row>
    <row r="3020" spans="3:3">
      <c r="C3020" s="2"/>
    </row>
    <row r="3021" spans="3:3">
      <c r="C3021" s="2"/>
    </row>
    <row r="3022" spans="3:3">
      <c r="C3022" s="2"/>
    </row>
    <row r="3023" spans="3:3">
      <c r="C3023" s="2"/>
    </row>
    <row r="3024" spans="3:3">
      <c r="C3024" s="2"/>
    </row>
    <row r="3025" spans="3:3">
      <c r="C3025" s="2"/>
    </row>
    <row r="3026" spans="3:3">
      <c r="C3026" s="2"/>
    </row>
    <row r="3027" spans="3:3">
      <c r="C3027" s="2"/>
    </row>
    <row r="3028" spans="3:3">
      <c r="C3028" s="2"/>
    </row>
    <row r="3029" spans="3:3">
      <c r="C3029" s="2"/>
    </row>
    <row r="3030" spans="3:3">
      <c r="C3030" s="2"/>
    </row>
    <row r="3031" spans="3:3">
      <c r="C3031" s="2"/>
    </row>
    <row r="3032" spans="3:3">
      <c r="C3032" s="2"/>
    </row>
    <row r="3033" spans="3:3">
      <c r="C3033" s="2"/>
    </row>
    <row r="3034" spans="3:3">
      <c r="C3034" s="2"/>
    </row>
    <row r="3035" spans="3:3">
      <c r="C3035" s="2"/>
    </row>
    <row r="3036" spans="3:3">
      <c r="C3036" s="2"/>
    </row>
    <row r="3037" spans="3:3">
      <c r="C3037" s="2"/>
    </row>
    <row r="3038" spans="3:3">
      <c r="C3038" s="2"/>
    </row>
    <row r="3039" spans="3:3">
      <c r="C3039" s="2"/>
    </row>
    <row r="3040" spans="3:3">
      <c r="C3040" s="2"/>
    </row>
    <row r="3041" spans="3:3">
      <c r="C3041" s="2"/>
    </row>
    <row r="3042" spans="3:3">
      <c r="C3042" s="2"/>
    </row>
    <row r="3043" spans="3:3">
      <c r="C3043" s="2"/>
    </row>
    <row r="3044" spans="3:3">
      <c r="C3044" s="2"/>
    </row>
    <row r="3045" spans="3:3">
      <c r="C3045" s="2"/>
    </row>
    <row r="3046" spans="3:3">
      <c r="C3046" s="2"/>
    </row>
    <row r="3047" spans="3:3">
      <c r="C3047" s="2"/>
    </row>
    <row r="3048" spans="3:3">
      <c r="C3048" s="2"/>
    </row>
    <row r="3049" spans="3:3">
      <c r="C3049" s="2"/>
    </row>
    <row r="3050" spans="3:3">
      <c r="C3050" s="2"/>
    </row>
    <row r="3051" spans="3:3">
      <c r="C3051" s="2"/>
    </row>
    <row r="3052" spans="3:3">
      <c r="C3052" s="2"/>
    </row>
    <row r="3053" spans="3:3">
      <c r="C3053" s="2"/>
    </row>
    <row r="3054" spans="3:3">
      <c r="C3054" s="2"/>
    </row>
    <row r="3055" spans="3:3">
      <c r="C3055" s="2"/>
    </row>
    <row r="3056" spans="3:3">
      <c r="C3056" s="2"/>
    </row>
    <row r="3057" spans="3:3">
      <c r="C3057" s="2"/>
    </row>
    <row r="3058" spans="3:3">
      <c r="C3058" s="2"/>
    </row>
    <row r="3059" spans="3:3">
      <c r="C3059" s="2"/>
    </row>
    <row r="3060" spans="3:3">
      <c r="C3060" s="2"/>
    </row>
    <row r="3061" spans="3:3">
      <c r="C3061" s="2"/>
    </row>
    <row r="3062" spans="3:3">
      <c r="C3062" s="2"/>
    </row>
    <row r="3063" spans="3:3">
      <c r="C3063" s="2"/>
    </row>
    <row r="3064" spans="3:3">
      <c r="C3064" s="2"/>
    </row>
    <row r="3065" spans="3:3">
      <c r="C3065" s="2"/>
    </row>
    <row r="3066" spans="3:3">
      <c r="C3066" s="2"/>
    </row>
    <row r="3067" spans="3:3">
      <c r="C3067" s="2"/>
    </row>
    <row r="3068" spans="3:3">
      <c r="C3068" s="2"/>
    </row>
    <row r="3069" spans="3:3">
      <c r="C3069" s="2"/>
    </row>
    <row r="3070" spans="3:3">
      <c r="C3070" s="2"/>
    </row>
    <row r="3071" spans="3:3">
      <c r="C3071" s="2"/>
    </row>
    <row r="3072" spans="3:3">
      <c r="C3072" s="2"/>
    </row>
    <row r="3073" spans="3:3">
      <c r="C3073" s="2"/>
    </row>
    <row r="3074" spans="3:3">
      <c r="C3074" s="2"/>
    </row>
    <row r="3075" spans="3:3">
      <c r="C3075" s="2"/>
    </row>
    <row r="3076" spans="3:3">
      <c r="C3076" s="2"/>
    </row>
    <row r="3077" spans="3:3">
      <c r="C3077" s="2"/>
    </row>
    <row r="3078" spans="3:3">
      <c r="C3078" s="2"/>
    </row>
    <row r="3079" spans="3:3">
      <c r="C3079" s="2"/>
    </row>
    <row r="3080" spans="3:3">
      <c r="C3080" s="2"/>
    </row>
    <row r="3081" spans="3:3">
      <c r="C3081" s="2"/>
    </row>
    <row r="3082" spans="3:3">
      <c r="C3082" s="2"/>
    </row>
    <row r="3083" spans="3:3">
      <c r="C3083" s="2"/>
    </row>
    <row r="3084" spans="3:3">
      <c r="C3084" s="2"/>
    </row>
    <row r="3085" spans="3:3">
      <c r="C3085" s="2"/>
    </row>
    <row r="3086" spans="3:3">
      <c r="C3086" s="2"/>
    </row>
    <row r="3087" spans="3:3">
      <c r="C3087" s="2"/>
    </row>
    <row r="3088" spans="3:3">
      <c r="C3088" s="2"/>
    </row>
    <row r="3089" spans="3:3">
      <c r="C3089" s="2"/>
    </row>
    <row r="3090" spans="3:3">
      <c r="C3090" s="2"/>
    </row>
    <row r="3091" spans="3:3">
      <c r="C3091" s="2"/>
    </row>
    <row r="3092" spans="3:3">
      <c r="C3092" s="2"/>
    </row>
    <row r="3093" spans="3:3">
      <c r="C3093" s="2"/>
    </row>
    <row r="3094" spans="3:3">
      <c r="C3094" s="2"/>
    </row>
    <row r="3095" spans="3:3">
      <c r="C3095" s="2"/>
    </row>
    <row r="3096" spans="3:3">
      <c r="C3096" s="2"/>
    </row>
    <row r="3097" spans="3:3">
      <c r="C3097" s="2"/>
    </row>
    <row r="3098" spans="3:3">
      <c r="C3098" s="2"/>
    </row>
    <row r="3099" spans="3:3">
      <c r="C3099" s="2"/>
    </row>
    <row r="3100" spans="3:3">
      <c r="C3100" s="2"/>
    </row>
    <row r="3101" spans="3:3">
      <c r="C3101" s="2"/>
    </row>
    <row r="3102" spans="3:3">
      <c r="C3102" s="2"/>
    </row>
    <row r="3103" spans="3:3">
      <c r="C3103" s="2"/>
    </row>
    <row r="3104" spans="3:3">
      <c r="C3104" s="2"/>
    </row>
    <row r="3105" spans="3:3">
      <c r="C3105" s="2"/>
    </row>
    <row r="3106" spans="3:3">
      <c r="C3106" s="2"/>
    </row>
    <row r="3107" spans="3:3">
      <c r="C3107" s="2"/>
    </row>
    <row r="3108" spans="3:3">
      <c r="C3108" s="2"/>
    </row>
    <row r="3109" spans="3:3">
      <c r="C3109" s="2"/>
    </row>
    <row r="3110" spans="3:3">
      <c r="C3110" s="2"/>
    </row>
    <row r="3111" spans="3:3">
      <c r="C3111" s="2"/>
    </row>
    <row r="3112" spans="3:3">
      <c r="C3112" s="2"/>
    </row>
    <row r="3113" spans="3:3">
      <c r="C3113" s="2"/>
    </row>
    <row r="3114" spans="3:3">
      <c r="C3114" s="2"/>
    </row>
    <row r="3115" spans="3:3">
      <c r="C3115" s="2"/>
    </row>
    <row r="3116" spans="3:3">
      <c r="C3116" s="2"/>
    </row>
    <row r="3117" spans="3:3">
      <c r="C3117" s="2"/>
    </row>
    <row r="3118" spans="3:3">
      <c r="C3118" s="2"/>
    </row>
    <row r="3119" spans="3:3">
      <c r="C3119" s="2"/>
    </row>
    <row r="3120" spans="3:3">
      <c r="C3120" s="2"/>
    </row>
    <row r="3121" spans="3:3">
      <c r="C3121" s="2"/>
    </row>
    <row r="3122" spans="3:3">
      <c r="C3122" s="2"/>
    </row>
    <row r="3123" spans="3:3">
      <c r="C3123" s="2"/>
    </row>
    <row r="3124" spans="3:3">
      <c r="C3124" s="2"/>
    </row>
    <row r="3125" spans="3:3">
      <c r="C3125" s="2"/>
    </row>
    <row r="3126" spans="3:3">
      <c r="C3126" s="2"/>
    </row>
    <row r="3127" spans="3:3">
      <c r="C3127" s="2"/>
    </row>
    <row r="3128" spans="3:3">
      <c r="C3128" s="2"/>
    </row>
    <row r="3129" spans="3:3">
      <c r="C3129" s="2"/>
    </row>
    <row r="3130" spans="3:3">
      <c r="C3130" s="2"/>
    </row>
    <row r="3131" spans="3:3">
      <c r="C3131" s="2"/>
    </row>
    <row r="3132" spans="3:3">
      <c r="C3132" s="2"/>
    </row>
    <row r="3133" spans="3:3">
      <c r="C3133" s="2"/>
    </row>
    <row r="3134" spans="3:3">
      <c r="C3134" s="2"/>
    </row>
    <row r="3135" spans="3:3">
      <c r="C3135" s="2"/>
    </row>
    <row r="3136" spans="3:3">
      <c r="C3136" s="2"/>
    </row>
    <row r="3137" spans="3:3">
      <c r="C3137" s="2"/>
    </row>
    <row r="3138" spans="3:3">
      <c r="C3138" s="2"/>
    </row>
    <row r="3139" spans="3:3">
      <c r="C3139" s="2"/>
    </row>
    <row r="3140" spans="3:3">
      <c r="C3140" s="2"/>
    </row>
    <row r="3141" spans="3:3">
      <c r="C3141" s="2"/>
    </row>
    <row r="3142" spans="3:3">
      <c r="C3142" s="2"/>
    </row>
    <row r="3143" spans="3:3">
      <c r="C3143" s="2"/>
    </row>
    <row r="3144" spans="3:3">
      <c r="C3144" s="2"/>
    </row>
    <row r="3145" spans="3:3">
      <c r="C3145" s="2"/>
    </row>
    <row r="3146" spans="3:3">
      <c r="C3146" s="2"/>
    </row>
    <row r="3147" spans="3:3">
      <c r="C3147" s="2"/>
    </row>
    <row r="3148" spans="3:3">
      <c r="C3148" s="2"/>
    </row>
    <row r="3149" spans="3:3">
      <c r="C3149" s="2"/>
    </row>
    <row r="3150" spans="3:3">
      <c r="C3150" s="2"/>
    </row>
    <row r="3151" spans="3:3">
      <c r="C3151" s="2"/>
    </row>
    <row r="3152" spans="3:3">
      <c r="C3152" s="2"/>
    </row>
    <row r="3153" spans="3:3">
      <c r="C3153" s="2"/>
    </row>
    <row r="3154" spans="3:3">
      <c r="C3154" s="2"/>
    </row>
    <row r="3155" spans="3:3">
      <c r="C3155" s="2"/>
    </row>
    <row r="3156" spans="3:3">
      <c r="C3156" s="2"/>
    </row>
    <row r="3157" spans="3:3">
      <c r="C3157" s="2"/>
    </row>
    <row r="3158" spans="3:3">
      <c r="C3158" s="2"/>
    </row>
    <row r="3159" spans="3:3">
      <c r="C3159" s="2"/>
    </row>
    <row r="3160" spans="3:3">
      <c r="C3160" s="2"/>
    </row>
    <row r="3161" spans="3:3">
      <c r="C3161" s="2"/>
    </row>
    <row r="3162" spans="3:3">
      <c r="C3162" s="2"/>
    </row>
    <row r="3163" spans="3:3">
      <c r="C3163" s="2"/>
    </row>
    <row r="3164" spans="3:3">
      <c r="C3164" s="2"/>
    </row>
    <row r="3165" spans="3:3">
      <c r="C3165" s="2"/>
    </row>
    <row r="3166" spans="3:3">
      <c r="C3166" s="2"/>
    </row>
    <row r="3167" spans="3:3">
      <c r="C3167" s="2"/>
    </row>
    <row r="3168" spans="3:3">
      <c r="C3168" s="2"/>
    </row>
    <row r="3169" spans="3:3">
      <c r="C3169" s="2"/>
    </row>
    <row r="3170" spans="3:3">
      <c r="C3170" s="2"/>
    </row>
    <row r="3171" spans="3:3">
      <c r="C3171" s="2"/>
    </row>
    <row r="3172" spans="3:3">
      <c r="C3172" s="2"/>
    </row>
    <row r="3173" spans="3:3">
      <c r="C3173" s="2"/>
    </row>
    <row r="3174" spans="3:3">
      <c r="C3174" s="2"/>
    </row>
    <row r="3175" spans="3:3">
      <c r="C3175" s="2"/>
    </row>
    <row r="3176" spans="3:3">
      <c r="C3176" s="2"/>
    </row>
    <row r="3177" spans="3:3">
      <c r="C3177" s="2"/>
    </row>
    <row r="3178" spans="3:3">
      <c r="C3178" s="2"/>
    </row>
    <row r="3179" spans="3:3">
      <c r="C3179" s="2"/>
    </row>
    <row r="3180" spans="3:3">
      <c r="C3180" s="2"/>
    </row>
    <row r="3181" spans="3:3">
      <c r="C3181" s="2"/>
    </row>
    <row r="3182" spans="3:3">
      <c r="C3182" s="2"/>
    </row>
    <row r="3183" spans="3:3">
      <c r="C3183" s="2"/>
    </row>
    <row r="3184" spans="3:3">
      <c r="C3184" s="2"/>
    </row>
    <row r="3185" spans="3:3">
      <c r="C3185" s="2"/>
    </row>
    <row r="3186" spans="3:3">
      <c r="C3186" s="2"/>
    </row>
    <row r="3187" spans="3:3">
      <c r="C3187" s="2"/>
    </row>
    <row r="3188" spans="3:3">
      <c r="C3188" s="2"/>
    </row>
    <row r="3189" spans="3:3">
      <c r="C3189" s="2"/>
    </row>
    <row r="3190" spans="3:3">
      <c r="C3190" s="2"/>
    </row>
    <row r="3191" spans="3:3">
      <c r="C3191" s="2"/>
    </row>
    <row r="3192" spans="3:3">
      <c r="C3192" s="2"/>
    </row>
    <row r="3193" spans="3:3">
      <c r="C3193" s="2"/>
    </row>
    <row r="3194" spans="3:3">
      <c r="C3194" s="2"/>
    </row>
    <row r="3195" spans="3:3">
      <c r="C3195" s="2"/>
    </row>
    <row r="3196" spans="3:3">
      <c r="C3196" s="2"/>
    </row>
    <row r="3197" spans="3:3">
      <c r="C3197" s="2"/>
    </row>
    <row r="3198" spans="3:3">
      <c r="C3198" s="2"/>
    </row>
    <row r="3199" spans="3:3">
      <c r="C3199" s="2"/>
    </row>
    <row r="3200" spans="3:3">
      <c r="C3200" s="2"/>
    </row>
    <row r="3201" spans="3:3">
      <c r="C3201" s="2"/>
    </row>
    <row r="3202" spans="3:3">
      <c r="C3202" s="2"/>
    </row>
    <row r="3203" spans="3:3">
      <c r="C3203" s="2"/>
    </row>
    <row r="3204" spans="3:3">
      <c r="C3204" s="2"/>
    </row>
    <row r="3205" spans="3:3">
      <c r="C3205" s="2"/>
    </row>
    <row r="3206" spans="3:3">
      <c r="C3206" s="2"/>
    </row>
    <row r="3207" spans="3:3">
      <c r="C3207" s="2"/>
    </row>
    <row r="3208" spans="3:3">
      <c r="C3208" s="2"/>
    </row>
    <row r="3209" spans="3:3">
      <c r="C3209" s="2"/>
    </row>
    <row r="3210" spans="3:3">
      <c r="C3210" s="2"/>
    </row>
    <row r="3211" spans="3:3">
      <c r="C3211" s="2"/>
    </row>
    <row r="3212" spans="3:3">
      <c r="C3212" s="2"/>
    </row>
    <row r="3213" spans="3:3">
      <c r="C3213" s="2"/>
    </row>
    <row r="3214" spans="3:3">
      <c r="C3214" s="2"/>
    </row>
    <row r="3215" spans="3:3">
      <c r="C3215" s="2"/>
    </row>
    <row r="3216" spans="3:3">
      <c r="C3216" s="2"/>
    </row>
    <row r="3217" spans="3:3">
      <c r="C3217" s="2"/>
    </row>
    <row r="3218" spans="3:3">
      <c r="C3218" s="2"/>
    </row>
    <row r="3219" spans="3:3">
      <c r="C3219" s="2"/>
    </row>
    <row r="3220" spans="3:3">
      <c r="C3220" s="2"/>
    </row>
    <row r="3221" spans="3:3">
      <c r="C3221" s="2"/>
    </row>
    <row r="3222" spans="3:3">
      <c r="C3222" s="2"/>
    </row>
    <row r="3223" spans="3:3">
      <c r="C3223" s="2"/>
    </row>
    <row r="3224" spans="3:3">
      <c r="C3224" s="2"/>
    </row>
    <row r="3225" spans="3:3">
      <c r="C3225" s="2"/>
    </row>
    <row r="3226" spans="3:3">
      <c r="C3226" s="2"/>
    </row>
    <row r="3227" spans="3:3">
      <c r="C3227" s="2"/>
    </row>
    <row r="3228" spans="3:3">
      <c r="C3228" s="2"/>
    </row>
    <row r="3229" spans="3:3">
      <c r="C3229" s="2"/>
    </row>
    <row r="3230" spans="3:3">
      <c r="C3230" s="2"/>
    </row>
    <row r="3231" spans="3:3">
      <c r="C3231" s="2"/>
    </row>
    <row r="3232" spans="3:3">
      <c r="C3232" s="2"/>
    </row>
    <row r="3233" spans="3:3">
      <c r="C3233" s="2"/>
    </row>
    <row r="3234" spans="3:3">
      <c r="C3234" s="2"/>
    </row>
    <row r="3235" spans="3:3">
      <c r="C3235" s="2"/>
    </row>
    <row r="3236" spans="3:3">
      <c r="C3236" s="2"/>
    </row>
    <row r="3237" spans="3:3">
      <c r="C3237" s="2"/>
    </row>
    <row r="3238" spans="3:3">
      <c r="C3238" s="2"/>
    </row>
    <row r="3239" spans="3:3">
      <c r="C3239" s="2"/>
    </row>
    <row r="3240" spans="3:3">
      <c r="C3240" s="2"/>
    </row>
    <row r="3241" spans="3:3">
      <c r="C3241" s="2"/>
    </row>
    <row r="3242" spans="3:3">
      <c r="C3242" s="2"/>
    </row>
    <row r="3243" spans="3:3">
      <c r="C3243" s="2"/>
    </row>
    <row r="3244" spans="3:3">
      <c r="C3244" s="2"/>
    </row>
    <row r="3245" spans="3:3">
      <c r="C3245" s="2"/>
    </row>
    <row r="3246" spans="3:3">
      <c r="C3246" s="2"/>
    </row>
    <row r="3247" spans="3:3">
      <c r="C3247" s="2"/>
    </row>
    <row r="3248" spans="3:3">
      <c r="C3248" s="2"/>
    </row>
    <row r="3249" spans="3:3">
      <c r="C3249" s="2"/>
    </row>
    <row r="3250" spans="3:3">
      <c r="C3250" s="2"/>
    </row>
    <row r="3251" spans="3:3">
      <c r="C3251" s="2"/>
    </row>
    <row r="3252" spans="3:3">
      <c r="C3252" s="2"/>
    </row>
    <row r="3253" spans="3:3">
      <c r="C3253" s="2"/>
    </row>
    <row r="3254" spans="3:3">
      <c r="C3254" s="2"/>
    </row>
    <row r="3255" spans="3:3">
      <c r="C3255" s="2"/>
    </row>
    <row r="3256" spans="3:3">
      <c r="C3256" s="2"/>
    </row>
    <row r="3257" spans="3:3">
      <c r="C3257" s="2"/>
    </row>
    <row r="3258" spans="3:3">
      <c r="C3258" s="2"/>
    </row>
    <row r="3259" spans="3:3">
      <c r="C3259" s="2"/>
    </row>
    <row r="3260" spans="3:3">
      <c r="C3260" s="2"/>
    </row>
    <row r="3261" spans="3:3">
      <c r="C3261" s="2"/>
    </row>
    <row r="3262" spans="3:3">
      <c r="C3262" s="2"/>
    </row>
    <row r="3263" spans="3:3">
      <c r="C3263" s="2"/>
    </row>
    <row r="3264" spans="3:3">
      <c r="C3264" s="2"/>
    </row>
    <row r="3265" spans="3:3">
      <c r="C3265" s="2"/>
    </row>
    <row r="3266" spans="3:3">
      <c r="C3266" s="2"/>
    </row>
    <row r="3267" spans="3:3">
      <c r="C3267" s="2"/>
    </row>
    <row r="3268" spans="3:3">
      <c r="C3268" s="2"/>
    </row>
    <row r="3269" spans="3:3">
      <c r="C3269" s="2"/>
    </row>
    <row r="3270" spans="3:3">
      <c r="C3270" s="2"/>
    </row>
    <row r="3271" spans="3:3">
      <c r="C3271" s="2"/>
    </row>
    <row r="3272" spans="3:3">
      <c r="C3272" s="2"/>
    </row>
    <row r="3273" spans="3:3">
      <c r="C3273" s="2"/>
    </row>
    <row r="3274" spans="3:3">
      <c r="C3274" s="2"/>
    </row>
    <row r="3275" spans="3:3">
      <c r="C3275" s="2"/>
    </row>
    <row r="3276" spans="3:3">
      <c r="C3276" s="2"/>
    </row>
    <row r="3277" spans="3:3">
      <c r="C3277" s="2"/>
    </row>
    <row r="3278" spans="3:3">
      <c r="C3278" s="2"/>
    </row>
    <row r="3279" spans="3:3">
      <c r="C3279" s="2"/>
    </row>
    <row r="3280" spans="3:3">
      <c r="C3280" s="2"/>
    </row>
    <row r="3281" spans="3:3">
      <c r="C3281" s="2"/>
    </row>
    <row r="3282" spans="3:3">
      <c r="C3282" s="2"/>
    </row>
    <row r="3283" spans="3:3">
      <c r="C3283" s="2"/>
    </row>
    <row r="3284" spans="3:3">
      <c r="C3284" s="2"/>
    </row>
    <row r="3285" spans="3:3">
      <c r="C3285" s="2"/>
    </row>
    <row r="3286" spans="3:3">
      <c r="C3286" s="2"/>
    </row>
    <row r="3287" spans="3:3">
      <c r="C3287" s="2"/>
    </row>
    <row r="3288" spans="3:3">
      <c r="C3288" s="2"/>
    </row>
    <row r="3289" spans="3:3">
      <c r="C3289" s="2"/>
    </row>
    <row r="3290" spans="3:3">
      <c r="C3290" s="2"/>
    </row>
    <row r="3291" spans="3:3">
      <c r="C3291" s="2"/>
    </row>
    <row r="3292" spans="3:3">
      <c r="C3292" s="2"/>
    </row>
    <row r="3293" spans="3:3">
      <c r="C3293" s="2"/>
    </row>
    <row r="3294" spans="3:3">
      <c r="C3294" s="2"/>
    </row>
    <row r="3295" spans="3:3">
      <c r="C3295" s="2"/>
    </row>
    <row r="3296" spans="3:3">
      <c r="C3296" s="2"/>
    </row>
    <row r="3297" spans="3:3">
      <c r="C3297" s="2"/>
    </row>
    <row r="3298" spans="3:3">
      <c r="C3298" s="2"/>
    </row>
    <row r="3299" spans="3:3">
      <c r="C3299" s="2"/>
    </row>
    <row r="3300" spans="3:3">
      <c r="C3300" s="2"/>
    </row>
    <row r="3301" spans="3:3">
      <c r="C3301" s="2"/>
    </row>
    <row r="3302" spans="3:3">
      <c r="C3302" s="2"/>
    </row>
    <row r="3303" spans="3:3">
      <c r="C3303" s="2"/>
    </row>
    <row r="3304" spans="3:3">
      <c r="C3304" s="2"/>
    </row>
    <row r="3305" spans="3:3">
      <c r="C3305" s="2"/>
    </row>
    <row r="3306" spans="3:3">
      <c r="C3306" s="2"/>
    </row>
    <row r="3307" spans="3:3">
      <c r="C3307" s="2"/>
    </row>
    <row r="3308" spans="3:3">
      <c r="C3308" s="2"/>
    </row>
    <row r="3309" spans="3:3">
      <c r="C3309" s="2"/>
    </row>
    <row r="3310" spans="3:3">
      <c r="C3310" s="2"/>
    </row>
    <row r="3311" spans="3:3">
      <c r="C3311" s="2"/>
    </row>
    <row r="3312" spans="3:3">
      <c r="C3312" s="2"/>
    </row>
    <row r="3313" spans="3:3">
      <c r="C3313" s="2"/>
    </row>
    <row r="3314" spans="3:3">
      <c r="C3314" s="2"/>
    </row>
    <row r="3315" spans="3:3">
      <c r="C3315" s="2"/>
    </row>
    <row r="3316" spans="3:3">
      <c r="C3316" s="2"/>
    </row>
    <row r="3317" spans="3:3">
      <c r="C3317" s="2"/>
    </row>
    <row r="3318" spans="3:3">
      <c r="C3318" s="2"/>
    </row>
    <row r="3319" spans="3:3">
      <c r="C3319" s="2"/>
    </row>
    <row r="3320" spans="3:3">
      <c r="C3320" s="2"/>
    </row>
    <row r="3321" spans="3:3">
      <c r="C3321" s="2"/>
    </row>
    <row r="3322" spans="3:3">
      <c r="C3322" s="2"/>
    </row>
    <row r="3323" spans="3:3">
      <c r="C3323" s="2"/>
    </row>
    <row r="3324" spans="3:3">
      <c r="C3324" s="2"/>
    </row>
    <row r="3325" spans="3:3">
      <c r="C3325" s="2"/>
    </row>
    <row r="3326" spans="3:3">
      <c r="C3326" s="2"/>
    </row>
    <row r="3327" spans="3:3">
      <c r="C3327" s="2"/>
    </row>
    <row r="3328" spans="3:3">
      <c r="C3328" s="2"/>
    </row>
    <row r="3329" spans="3:3">
      <c r="C3329" s="2"/>
    </row>
    <row r="3330" spans="3:3">
      <c r="C3330" s="2"/>
    </row>
    <row r="3331" spans="3:3">
      <c r="C3331" s="2"/>
    </row>
    <row r="3332" spans="3:3">
      <c r="C3332" s="2"/>
    </row>
    <row r="3333" spans="3:3">
      <c r="C3333" s="2"/>
    </row>
    <row r="3334" spans="3:3">
      <c r="C3334" s="2"/>
    </row>
    <row r="3335" spans="3:3">
      <c r="C3335" s="2"/>
    </row>
    <row r="3336" spans="3:3">
      <c r="C3336" s="2"/>
    </row>
    <row r="3337" spans="3:3">
      <c r="C3337" s="2"/>
    </row>
    <row r="3338" spans="3:3">
      <c r="C3338" s="2"/>
    </row>
    <row r="3339" spans="3:3">
      <c r="C3339" s="2"/>
    </row>
    <row r="3340" spans="3:3">
      <c r="C3340" s="2"/>
    </row>
    <row r="3341" spans="3:3">
      <c r="C3341" s="2"/>
    </row>
    <row r="3342" spans="3:3">
      <c r="C3342" s="2"/>
    </row>
    <row r="3343" spans="3:3">
      <c r="C3343" s="2"/>
    </row>
    <row r="3344" spans="3:3">
      <c r="C3344" s="2"/>
    </row>
    <row r="3345" spans="3:3">
      <c r="C3345" s="2"/>
    </row>
    <row r="3346" spans="3:3">
      <c r="C3346" s="2"/>
    </row>
    <row r="3347" spans="3:3">
      <c r="C3347" s="2"/>
    </row>
    <row r="3348" spans="3:3">
      <c r="C3348" s="2"/>
    </row>
    <row r="3349" spans="3:3">
      <c r="C3349" s="2"/>
    </row>
    <row r="3350" spans="3:3">
      <c r="C3350" s="2"/>
    </row>
    <row r="3351" spans="3:3">
      <c r="C3351" s="2"/>
    </row>
    <row r="3352" spans="3:3">
      <c r="C3352" s="2"/>
    </row>
    <row r="3353" spans="3:3">
      <c r="C3353" s="2"/>
    </row>
    <row r="3354" spans="3:3">
      <c r="C3354" s="2"/>
    </row>
    <row r="3355" spans="3:3">
      <c r="C3355" s="2"/>
    </row>
    <row r="3356" spans="3:3">
      <c r="C3356" s="2"/>
    </row>
    <row r="3357" spans="3:3">
      <c r="C3357" s="2"/>
    </row>
    <row r="3358" spans="3:3">
      <c r="C3358" s="2"/>
    </row>
    <row r="3359" spans="3:3">
      <c r="C3359" s="2"/>
    </row>
    <row r="3360" spans="3:3">
      <c r="C3360" s="2"/>
    </row>
    <row r="3361" spans="3:3">
      <c r="C3361" s="2"/>
    </row>
    <row r="3362" spans="3:3">
      <c r="C3362" s="2"/>
    </row>
    <row r="3363" spans="3:3">
      <c r="C3363" s="2"/>
    </row>
    <row r="3364" spans="3:3">
      <c r="C3364" s="2"/>
    </row>
    <row r="3365" spans="3:3">
      <c r="C3365" s="2"/>
    </row>
    <row r="3366" spans="3:3">
      <c r="C3366" s="2"/>
    </row>
    <row r="3367" spans="3:3">
      <c r="C3367" s="2"/>
    </row>
    <row r="3368" spans="3:3">
      <c r="C3368" s="2"/>
    </row>
    <row r="3369" spans="3:3">
      <c r="C3369" s="2"/>
    </row>
    <row r="3370" spans="3:3">
      <c r="C3370" s="2"/>
    </row>
    <row r="3371" spans="3:3">
      <c r="C3371" s="2"/>
    </row>
    <row r="3372" spans="3:3">
      <c r="C3372" s="2"/>
    </row>
    <row r="3373" spans="3:3">
      <c r="C3373" s="2"/>
    </row>
    <row r="3374" spans="3:3">
      <c r="C3374" s="2"/>
    </row>
    <row r="3375" spans="3:3">
      <c r="C3375" s="2"/>
    </row>
    <row r="3376" spans="3:3">
      <c r="C3376" s="2"/>
    </row>
    <row r="3377" spans="3:3">
      <c r="C3377" s="2"/>
    </row>
    <row r="3378" spans="3:3">
      <c r="C3378" s="2"/>
    </row>
    <row r="3379" spans="3:3">
      <c r="C3379" s="2"/>
    </row>
    <row r="3380" spans="3:3">
      <c r="C3380" s="2"/>
    </row>
    <row r="3381" spans="3:3">
      <c r="C3381" s="2"/>
    </row>
    <row r="3382" spans="3:3">
      <c r="C3382" s="2"/>
    </row>
    <row r="3383" spans="3:3">
      <c r="C3383" s="2"/>
    </row>
    <row r="3384" spans="3:3">
      <c r="C3384" s="2"/>
    </row>
    <row r="3385" spans="3:3">
      <c r="C3385" s="2"/>
    </row>
    <row r="3386" spans="3:3">
      <c r="C3386" s="2"/>
    </row>
    <row r="3387" spans="3:3">
      <c r="C3387" s="2"/>
    </row>
    <row r="3388" spans="3:3">
      <c r="C3388" s="2"/>
    </row>
    <row r="3389" spans="3:3">
      <c r="C3389" s="2"/>
    </row>
    <row r="3390" spans="3:3">
      <c r="C3390" s="2"/>
    </row>
    <row r="3391" spans="3:3">
      <c r="C3391" s="2"/>
    </row>
    <row r="3392" spans="3:3">
      <c r="C3392" s="2"/>
    </row>
    <row r="3393" spans="3:3">
      <c r="C3393" s="2"/>
    </row>
    <row r="3394" spans="3:3">
      <c r="C3394" s="2"/>
    </row>
    <row r="3395" spans="3:3">
      <c r="C3395" s="2"/>
    </row>
    <row r="3396" spans="3:3">
      <c r="C3396" s="2"/>
    </row>
    <row r="3397" spans="3:3">
      <c r="C3397" s="2"/>
    </row>
    <row r="3398" spans="3:3">
      <c r="C3398" s="2"/>
    </row>
    <row r="3399" spans="3:3">
      <c r="C3399" s="2"/>
    </row>
    <row r="3400" spans="3:3">
      <c r="C3400" s="2"/>
    </row>
    <row r="3401" spans="3:3">
      <c r="C3401" s="2"/>
    </row>
    <row r="3402" spans="3:3">
      <c r="C3402" s="2"/>
    </row>
    <row r="3403" spans="3:3">
      <c r="C3403" s="2"/>
    </row>
    <row r="3404" spans="3:3">
      <c r="C3404" s="2"/>
    </row>
    <row r="3405" spans="3:3">
      <c r="C3405" s="2"/>
    </row>
    <row r="3406" spans="3:3">
      <c r="C3406" s="2"/>
    </row>
    <row r="3407" spans="3:3">
      <c r="C3407" s="2"/>
    </row>
    <row r="3408" spans="3:3">
      <c r="C3408" s="2"/>
    </row>
    <row r="3409" spans="3:3">
      <c r="C3409" s="2"/>
    </row>
    <row r="3410" spans="3:3">
      <c r="C3410" s="2"/>
    </row>
    <row r="3411" spans="3:3">
      <c r="C3411" s="2"/>
    </row>
    <row r="3412" spans="3:3">
      <c r="C3412" s="2"/>
    </row>
    <row r="3413" spans="3:3">
      <c r="C3413" s="2"/>
    </row>
    <row r="3414" spans="3:3">
      <c r="C3414" s="2"/>
    </row>
    <row r="3415" spans="3:3">
      <c r="C3415" s="2"/>
    </row>
    <row r="3416" spans="3:3">
      <c r="C3416" s="2"/>
    </row>
    <row r="3417" spans="3:3">
      <c r="C3417" s="2"/>
    </row>
    <row r="3418" spans="3:3">
      <c r="C3418" s="2"/>
    </row>
    <row r="3419" spans="3:3">
      <c r="C3419" s="2"/>
    </row>
    <row r="3420" spans="3:3">
      <c r="C3420" s="2"/>
    </row>
    <row r="3421" spans="3:3">
      <c r="C3421" s="2"/>
    </row>
    <row r="3422" spans="3:3">
      <c r="C3422" s="2"/>
    </row>
    <row r="3423" spans="3:3">
      <c r="C3423" s="2"/>
    </row>
    <row r="3424" spans="3:3">
      <c r="C3424" s="2"/>
    </row>
    <row r="3425" spans="3:3">
      <c r="C3425" s="2"/>
    </row>
    <row r="3426" spans="3:3">
      <c r="C3426" s="2"/>
    </row>
    <row r="3427" spans="3:3">
      <c r="C3427" s="2"/>
    </row>
    <row r="3428" spans="3:3">
      <c r="C3428" s="2"/>
    </row>
    <row r="3429" spans="3:3">
      <c r="C3429" s="2"/>
    </row>
    <row r="3430" spans="3:3">
      <c r="C3430" s="2"/>
    </row>
    <row r="3431" spans="3:3">
      <c r="C3431" s="2"/>
    </row>
    <row r="3432" spans="3:3">
      <c r="C3432" s="2"/>
    </row>
    <row r="3433" spans="3:3">
      <c r="C3433" s="2"/>
    </row>
    <row r="3434" spans="3:3">
      <c r="C3434" s="2"/>
    </row>
    <row r="3435" spans="3:3">
      <c r="C3435" s="2"/>
    </row>
    <row r="3436" spans="3:3">
      <c r="C3436" s="2"/>
    </row>
    <row r="3437" spans="3:3">
      <c r="C3437" s="2"/>
    </row>
    <row r="3438" spans="3:3">
      <c r="C3438" s="2"/>
    </row>
    <row r="3439" spans="3:3">
      <c r="C3439" s="2"/>
    </row>
    <row r="3440" spans="3:3">
      <c r="C3440" s="2"/>
    </row>
    <row r="3441" spans="3:3">
      <c r="C3441" s="2"/>
    </row>
    <row r="3442" spans="3:3">
      <c r="C3442" s="2"/>
    </row>
    <row r="3443" spans="3:3">
      <c r="C3443" s="2"/>
    </row>
    <row r="3444" spans="3:3">
      <c r="C3444" s="2"/>
    </row>
    <row r="3445" spans="3:3">
      <c r="C3445" s="2"/>
    </row>
    <row r="3446" spans="3:3">
      <c r="C3446" s="2"/>
    </row>
    <row r="3447" spans="3:3">
      <c r="C3447" s="2"/>
    </row>
    <row r="3448" spans="3:3">
      <c r="C3448" s="2"/>
    </row>
    <row r="3449" spans="3:3">
      <c r="C3449" s="2"/>
    </row>
    <row r="3450" spans="3:3">
      <c r="C3450" s="2"/>
    </row>
    <row r="3451" spans="3:3">
      <c r="C3451" s="2"/>
    </row>
    <row r="3452" spans="3:3">
      <c r="C3452" s="2"/>
    </row>
    <row r="3453" spans="3:3">
      <c r="C3453" s="2"/>
    </row>
    <row r="3454" spans="3:3">
      <c r="C3454" s="2"/>
    </row>
    <row r="3455" spans="3:3">
      <c r="C3455" s="2"/>
    </row>
    <row r="3456" spans="3:3">
      <c r="C3456" s="2"/>
    </row>
    <row r="3457" spans="3:3">
      <c r="C3457" s="2"/>
    </row>
    <row r="3458" spans="3:3">
      <c r="C3458" s="2"/>
    </row>
    <row r="3459" spans="3:3">
      <c r="C3459" s="2"/>
    </row>
    <row r="3460" spans="3:3">
      <c r="C3460" s="2"/>
    </row>
    <row r="3461" spans="3:3">
      <c r="C3461" s="2"/>
    </row>
    <row r="3462" spans="3:3">
      <c r="C3462" s="2"/>
    </row>
    <row r="3463" spans="3:3">
      <c r="C3463" s="2"/>
    </row>
    <row r="3464" spans="3:3">
      <c r="C3464" s="2"/>
    </row>
    <row r="3465" spans="3:3">
      <c r="C3465" s="2"/>
    </row>
    <row r="3466" spans="3:3">
      <c r="C3466" s="2"/>
    </row>
    <row r="3467" spans="3:3">
      <c r="C3467" s="2"/>
    </row>
    <row r="3468" spans="3:3">
      <c r="C3468" s="2"/>
    </row>
    <row r="3469" spans="3:3">
      <c r="C3469" s="2"/>
    </row>
    <row r="3470" spans="3:3">
      <c r="C3470" s="2"/>
    </row>
    <row r="3471" spans="3:3">
      <c r="C3471" s="2"/>
    </row>
    <row r="3472" spans="3:3">
      <c r="C3472" s="2"/>
    </row>
    <row r="3473" spans="3:3">
      <c r="C3473" s="2"/>
    </row>
    <row r="3474" spans="3:3">
      <c r="C3474" s="2"/>
    </row>
    <row r="3475" spans="3:3">
      <c r="C3475" s="2"/>
    </row>
    <row r="3476" spans="3:3">
      <c r="C3476" s="2"/>
    </row>
    <row r="3477" spans="3:3">
      <c r="C3477" s="2"/>
    </row>
    <row r="3478" spans="3:3">
      <c r="C3478" s="2"/>
    </row>
    <row r="3479" spans="3:3">
      <c r="C3479" s="2"/>
    </row>
    <row r="3480" spans="3:3">
      <c r="C3480" s="2"/>
    </row>
    <row r="3481" spans="3:3">
      <c r="C3481" s="2"/>
    </row>
    <row r="3482" spans="3:3">
      <c r="C3482" s="2"/>
    </row>
    <row r="3483" spans="3:3">
      <c r="C3483" s="2"/>
    </row>
    <row r="3484" spans="3:3">
      <c r="C3484" s="2"/>
    </row>
    <row r="3485" spans="3:3">
      <c r="C3485" s="2"/>
    </row>
    <row r="3486" spans="3:3">
      <c r="C3486" s="2"/>
    </row>
    <row r="3487" spans="3:3">
      <c r="C3487" s="2"/>
    </row>
    <row r="3488" spans="3:3">
      <c r="C3488" s="2"/>
    </row>
    <row r="3489" spans="3:3">
      <c r="C3489" s="2"/>
    </row>
    <row r="3490" spans="3:3">
      <c r="C3490" s="2"/>
    </row>
    <row r="3491" spans="3:3">
      <c r="C3491" s="2"/>
    </row>
    <row r="3492" spans="3:3">
      <c r="C3492" s="2"/>
    </row>
    <row r="3493" spans="3:3">
      <c r="C3493" s="2"/>
    </row>
    <row r="3494" spans="3:3">
      <c r="C3494" s="2"/>
    </row>
    <row r="3495" spans="3:3">
      <c r="C3495" s="2"/>
    </row>
    <row r="3496" spans="3:3">
      <c r="C3496" s="2"/>
    </row>
    <row r="3497" spans="3:3">
      <c r="C3497" s="2"/>
    </row>
    <row r="3498" spans="3:3">
      <c r="C3498" s="2"/>
    </row>
    <row r="3499" spans="3:3">
      <c r="C3499" s="2"/>
    </row>
    <row r="3500" spans="3:3">
      <c r="C3500" s="2"/>
    </row>
    <row r="3501" spans="3:3">
      <c r="C3501" s="2"/>
    </row>
    <row r="3502" spans="3:3">
      <c r="C3502" s="2"/>
    </row>
    <row r="3503" spans="3:3">
      <c r="C3503" s="2"/>
    </row>
    <row r="3504" spans="3:3">
      <c r="C3504" s="2"/>
    </row>
    <row r="3505" spans="3:3">
      <c r="C3505" s="2"/>
    </row>
    <row r="3506" spans="3:3">
      <c r="C3506" s="2"/>
    </row>
    <row r="3507" spans="3:3">
      <c r="C3507" s="2"/>
    </row>
    <row r="3508" spans="3:3">
      <c r="C3508" s="2"/>
    </row>
    <row r="3509" spans="3:3">
      <c r="C3509" s="2"/>
    </row>
    <row r="3510" spans="3:3">
      <c r="C3510" s="2"/>
    </row>
    <row r="3511" spans="3:3">
      <c r="C3511" s="2"/>
    </row>
    <row r="3512" spans="3:3">
      <c r="C3512" s="2"/>
    </row>
    <row r="3513" spans="3:3">
      <c r="C3513" s="2"/>
    </row>
    <row r="3514" spans="3:3">
      <c r="C3514" s="2"/>
    </row>
    <row r="3515" spans="3:3">
      <c r="C3515" s="2"/>
    </row>
    <row r="3516" spans="3:3">
      <c r="C3516" s="2"/>
    </row>
    <row r="3517" spans="3:3">
      <c r="C3517" s="2"/>
    </row>
    <row r="3518" spans="3:3">
      <c r="C3518" s="2"/>
    </row>
    <row r="3519" spans="3:3">
      <c r="C3519" s="2"/>
    </row>
    <row r="3520" spans="3:3">
      <c r="C3520" s="2"/>
    </row>
    <row r="3521" spans="3:3">
      <c r="C3521" s="2"/>
    </row>
    <row r="3522" spans="3:3">
      <c r="C3522" s="2"/>
    </row>
    <row r="3523" spans="3:3">
      <c r="C3523" s="2"/>
    </row>
    <row r="3524" spans="3:3">
      <c r="C3524" s="2"/>
    </row>
    <row r="3525" spans="3:3">
      <c r="C3525" s="2"/>
    </row>
    <row r="3526" spans="3:3">
      <c r="C3526" s="2"/>
    </row>
    <row r="3527" spans="3:3">
      <c r="C3527" s="2"/>
    </row>
    <row r="3528" spans="3:3">
      <c r="C3528" s="2"/>
    </row>
    <row r="3529" spans="3:3">
      <c r="C3529" s="2"/>
    </row>
    <row r="3530" spans="3:3">
      <c r="C3530" s="2"/>
    </row>
    <row r="3531" spans="3:3">
      <c r="C3531" s="2"/>
    </row>
    <row r="3532" spans="3:3">
      <c r="C3532" s="2"/>
    </row>
    <row r="3533" spans="3:3">
      <c r="C3533" s="2"/>
    </row>
    <row r="3534" spans="3:3">
      <c r="C3534" s="2"/>
    </row>
    <row r="3535" spans="3:3">
      <c r="C3535" s="2"/>
    </row>
    <row r="3536" spans="3:3">
      <c r="C3536" s="2"/>
    </row>
    <row r="3537" spans="3:3">
      <c r="C3537" s="2"/>
    </row>
    <row r="3538" spans="3:3">
      <c r="C3538" s="2"/>
    </row>
    <row r="3539" spans="3:3">
      <c r="C3539" s="2"/>
    </row>
    <row r="3540" spans="3:3">
      <c r="C3540" s="2"/>
    </row>
    <row r="3541" spans="3:3">
      <c r="C3541" s="2"/>
    </row>
    <row r="3542" spans="3:3">
      <c r="C3542" s="2"/>
    </row>
    <row r="3543" spans="3:3">
      <c r="C3543" s="2"/>
    </row>
    <row r="3544" spans="3:3">
      <c r="C3544" s="2"/>
    </row>
    <row r="3545" spans="3:3">
      <c r="C3545" s="2"/>
    </row>
    <row r="3546" spans="3:3">
      <c r="C3546" s="2"/>
    </row>
    <row r="3547" spans="3:3">
      <c r="C3547" s="2"/>
    </row>
    <row r="3548" spans="3:3">
      <c r="C3548" s="2"/>
    </row>
    <row r="3549" spans="3:3">
      <c r="C3549" s="2"/>
    </row>
    <row r="3550" spans="3:3">
      <c r="C3550" s="2"/>
    </row>
    <row r="3551" spans="3:3">
      <c r="C3551" s="2"/>
    </row>
    <row r="3552" spans="3:3">
      <c r="C3552" s="2"/>
    </row>
    <row r="3553" spans="3:3">
      <c r="C3553" s="2"/>
    </row>
    <row r="3554" spans="3:3">
      <c r="C3554" s="2"/>
    </row>
    <row r="3555" spans="3:3">
      <c r="C3555" s="2"/>
    </row>
    <row r="3556" spans="3:3">
      <c r="C3556" s="2"/>
    </row>
    <row r="3557" spans="3:3">
      <c r="C3557" s="2"/>
    </row>
    <row r="3558" spans="3:3">
      <c r="C3558" s="2"/>
    </row>
    <row r="3559" spans="3:3">
      <c r="C3559" s="2"/>
    </row>
    <row r="3560" spans="3:3">
      <c r="C3560" s="2"/>
    </row>
    <row r="3561" spans="3:3">
      <c r="C3561" s="2"/>
    </row>
    <row r="3562" spans="3:3">
      <c r="C3562" s="2"/>
    </row>
    <row r="3563" spans="3:3">
      <c r="C3563" s="2"/>
    </row>
    <row r="3564" spans="3:3">
      <c r="C3564" s="2"/>
    </row>
    <row r="3565" spans="3:3">
      <c r="C3565" s="2"/>
    </row>
    <row r="3566" spans="3:3">
      <c r="C3566" s="2"/>
    </row>
    <row r="3567" spans="3:3">
      <c r="C3567" s="2"/>
    </row>
    <row r="3568" spans="3:3">
      <c r="C3568" s="2"/>
    </row>
    <row r="3569" spans="3:3">
      <c r="C3569" s="2"/>
    </row>
    <row r="3570" spans="3:3">
      <c r="C3570" s="2"/>
    </row>
    <row r="3571" spans="3:3">
      <c r="C3571" s="2"/>
    </row>
    <row r="3572" spans="3:3">
      <c r="C3572" s="2"/>
    </row>
    <row r="3573" spans="3:3">
      <c r="C3573" s="2"/>
    </row>
    <row r="3574" spans="3:3">
      <c r="C3574" s="2"/>
    </row>
    <row r="3575" spans="3:3">
      <c r="C3575" s="2"/>
    </row>
    <row r="3576" spans="3:3">
      <c r="C3576" s="2"/>
    </row>
    <row r="3577" spans="3:3">
      <c r="C3577" s="2"/>
    </row>
    <row r="3578" spans="3:3">
      <c r="C3578" s="2"/>
    </row>
    <row r="3579" spans="3:3">
      <c r="C3579" s="2"/>
    </row>
    <row r="3580" spans="3:3">
      <c r="C3580" s="2"/>
    </row>
    <row r="3581" spans="3:3">
      <c r="C3581" s="2"/>
    </row>
    <row r="3582" spans="3:3">
      <c r="C3582" s="2"/>
    </row>
    <row r="3583" spans="3:3">
      <c r="C3583" s="2"/>
    </row>
    <row r="3584" spans="3:3">
      <c r="C3584" s="2"/>
    </row>
    <row r="3585" spans="3:3">
      <c r="C3585" s="2"/>
    </row>
    <row r="3586" spans="3:3">
      <c r="C3586" s="2"/>
    </row>
    <row r="3587" spans="3:3">
      <c r="C3587" s="2"/>
    </row>
    <row r="3588" spans="3:3">
      <c r="C3588" s="2"/>
    </row>
    <row r="3589" spans="3:3">
      <c r="C3589" s="2"/>
    </row>
    <row r="3590" spans="3:3">
      <c r="C3590" s="2"/>
    </row>
    <row r="3591" spans="3:3">
      <c r="C3591" s="2"/>
    </row>
    <row r="3592" spans="3:3">
      <c r="C3592" s="2"/>
    </row>
    <row r="3593" spans="3:3">
      <c r="C3593" s="2"/>
    </row>
    <row r="3594" spans="3:3">
      <c r="C3594" s="2"/>
    </row>
    <row r="3595" spans="3:3">
      <c r="C3595" s="2"/>
    </row>
    <row r="3596" spans="3:3">
      <c r="C3596" s="2"/>
    </row>
    <row r="3597" spans="3:3">
      <c r="C3597" s="2"/>
    </row>
    <row r="3598" spans="3:3">
      <c r="C3598" s="2"/>
    </row>
    <row r="3599" spans="3:3">
      <c r="C3599" s="2"/>
    </row>
    <row r="3600" spans="3:3">
      <c r="C3600" s="2"/>
    </row>
    <row r="3601" spans="3:3">
      <c r="C3601" s="2"/>
    </row>
    <row r="3602" spans="3:3">
      <c r="C3602" s="2"/>
    </row>
    <row r="3603" spans="3:3">
      <c r="C3603" s="2"/>
    </row>
    <row r="3604" spans="3:3">
      <c r="C3604" s="2"/>
    </row>
    <row r="3605" spans="3:3">
      <c r="C3605" s="2"/>
    </row>
    <row r="3606" spans="3:3">
      <c r="C3606" s="2"/>
    </row>
    <row r="3607" spans="3:3">
      <c r="C3607" s="2"/>
    </row>
    <row r="3608" spans="3:3">
      <c r="C3608" s="2"/>
    </row>
    <row r="3609" spans="3:3">
      <c r="C3609" s="2"/>
    </row>
    <row r="3610" spans="3:3">
      <c r="C3610" s="2"/>
    </row>
    <row r="3611" spans="3:3">
      <c r="C3611" s="2"/>
    </row>
    <row r="3612" spans="3:3">
      <c r="C3612" s="2"/>
    </row>
    <row r="3613" spans="3:3">
      <c r="C3613" s="2"/>
    </row>
    <row r="3614" spans="3:3">
      <c r="C3614" s="2"/>
    </row>
    <row r="3615" spans="3:3">
      <c r="C3615" s="2"/>
    </row>
    <row r="3616" spans="3:3">
      <c r="C3616" s="2"/>
    </row>
    <row r="3617" spans="3:3">
      <c r="C3617" s="2"/>
    </row>
    <row r="3618" spans="3:3">
      <c r="C3618" s="2"/>
    </row>
    <row r="3619" spans="3:3">
      <c r="C3619" s="2"/>
    </row>
    <row r="3620" spans="3:3">
      <c r="C3620" s="2"/>
    </row>
    <row r="3621" spans="3:3">
      <c r="C3621" s="2"/>
    </row>
    <row r="3622" spans="3:3">
      <c r="C3622" s="2"/>
    </row>
    <row r="3623" spans="3:3">
      <c r="C3623" s="2"/>
    </row>
    <row r="3624" spans="3:3">
      <c r="C3624" s="2"/>
    </row>
    <row r="3625" spans="3:3">
      <c r="C3625" s="2"/>
    </row>
    <row r="3626" spans="3:3">
      <c r="C3626" s="2"/>
    </row>
    <row r="3627" spans="3:3">
      <c r="C3627" s="2"/>
    </row>
    <row r="3628" spans="3:3">
      <c r="C3628" s="2"/>
    </row>
    <row r="3629" spans="3:3">
      <c r="C3629" s="2"/>
    </row>
    <row r="3630" spans="3:3">
      <c r="C3630" s="2"/>
    </row>
    <row r="3631" spans="3:3">
      <c r="C3631" s="2"/>
    </row>
    <row r="3632" spans="3:3">
      <c r="C3632" s="2"/>
    </row>
    <row r="3633" spans="3:3">
      <c r="C3633" s="2"/>
    </row>
    <row r="3634" spans="3:3">
      <c r="C3634" s="2"/>
    </row>
    <row r="3635" spans="3:3">
      <c r="C3635" s="2"/>
    </row>
    <row r="3636" spans="3:3">
      <c r="C3636" s="2"/>
    </row>
    <row r="3637" spans="3:3">
      <c r="C3637" s="2"/>
    </row>
    <row r="3638" spans="3:3">
      <c r="C3638" s="2"/>
    </row>
    <row r="3639" spans="3:3">
      <c r="C3639" s="2"/>
    </row>
    <row r="3640" spans="3:3">
      <c r="C3640" s="2"/>
    </row>
    <row r="3641" spans="3:3">
      <c r="C3641" s="2"/>
    </row>
    <row r="3642" spans="3:3">
      <c r="C3642" s="2"/>
    </row>
    <row r="3643" spans="3:3">
      <c r="C3643" s="2"/>
    </row>
    <row r="3644" spans="3:3">
      <c r="C3644" s="2"/>
    </row>
    <row r="3645" spans="3:3">
      <c r="C3645" s="2"/>
    </row>
    <row r="3646" spans="3:3">
      <c r="C3646" s="2"/>
    </row>
    <row r="3647" spans="3:3">
      <c r="C3647" s="2"/>
    </row>
    <row r="3648" spans="3:3">
      <c r="C3648" s="2"/>
    </row>
    <row r="3649" spans="3:3">
      <c r="C3649" s="2"/>
    </row>
    <row r="3650" spans="3:3">
      <c r="C3650" s="2"/>
    </row>
    <row r="3651" spans="3:3">
      <c r="C3651" s="2"/>
    </row>
    <row r="3652" spans="3:3">
      <c r="C3652" s="2"/>
    </row>
    <row r="3653" spans="3:3">
      <c r="C3653" s="2"/>
    </row>
    <row r="3654" spans="3:3">
      <c r="C3654" s="2"/>
    </row>
    <row r="3655" spans="3:3">
      <c r="C3655" s="2"/>
    </row>
    <row r="3656" spans="3:3">
      <c r="C3656" s="2"/>
    </row>
    <row r="3657" spans="3:3">
      <c r="C3657" s="2"/>
    </row>
    <row r="3658" spans="3:3">
      <c r="C3658" s="2"/>
    </row>
    <row r="3659" spans="3:3">
      <c r="C3659" s="2"/>
    </row>
    <row r="3660" spans="3:3">
      <c r="C3660" s="2"/>
    </row>
    <row r="3661" spans="3:3">
      <c r="C3661" s="2"/>
    </row>
    <row r="3662" spans="3:3">
      <c r="C3662" s="2"/>
    </row>
    <row r="3663" spans="3:3">
      <c r="C3663" s="2"/>
    </row>
    <row r="3664" spans="3:3">
      <c r="C3664" s="2"/>
    </row>
    <row r="3665" spans="3:3">
      <c r="C3665" s="2"/>
    </row>
    <row r="3666" spans="3:3">
      <c r="C3666" s="2"/>
    </row>
    <row r="3667" spans="3:3">
      <c r="C3667" s="2"/>
    </row>
    <row r="3668" spans="3:3">
      <c r="C3668" s="2"/>
    </row>
    <row r="3669" spans="3:3">
      <c r="C3669" s="2"/>
    </row>
    <row r="3670" spans="3:3">
      <c r="C3670" s="2"/>
    </row>
    <row r="3671" spans="3:3">
      <c r="C3671" s="2"/>
    </row>
    <row r="3672" spans="3:3">
      <c r="C3672" s="2"/>
    </row>
    <row r="3673" spans="3:3">
      <c r="C3673" s="2"/>
    </row>
    <row r="3674" spans="3:3">
      <c r="C3674" s="2"/>
    </row>
    <row r="3675" spans="3:3">
      <c r="C3675" s="2"/>
    </row>
    <row r="3676" spans="3:3">
      <c r="C3676" s="2"/>
    </row>
    <row r="3677" spans="3:3">
      <c r="C3677" s="2"/>
    </row>
    <row r="3678" spans="3:3">
      <c r="C3678" s="2"/>
    </row>
    <row r="3679" spans="3:3">
      <c r="C3679" s="2"/>
    </row>
    <row r="3680" spans="3:3">
      <c r="C3680" s="2"/>
    </row>
    <row r="3681" spans="3:3">
      <c r="C3681" s="2"/>
    </row>
    <row r="3682" spans="3:3">
      <c r="C3682" s="2"/>
    </row>
    <row r="3683" spans="3:3">
      <c r="C3683" s="2"/>
    </row>
    <row r="3684" spans="3:3">
      <c r="C3684" s="2"/>
    </row>
    <row r="3685" spans="3:3">
      <c r="C3685" s="2"/>
    </row>
    <row r="3686" spans="3:3">
      <c r="C3686" s="2"/>
    </row>
    <row r="3687" spans="3:3">
      <c r="C3687" s="2"/>
    </row>
    <row r="3688" spans="3:3">
      <c r="C3688" s="2"/>
    </row>
    <row r="3689" spans="3:3">
      <c r="C3689" s="2"/>
    </row>
    <row r="3690" spans="3:3">
      <c r="C3690" s="2"/>
    </row>
    <row r="3691" spans="3:3">
      <c r="C3691" s="2"/>
    </row>
    <row r="3692" spans="3:3">
      <c r="C3692" s="2"/>
    </row>
    <row r="3693" spans="3:3">
      <c r="C3693" s="2"/>
    </row>
    <row r="3694" spans="3:3">
      <c r="C3694" s="2"/>
    </row>
    <row r="3695" spans="3:3">
      <c r="C3695" s="2"/>
    </row>
    <row r="3696" spans="3:3">
      <c r="C3696" s="2"/>
    </row>
    <row r="3697" spans="3:3">
      <c r="C3697" s="2"/>
    </row>
    <row r="3698" spans="3:3">
      <c r="C3698" s="2"/>
    </row>
    <row r="3699" spans="3:3">
      <c r="C3699" s="2"/>
    </row>
    <row r="3700" spans="3:3">
      <c r="C3700" s="2"/>
    </row>
    <row r="3701" spans="3:3">
      <c r="C3701" s="2"/>
    </row>
    <row r="3702" spans="3:3">
      <c r="C3702" s="2"/>
    </row>
    <row r="3703" spans="3:3">
      <c r="C3703" s="2"/>
    </row>
    <row r="3704" spans="3:3">
      <c r="C3704" s="2"/>
    </row>
    <row r="3705" spans="3:3">
      <c r="C3705" s="2"/>
    </row>
    <row r="3706" spans="3:3">
      <c r="C3706" s="2"/>
    </row>
    <row r="3707" spans="3:3">
      <c r="C3707" s="2"/>
    </row>
    <row r="3708" spans="3:3">
      <c r="C3708" s="2"/>
    </row>
    <row r="3709" spans="3:3">
      <c r="C3709" s="2"/>
    </row>
    <row r="3710" spans="3:3">
      <c r="C3710" s="2"/>
    </row>
    <row r="3711" spans="3:3">
      <c r="C3711" s="2"/>
    </row>
    <row r="3712" spans="3:3">
      <c r="C3712" s="2"/>
    </row>
    <row r="3713" spans="3:3">
      <c r="C3713" s="2"/>
    </row>
    <row r="3714" spans="3:3">
      <c r="C3714" s="2"/>
    </row>
    <row r="3715" spans="3:3">
      <c r="C3715" s="2"/>
    </row>
    <row r="3716" spans="3:3">
      <c r="C3716" s="2"/>
    </row>
    <row r="3717" spans="3:3">
      <c r="C3717" s="2"/>
    </row>
    <row r="3718" spans="3:3">
      <c r="C3718" s="2"/>
    </row>
    <row r="3719" spans="3:3">
      <c r="C3719" s="2"/>
    </row>
    <row r="3720" spans="3:3">
      <c r="C3720" s="2"/>
    </row>
    <row r="3721" spans="3:3">
      <c r="C3721" s="2"/>
    </row>
    <row r="3722" spans="3:3">
      <c r="C3722" s="2"/>
    </row>
    <row r="3723" spans="3:3">
      <c r="C3723" s="2"/>
    </row>
    <row r="3724" spans="3:3">
      <c r="C3724" s="2"/>
    </row>
    <row r="3725" spans="3:3">
      <c r="C3725" s="2"/>
    </row>
    <row r="3726" spans="3:3">
      <c r="C3726" s="2"/>
    </row>
    <row r="3727" spans="3:3">
      <c r="C3727" s="2"/>
    </row>
    <row r="3728" spans="3:3">
      <c r="C3728" s="2"/>
    </row>
    <row r="3729" spans="3:3">
      <c r="C3729" s="2"/>
    </row>
    <row r="3730" spans="3:3">
      <c r="C3730" s="2"/>
    </row>
    <row r="3731" spans="3:3">
      <c r="C3731" s="2"/>
    </row>
    <row r="3732" spans="3:3">
      <c r="C3732" s="2"/>
    </row>
    <row r="3733" spans="3:3">
      <c r="C3733" s="2"/>
    </row>
    <row r="3734" spans="3:3">
      <c r="C3734" s="2"/>
    </row>
    <row r="3735" spans="3:3">
      <c r="C3735" s="2"/>
    </row>
    <row r="3736" spans="3:3">
      <c r="C3736" s="2"/>
    </row>
    <row r="3737" spans="3:3">
      <c r="C3737" s="2"/>
    </row>
    <row r="3738" spans="3:3">
      <c r="C3738" s="2"/>
    </row>
    <row r="3739" spans="3:3">
      <c r="C3739" s="2"/>
    </row>
    <row r="3740" spans="3:3">
      <c r="C3740" s="2"/>
    </row>
    <row r="3741" spans="3:3">
      <c r="C3741" s="2"/>
    </row>
    <row r="3742" spans="3:3">
      <c r="C3742" s="2"/>
    </row>
    <row r="3743" spans="3:3">
      <c r="C3743" s="2"/>
    </row>
    <row r="3744" spans="3:3">
      <c r="C3744" s="2"/>
    </row>
    <row r="3745" spans="3:3">
      <c r="C3745" s="2"/>
    </row>
    <row r="3746" spans="3:3">
      <c r="C3746" s="2"/>
    </row>
    <row r="3747" spans="3:3">
      <c r="C3747" s="2"/>
    </row>
    <row r="3748" spans="3:3">
      <c r="C3748" s="2"/>
    </row>
    <row r="3749" spans="3:3">
      <c r="C3749" s="2"/>
    </row>
    <row r="3750" spans="3:3">
      <c r="C3750" s="2"/>
    </row>
    <row r="3751" spans="3:3">
      <c r="C3751" s="2"/>
    </row>
    <row r="3752" spans="3:3">
      <c r="C3752" s="2"/>
    </row>
    <row r="3753" spans="3:3">
      <c r="C3753" s="2"/>
    </row>
    <row r="3754" spans="3:3">
      <c r="C3754" s="2"/>
    </row>
    <row r="3755" spans="3:3">
      <c r="C3755" s="2"/>
    </row>
    <row r="3756" spans="3:3">
      <c r="C3756" s="2"/>
    </row>
    <row r="3757" spans="3:3">
      <c r="C3757" s="2"/>
    </row>
    <row r="3758" spans="3:3">
      <c r="C3758" s="2"/>
    </row>
    <row r="3759" spans="3:3">
      <c r="C3759" s="2"/>
    </row>
    <row r="3760" spans="3:3">
      <c r="C3760" s="2"/>
    </row>
    <row r="3761" spans="3:3">
      <c r="C3761" s="2"/>
    </row>
    <row r="3762" spans="3:3">
      <c r="C3762" s="2"/>
    </row>
    <row r="3763" spans="3:3">
      <c r="C3763" s="2"/>
    </row>
    <row r="3764" spans="3:3">
      <c r="C3764" s="2"/>
    </row>
    <row r="3765" spans="3:3">
      <c r="C3765" s="2"/>
    </row>
    <row r="3766" spans="3:3">
      <c r="C3766" s="2"/>
    </row>
    <row r="3767" spans="3:3">
      <c r="C3767" s="2"/>
    </row>
    <row r="3768" spans="3:3">
      <c r="C3768" s="2"/>
    </row>
    <row r="3769" spans="3:3">
      <c r="C3769" s="2"/>
    </row>
    <row r="3770" spans="3:3">
      <c r="C3770" s="2"/>
    </row>
    <row r="3771" spans="3:3">
      <c r="C3771" s="2"/>
    </row>
    <row r="3772" spans="3:3">
      <c r="C3772" s="2"/>
    </row>
    <row r="3773" spans="3:3">
      <c r="C3773" s="2"/>
    </row>
    <row r="3774" spans="3:3">
      <c r="C3774" s="2"/>
    </row>
    <row r="3775" spans="3:3">
      <c r="C3775" s="2"/>
    </row>
    <row r="3776" spans="3:3">
      <c r="C3776" s="2"/>
    </row>
    <row r="3777" spans="3:3">
      <c r="C3777" s="2"/>
    </row>
    <row r="3778" spans="3:3">
      <c r="C3778" s="2"/>
    </row>
    <row r="3779" spans="3:3">
      <c r="C3779" s="2"/>
    </row>
    <row r="3780" spans="3:3">
      <c r="C3780" s="2"/>
    </row>
    <row r="3781" spans="3:3">
      <c r="C3781" s="2"/>
    </row>
    <row r="3782" spans="3:3">
      <c r="C3782" s="2"/>
    </row>
    <row r="3783" spans="3:3">
      <c r="C3783" s="2"/>
    </row>
    <row r="3784" spans="3:3">
      <c r="C3784" s="2"/>
    </row>
    <row r="3785" spans="3:3">
      <c r="C3785" s="2"/>
    </row>
    <row r="3786" spans="3:3">
      <c r="C3786" s="2"/>
    </row>
    <row r="3787" spans="3:3">
      <c r="C3787" s="2"/>
    </row>
    <row r="3788" spans="3:3">
      <c r="C3788" s="2"/>
    </row>
    <row r="3789" spans="3:3">
      <c r="C3789" s="2"/>
    </row>
    <row r="3790" spans="3:3">
      <c r="C3790" s="2"/>
    </row>
    <row r="3791" spans="3:3">
      <c r="C3791" s="2"/>
    </row>
    <row r="3792" spans="3:3">
      <c r="C3792" s="2"/>
    </row>
    <row r="3793" spans="3:3">
      <c r="C3793" s="2"/>
    </row>
    <row r="3794" spans="3:3">
      <c r="C3794" s="2"/>
    </row>
    <row r="3795" spans="3:3">
      <c r="C3795" s="2"/>
    </row>
    <row r="3796" spans="3:3">
      <c r="C3796" s="2"/>
    </row>
    <row r="3797" spans="3:3">
      <c r="C3797" s="2"/>
    </row>
    <row r="3798" spans="3:3">
      <c r="C3798" s="2"/>
    </row>
    <row r="3799" spans="3:3">
      <c r="C3799" s="2"/>
    </row>
    <row r="3800" spans="3:3">
      <c r="C3800" s="2"/>
    </row>
    <row r="3801" spans="3:3">
      <c r="C3801" s="2"/>
    </row>
    <row r="3802" spans="3:3">
      <c r="C3802" s="2"/>
    </row>
    <row r="3803" spans="3:3">
      <c r="C3803" s="2"/>
    </row>
    <row r="3804" spans="3:3">
      <c r="C3804" s="2"/>
    </row>
    <row r="3805" spans="3:3">
      <c r="C3805" s="2"/>
    </row>
    <row r="3806" spans="3:3">
      <c r="C3806" s="2"/>
    </row>
    <row r="3807" spans="3:3">
      <c r="C3807" s="2"/>
    </row>
    <row r="3808" spans="3:3">
      <c r="C3808" s="2"/>
    </row>
    <row r="3809" spans="3:3">
      <c r="C3809" s="2"/>
    </row>
    <row r="3810" spans="3:3">
      <c r="C3810" s="2"/>
    </row>
    <row r="3811" spans="3:3">
      <c r="C3811" s="2"/>
    </row>
    <row r="3812" spans="3:3">
      <c r="C3812" s="2"/>
    </row>
    <row r="3813" spans="3:3">
      <c r="C3813" s="2"/>
    </row>
    <row r="3814" spans="3:3">
      <c r="C3814" s="2"/>
    </row>
    <row r="3815" spans="3:3">
      <c r="C3815" s="2"/>
    </row>
    <row r="3816" spans="3:3">
      <c r="C3816" s="2"/>
    </row>
    <row r="3817" spans="3:3">
      <c r="C3817" s="2"/>
    </row>
    <row r="3818" spans="3:3">
      <c r="C3818" s="2"/>
    </row>
    <row r="3819" spans="3:3">
      <c r="C3819" s="2"/>
    </row>
    <row r="3820" spans="3:3">
      <c r="C3820" s="2"/>
    </row>
    <row r="3821" spans="3:3">
      <c r="C3821" s="2"/>
    </row>
    <row r="3822" spans="3:3">
      <c r="C3822" s="2"/>
    </row>
    <row r="3823" spans="3:3">
      <c r="C3823" s="2"/>
    </row>
    <row r="3824" spans="3:3">
      <c r="C3824" s="2"/>
    </row>
    <row r="3825" spans="3:3">
      <c r="C3825" s="2"/>
    </row>
    <row r="3826" spans="3:3">
      <c r="C3826" s="2"/>
    </row>
    <row r="3827" spans="3:3">
      <c r="C3827" s="2"/>
    </row>
    <row r="3828" spans="3:3">
      <c r="C3828" s="2"/>
    </row>
    <row r="3829" spans="3:3">
      <c r="C3829" s="2"/>
    </row>
    <row r="3830" spans="3:3">
      <c r="C3830" s="2"/>
    </row>
    <row r="3831" spans="3:3">
      <c r="C3831" s="2"/>
    </row>
    <row r="3832" spans="3:3">
      <c r="C3832" s="2"/>
    </row>
    <row r="3833" spans="3:3">
      <c r="C3833" s="2"/>
    </row>
    <row r="3834" spans="3:3">
      <c r="C3834" s="2"/>
    </row>
    <row r="3835" spans="3:3">
      <c r="C3835" s="2"/>
    </row>
    <row r="3836" spans="3:3">
      <c r="C3836" s="2"/>
    </row>
    <row r="3837" spans="3:3">
      <c r="C3837" s="2"/>
    </row>
    <row r="3838" spans="3:3">
      <c r="C3838" s="2"/>
    </row>
    <row r="3839" spans="3:3">
      <c r="C3839" s="2"/>
    </row>
    <row r="3840" spans="3:3">
      <c r="C3840" s="2"/>
    </row>
    <row r="3841" spans="3:3">
      <c r="C3841" s="2"/>
    </row>
    <row r="3842" spans="3:3">
      <c r="C3842" s="2"/>
    </row>
    <row r="3843" spans="3:3">
      <c r="C3843" s="2"/>
    </row>
    <row r="3844" spans="3:3">
      <c r="C3844" s="2"/>
    </row>
    <row r="3845" spans="3:3">
      <c r="C3845" s="2"/>
    </row>
    <row r="3846" spans="3:3">
      <c r="C3846" s="2"/>
    </row>
    <row r="3847" spans="3:3">
      <c r="C3847" s="2"/>
    </row>
    <row r="3848" spans="3:3">
      <c r="C3848" s="2"/>
    </row>
    <row r="3849" spans="3:3">
      <c r="C3849" s="2"/>
    </row>
    <row r="3850" spans="3:3">
      <c r="C3850" s="2"/>
    </row>
    <row r="3851" spans="3:3">
      <c r="C3851" s="2"/>
    </row>
    <row r="3852" spans="3:3">
      <c r="C3852" s="2"/>
    </row>
    <row r="3853" spans="3:3">
      <c r="C3853" s="2"/>
    </row>
    <row r="3854" spans="3:3">
      <c r="C3854" s="2"/>
    </row>
    <row r="3855" spans="3:3">
      <c r="C3855" s="2"/>
    </row>
    <row r="3856" spans="3:3">
      <c r="C3856" s="2"/>
    </row>
    <row r="3857" spans="3:3">
      <c r="C3857" s="2"/>
    </row>
    <row r="3858" spans="3:3">
      <c r="C3858" s="2"/>
    </row>
    <row r="3859" spans="3:3">
      <c r="C3859" s="2"/>
    </row>
    <row r="3860" spans="3:3">
      <c r="C3860" s="2"/>
    </row>
    <row r="3861" spans="3:3">
      <c r="C3861" s="2"/>
    </row>
    <row r="3862" spans="3:3">
      <c r="C3862" s="2"/>
    </row>
    <row r="3863" spans="3:3">
      <c r="C3863" s="2"/>
    </row>
    <row r="3864" spans="3:3">
      <c r="C3864" s="2"/>
    </row>
    <row r="3865" spans="3:3">
      <c r="C3865" s="2"/>
    </row>
    <row r="3866" spans="3:3">
      <c r="C3866" s="2"/>
    </row>
    <row r="3867" spans="3:3">
      <c r="C3867" s="2"/>
    </row>
    <row r="3868" spans="3:3">
      <c r="C3868" s="2"/>
    </row>
    <row r="3869" spans="3:3">
      <c r="C3869" s="2"/>
    </row>
    <row r="3870" spans="3:3">
      <c r="C3870" s="2"/>
    </row>
    <row r="3871" spans="3:3">
      <c r="C3871" s="2"/>
    </row>
    <row r="3872" spans="3:3">
      <c r="C3872" s="2"/>
    </row>
    <row r="3873" spans="3:3">
      <c r="C3873" s="2"/>
    </row>
    <row r="3874" spans="3:3">
      <c r="C3874" s="2"/>
    </row>
    <row r="3875" spans="3:3">
      <c r="C3875" s="2"/>
    </row>
    <row r="3876" spans="3:3">
      <c r="C3876" s="2"/>
    </row>
    <row r="3877" spans="3:3">
      <c r="C3877" s="2"/>
    </row>
    <row r="3878" spans="3:3">
      <c r="C3878" s="2"/>
    </row>
    <row r="3879" spans="3:3">
      <c r="C3879" s="2"/>
    </row>
    <row r="3880" spans="3:3">
      <c r="C3880" s="2"/>
    </row>
    <row r="3881" spans="3:3">
      <c r="C3881" s="2"/>
    </row>
    <row r="3882" spans="3:3">
      <c r="C3882" s="2"/>
    </row>
    <row r="3883" spans="3:3">
      <c r="C3883" s="2"/>
    </row>
    <row r="3884" spans="3:3">
      <c r="C3884" s="2"/>
    </row>
    <row r="3885" spans="3:3">
      <c r="C3885" s="2"/>
    </row>
    <row r="3886" spans="3:3">
      <c r="C3886" s="2"/>
    </row>
    <row r="3887" spans="3:3">
      <c r="C3887" s="2"/>
    </row>
    <row r="3888" spans="3:3">
      <c r="C3888" s="2"/>
    </row>
    <row r="3889" spans="3:3">
      <c r="C3889" s="2"/>
    </row>
    <row r="3890" spans="3:3">
      <c r="C3890" s="2"/>
    </row>
    <row r="3891" spans="3:3">
      <c r="C3891" s="2"/>
    </row>
    <row r="3892" spans="3:3">
      <c r="C3892" s="2"/>
    </row>
    <row r="3893" spans="3:3">
      <c r="C3893" s="2"/>
    </row>
    <row r="3894" spans="3:3">
      <c r="C3894" s="2"/>
    </row>
    <row r="3895" spans="3:3">
      <c r="C3895" s="2"/>
    </row>
    <row r="3896" spans="3:3">
      <c r="C3896" s="2"/>
    </row>
    <row r="3897" spans="3:3">
      <c r="C3897" s="2"/>
    </row>
    <row r="3898" spans="3:3">
      <c r="C3898" s="2"/>
    </row>
    <row r="3899" spans="3:3">
      <c r="C3899" s="2"/>
    </row>
    <row r="3900" spans="3:3">
      <c r="C3900" s="2"/>
    </row>
    <row r="3901" spans="3:3">
      <c r="C3901" s="2"/>
    </row>
    <row r="3902" spans="3:3">
      <c r="C3902" s="2"/>
    </row>
    <row r="3903" spans="3:3">
      <c r="C3903" s="2"/>
    </row>
    <row r="3904" spans="3:3">
      <c r="C3904" s="2"/>
    </row>
    <row r="3905" spans="3:3">
      <c r="C3905" s="2"/>
    </row>
    <row r="3906" spans="3:3">
      <c r="C3906" s="2"/>
    </row>
    <row r="3907" spans="3:3">
      <c r="C3907" s="2"/>
    </row>
    <row r="3908" spans="3:3">
      <c r="C3908" s="2"/>
    </row>
    <row r="3909" spans="3:3">
      <c r="C3909" s="2"/>
    </row>
    <row r="3910" spans="3:3">
      <c r="C3910" s="2"/>
    </row>
    <row r="3911" spans="3:3">
      <c r="C3911" s="2"/>
    </row>
    <row r="3912" spans="3:3">
      <c r="C3912" s="2"/>
    </row>
    <row r="3913" spans="3:3">
      <c r="C3913" s="2"/>
    </row>
    <row r="3914" spans="3:3">
      <c r="C3914" s="2"/>
    </row>
    <row r="3915" spans="3:3">
      <c r="C3915" s="2"/>
    </row>
    <row r="3916" spans="3:3">
      <c r="C3916" s="2"/>
    </row>
    <row r="3917" spans="3:3">
      <c r="C3917" s="2"/>
    </row>
    <row r="3918" spans="3:3">
      <c r="C3918" s="2"/>
    </row>
    <row r="3919" spans="3:3">
      <c r="C3919" s="2"/>
    </row>
    <row r="3920" spans="3:3">
      <c r="C3920" s="2"/>
    </row>
    <row r="3921" spans="3:3">
      <c r="C3921" s="2"/>
    </row>
    <row r="3922" spans="3:3">
      <c r="C3922" s="2"/>
    </row>
    <row r="3923" spans="3:3">
      <c r="C3923" s="2"/>
    </row>
    <row r="3924" spans="3:3">
      <c r="C3924" s="2"/>
    </row>
    <row r="3925" spans="3:3">
      <c r="C3925" s="2"/>
    </row>
    <row r="3926" spans="3:3">
      <c r="C3926" s="2"/>
    </row>
    <row r="3927" spans="3:3">
      <c r="C3927" s="2"/>
    </row>
    <row r="3928" spans="3:3">
      <c r="C3928" s="2"/>
    </row>
    <row r="3929" spans="3:3">
      <c r="C3929" s="2"/>
    </row>
    <row r="3930" spans="3:3">
      <c r="C3930" s="2"/>
    </row>
    <row r="3931" spans="3:3">
      <c r="C3931" s="2"/>
    </row>
    <row r="3932" spans="3:3">
      <c r="C3932" s="2"/>
    </row>
    <row r="3933" spans="3:3">
      <c r="C3933" s="2"/>
    </row>
    <row r="3934" spans="3:3">
      <c r="C3934" s="2"/>
    </row>
    <row r="3935" spans="3:3">
      <c r="C3935" s="2"/>
    </row>
    <row r="3936" spans="3:3">
      <c r="C3936" s="2"/>
    </row>
    <row r="3937" spans="3:3">
      <c r="C3937" s="2"/>
    </row>
    <row r="3938" spans="3:3">
      <c r="C3938" s="2"/>
    </row>
    <row r="3939" spans="3:3">
      <c r="C3939" s="2"/>
    </row>
    <row r="3940" spans="3:3">
      <c r="C3940" s="2"/>
    </row>
    <row r="3941" spans="3:3">
      <c r="C3941" s="2"/>
    </row>
    <row r="3942" spans="3:3">
      <c r="C3942" s="2"/>
    </row>
    <row r="3943" spans="3:3">
      <c r="C3943" s="2"/>
    </row>
    <row r="3944" spans="3:3">
      <c r="C3944" s="2"/>
    </row>
    <row r="3945" spans="3:3">
      <c r="C3945" s="2"/>
    </row>
    <row r="3946" spans="3:3">
      <c r="C3946" s="2"/>
    </row>
    <row r="3947" spans="3:3">
      <c r="C3947" s="2"/>
    </row>
    <row r="3948" spans="3:3">
      <c r="C3948" s="2"/>
    </row>
    <row r="3949" spans="3:3">
      <c r="C3949" s="2"/>
    </row>
    <row r="3950" spans="3:3">
      <c r="C3950" s="2"/>
    </row>
    <row r="3951" spans="3:3">
      <c r="C3951" s="2"/>
    </row>
    <row r="3952" spans="3:3">
      <c r="C3952" s="2"/>
    </row>
    <row r="3953" spans="3:3">
      <c r="C3953" s="2"/>
    </row>
    <row r="3954" spans="3:3">
      <c r="C3954" s="2"/>
    </row>
    <row r="3955" spans="3:3">
      <c r="C3955" s="2"/>
    </row>
    <row r="3956" spans="3:3">
      <c r="C3956" s="2"/>
    </row>
    <row r="3957" spans="3:3">
      <c r="C3957" s="2"/>
    </row>
    <row r="3958" spans="3:3">
      <c r="C3958" s="2"/>
    </row>
    <row r="3959" spans="3:3">
      <c r="C3959" s="2"/>
    </row>
    <row r="3960" spans="3:3">
      <c r="C3960" s="2"/>
    </row>
    <row r="3961" spans="3:3">
      <c r="C3961" s="2"/>
    </row>
    <row r="3962" spans="3:3">
      <c r="C3962" s="2"/>
    </row>
    <row r="3963" spans="3:3">
      <c r="C3963" s="2"/>
    </row>
    <row r="3964" spans="3:3">
      <c r="C3964" s="2"/>
    </row>
    <row r="3965" spans="3:3">
      <c r="C3965" s="2"/>
    </row>
    <row r="3966" spans="3:3">
      <c r="C3966" s="2"/>
    </row>
    <row r="3967" spans="3:3">
      <c r="C3967" s="2"/>
    </row>
    <row r="3968" spans="3:3">
      <c r="C3968" s="2"/>
    </row>
    <row r="3969" spans="3:3">
      <c r="C3969" s="2"/>
    </row>
    <row r="3970" spans="3:3">
      <c r="C3970" s="2"/>
    </row>
    <row r="3971" spans="3:3">
      <c r="C3971" s="2"/>
    </row>
    <row r="3972" spans="3:3">
      <c r="C3972" s="2"/>
    </row>
    <row r="3973" spans="3:3">
      <c r="C3973" s="2"/>
    </row>
    <row r="3974" spans="3:3">
      <c r="C3974" s="2"/>
    </row>
    <row r="3975" spans="3:3">
      <c r="C3975" s="2"/>
    </row>
    <row r="3976" spans="3:3">
      <c r="C3976" s="2"/>
    </row>
    <row r="3977" spans="3:3">
      <c r="C3977" s="2"/>
    </row>
    <row r="3978" spans="3:3">
      <c r="C3978" s="2"/>
    </row>
    <row r="3979" spans="3:3">
      <c r="C3979" s="2"/>
    </row>
    <row r="3980" spans="3:3">
      <c r="C3980" s="2"/>
    </row>
    <row r="3981" spans="3:3">
      <c r="C3981" s="2"/>
    </row>
    <row r="3982" spans="3:3">
      <c r="C3982" s="2"/>
    </row>
    <row r="3983" spans="3:3">
      <c r="C3983" s="2"/>
    </row>
    <row r="3984" spans="3:3">
      <c r="C3984" s="2"/>
    </row>
    <row r="3985" spans="3:3">
      <c r="C3985" s="2"/>
    </row>
    <row r="3986" spans="3:3">
      <c r="C3986" s="2"/>
    </row>
    <row r="3987" spans="3:3">
      <c r="C3987" s="2"/>
    </row>
    <row r="3988" spans="3:3">
      <c r="C3988" s="2"/>
    </row>
    <row r="3989" spans="3:3">
      <c r="C3989" s="2"/>
    </row>
    <row r="3990" spans="3:3">
      <c r="C3990" s="2"/>
    </row>
    <row r="3991" spans="3:3">
      <c r="C3991" s="2"/>
    </row>
    <row r="3992" spans="3:3">
      <c r="C3992" s="2"/>
    </row>
    <row r="3993" spans="3:3">
      <c r="C3993" s="2"/>
    </row>
    <row r="3994" spans="3:3">
      <c r="C3994" s="2"/>
    </row>
    <row r="3995" spans="3:3">
      <c r="C3995" s="2"/>
    </row>
    <row r="3996" spans="3:3">
      <c r="C3996" s="2"/>
    </row>
    <row r="3997" spans="3:3">
      <c r="C3997" s="2"/>
    </row>
    <row r="3998" spans="3:3">
      <c r="C3998" s="2"/>
    </row>
    <row r="3999" spans="3:3">
      <c r="C3999" s="2"/>
    </row>
    <row r="4000" spans="3:3">
      <c r="C4000" s="2"/>
    </row>
    <row r="4001" spans="3:3">
      <c r="C4001" s="2"/>
    </row>
    <row r="4002" spans="3:3">
      <c r="C4002" s="2"/>
    </row>
    <row r="4003" spans="3:3">
      <c r="C4003" s="2"/>
    </row>
    <row r="4004" spans="3:3">
      <c r="C4004" s="2"/>
    </row>
    <row r="4005" spans="3:3">
      <c r="C4005" s="2"/>
    </row>
    <row r="4006" spans="3:3">
      <c r="C4006" s="2"/>
    </row>
    <row r="4007" spans="3:3">
      <c r="C4007" s="2"/>
    </row>
    <row r="4008" spans="3:3">
      <c r="C4008" s="2"/>
    </row>
    <row r="4009" spans="3:3">
      <c r="C4009" s="2"/>
    </row>
    <row r="4010" spans="3:3">
      <c r="C4010" s="2"/>
    </row>
    <row r="4011" spans="3:3">
      <c r="C4011" s="2"/>
    </row>
    <row r="4012" spans="3:3">
      <c r="C4012" s="2"/>
    </row>
    <row r="4013" spans="3:3">
      <c r="C4013" s="2"/>
    </row>
    <row r="4014" spans="3:3">
      <c r="C4014" s="2"/>
    </row>
    <row r="4015" spans="3:3">
      <c r="C4015" s="2"/>
    </row>
    <row r="4016" spans="3:3">
      <c r="C4016" s="2"/>
    </row>
    <row r="4017" spans="3:3">
      <c r="C4017" s="2"/>
    </row>
    <row r="4018" spans="3:3">
      <c r="C4018" s="2"/>
    </row>
    <row r="4019" spans="3:3">
      <c r="C4019" s="2"/>
    </row>
    <row r="4020" spans="3:3">
      <c r="C4020" s="2"/>
    </row>
    <row r="4021" spans="3:3">
      <c r="C4021" s="2"/>
    </row>
    <row r="4022" spans="3:3">
      <c r="C4022" s="2"/>
    </row>
    <row r="4023" spans="3:3">
      <c r="C4023" s="2"/>
    </row>
    <row r="4024" spans="3:3">
      <c r="C4024" s="2"/>
    </row>
    <row r="4025" spans="3:3">
      <c r="C4025" s="2"/>
    </row>
    <row r="4026" spans="3:3">
      <c r="C4026" s="2"/>
    </row>
    <row r="4027" spans="3:3">
      <c r="C4027" s="2"/>
    </row>
    <row r="4028" spans="3:3">
      <c r="C4028" s="2"/>
    </row>
    <row r="4029" spans="3:3">
      <c r="C4029" s="2"/>
    </row>
    <row r="4030" spans="3:3">
      <c r="C4030" s="2"/>
    </row>
    <row r="4031" spans="3:3">
      <c r="C4031" s="2"/>
    </row>
    <row r="4032" spans="3:3">
      <c r="C4032" s="2"/>
    </row>
    <row r="4033" spans="3:3">
      <c r="C4033" s="2"/>
    </row>
    <row r="4034" spans="3:3">
      <c r="C4034" s="2"/>
    </row>
    <row r="4035" spans="3:3">
      <c r="C4035" s="2"/>
    </row>
    <row r="4036" spans="3:3">
      <c r="C4036" s="2"/>
    </row>
    <row r="4037" spans="3:3">
      <c r="C4037" s="2"/>
    </row>
    <row r="4038" spans="3:3">
      <c r="C4038" s="2"/>
    </row>
    <row r="4039" spans="3:3">
      <c r="C4039" s="2"/>
    </row>
    <row r="4040" spans="3:3">
      <c r="C4040" s="2"/>
    </row>
    <row r="4041" spans="3:3">
      <c r="C4041" s="2"/>
    </row>
    <row r="4042" spans="3:3">
      <c r="C4042" s="2"/>
    </row>
    <row r="4043" spans="3:3">
      <c r="C4043" s="2"/>
    </row>
    <row r="4044" spans="3:3">
      <c r="C4044" s="2"/>
    </row>
    <row r="4045" spans="3:3">
      <c r="C4045" s="2"/>
    </row>
    <row r="4046" spans="3:3">
      <c r="C4046" s="2"/>
    </row>
    <row r="4047" spans="3:3">
      <c r="C4047" s="2"/>
    </row>
    <row r="4048" spans="3:3">
      <c r="C4048" s="2"/>
    </row>
    <row r="4049" spans="3:3">
      <c r="C4049" s="2"/>
    </row>
    <row r="4050" spans="3:3">
      <c r="C4050" s="2"/>
    </row>
    <row r="4051" spans="3:3">
      <c r="C4051" s="2"/>
    </row>
    <row r="4052" spans="3:3">
      <c r="C4052" s="2"/>
    </row>
    <row r="4053" spans="3:3">
      <c r="C4053" s="2"/>
    </row>
    <row r="4054" spans="3:3">
      <c r="C4054" s="2"/>
    </row>
    <row r="4055" spans="3:3">
      <c r="C4055" s="2"/>
    </row>
    <row r="4056" spans="3:3">
      <c r="C4056" s="2"/>
    </row>
    <row r="4057" spans="3:3">
      <c r="C4057" s="2"/>
    </row>
    <row r="4058" spans="3:3">
      <c r="C4058" s="2"/>
    </row>
    <row r="4059" spans="3:3">
      <c r="C4059" s="2"/>
    </row>
    <row r="4060" spans="3:3">
      <c r="C4060" s="2"/>
    </row>
    <row r="4061" spans="3:3">
      <c r="C4061" s="2"/>
    </row>
    <row r="4062" spans="3:3">
      <c r="C4062" s="2"/>
    </row>
    <row r="4063" spans="3:3">
      <c r="C4063" s="2"/>
    </row>
    <row r="4064" spans="3:3">
      <c r="C4064" s="2"/>
    </row>
    <row r="4065" spans="3:3">
      <c r="C4065" s="2"/>
    </row>
    <row r="4066" spans="3:3">
      <c r="C4066" s="2"/>
    </row>
    <row r="4067" spans="3:3">
      <c r="C4067" s="2"/>
    </row>
    <row r="4068" spans="3:3">
      <c r="C4068" s="2"/>
    </row>
    <row r="4069" spans="3:3">
      <c r="C4069" s="2"/>
    </row>
    <row r="4070" spans="3:3">
      <c r="C4070" s="2"/>
    </row>
    <row r="4071" spans="3:3">
      <c r="C4071" s="2"/>
    </row>
    <row r="4072" spans="3:3">
      <c r="C4072" s="2"/>
    </row>
    <row r="4073" spans="3:3">
      <c r="C4073" s="2"/>
    </row>
    <row r="4074" spans="3:3">
      <c r="C4074" s="2"/>
    </row>
    <row r="4075" spans="3:3">
      <c r="C4075" s="2"/>
    </row>
    <row r="4076" spans="3:3">
      <c r="C4076" s="2"/>
    </row>
    <row r="4077" spans="3:3">
      <c r="C4077" s="2"/>
    </row>
    <row r="4078" spans="3:3">
      <c r="C4078" s="2"/>
    </row>
    <row r="4079" spans="3:3">
      <c r="C4079" s="2"/>
    </row>
    <row r="4080" spans="3:3">
      <c r="C4080" s="2"/>
    </row>
    <row r="4081" spans="3:3">
      <c r="C4081" s="2"/>
    </row>
    <row r="4082" spans="3:3">
      <c r="C4082" s="2"/>
    </row>
    <row r="4083" spans="3:3">
      <c r="C4083" s="2"/>
    </row>
    <row r="4084" spans="3:3">
      <c r="C4084" s="2"/>
    </row>
    <row r="4085" spans="3:3">
      <c r="C4085" s="2"/>
    </row>
    <row r="4086" spans="3:3">
      <c r="C4086" s="2"/>
    </row>
    <row r="4087" spans="3:3">
      <c r="C4087" s="2"/>
    </row>
    <row r="4088" spans="3:3">
      <c r="C4088" s="2"/>
    </row>
    <row r="4089" spans="3:3">
      <c r="C4089" s="2"/>
    </row>
    <row r="4090" spans="3:3">
      <c r="C4090" s="2"/>
    </row>
    <row r="4091" spans="3:3">
      <c r="C4091" s="2"/>
    </row>
    <row r="4092" spans="3:3">
      <c r="C4092" s="2"/>
    </row>
    <row r="4093" spans="3:3">
      <c r="C4093" s="2"/>
    </row>
    <row r="4094" spans="3:3">
      <c r="C4094" s="2"/>
    </row>
    <row r="4095" spans="3:3">
      <c r="C4095" s="2"/>
    </row>
    <row r="4096" spans="3:3">
      <c r="C4096" s="2"/>
    </row>
    <row r="4097" spans="3:3">
      <c r="C4097" s="2"/>
    </row>
    <row r="4098" spans="3:3">
      <c r="C4098" s="2"/>
    </row>
    <row r="4099" spans="3:3">
      <c r="C4099" s="2"/>
    </row>
    <row r="4100" spans="3:3">
      <c r="C4100" s="2"/>
    </row>
    <row r="4101" spans="3:3">
      <c r="C4101" s="2"/>
    </row>
    <row r="4102" spans="3:3">
      <c r="C4102" s="2"/>
    </row>
    <row r="4103" spans="3:3">
      <c r="C4103" s="2"/>
    </row>
    <row r="4104" spans="3:3">
      <c r="C4104" s="2"/>
    </row>
    <row r="4105" spans="3:3">
      <c r="C4105" s="2"/>
    </row>
    <row r="4106" spans="3:3">
      <c r="C4106" s="2"/>
    </row>
    <row r="4107" spans="3:3">
      <c r="C4107" s="2"/>
    </row>
    <row r="4108" spans="3:3">
      <c r="C4108" s="2"/>
    </row>
    <row r="4109" spans="3:3">
      <c r="C4109" s="2"/>
    </row>
    <row r="4110" spans="3:3">
      <c r="C4110" s="2"/>
    </row>
    <row r="4111" spans="3:3">
      <c r="C4111" s="2"/>
    </row>
    <row r="4112" spans="3:3">
      <c r="C4112" s="2"/>
    </row>
    <row r="4113" spans="3:3">
      <c r="C4113" s="2"/>
    </row>
    <row r="4114" spans="3:3">
      <c r="C4114" s="2"/>
    </row>
    <row r="4115" spans="3:3">
      <c r="C4115" s="2"/>
    </row>
    <row r="4116" spans="3:3">
      <c r="C4116" s="2"/>
    </row>
    <row r="4117" spans="3:3">
      <c r="C4117" s="2"/>
    </row>
    <row r="4118" spans="3:3">
      <c r="C4118" s="2"/>
    </row>
    <row r="4119" spans="3:3">
      <c r="C4119" s="2"/>
    </row>
    <row r="4120" spans="3:3">
      <c r="C4120" s="2"/>
    </row>
    <row r="4121" spans="3:3">
      <c r="C4121" s="2"/>
    </row>
    <row r="4122" spans="3:3">
      <c r="C4122" s="2"/>
    </row>
    <row r="4123" spans="3:3">
      <c r="C4123" s="2"/>
    </row>
    <row r="4124" spans="3:3">
      <c r="C4124" s="2"/>
    </row>
    <row r="4125" spans="3:3">
      <c r="C4125" s="2"/>
    </row>
    <row r="4126" spans="3:3">
      <c r="C4126" s="2"/>
    </row>
    <row r="4127" spans="3:3">
      <c r="C4127" s="2"/>
    </row>
    <row r="4128" spans="3:3">
      <c r="C4128" s="2"/>
    </row>
    <row r="4129" spans="3:3">
      <c r="C4129" s="2"/>
    </row>
    <row r="4130" spans="3:3">
      <c r="C4130" s="2"/>
    </row>
    <row r="4131" spans="3:3">
      <c r="C4131" s="2"/>
    </row>
    <row r="4132" spans="3:3">
      <c r="C4132" s="2"/>
    </row>
    <row r="4133" spans="3:3">
      <c r="C4133" s="2"/>
    </row>
    <row r="4134" spans="3:3">
      <c r="C4134" s="2"/>
    </row>
    <row r="4135" spans="3:3">
      <c r="C4135" s="2"/>
    </row>
    <row r="4136" spans="3:3">
      <c r="C4136" s="2"/>
    </row>
    <row r="4137" spans="3:3">
      <c r="C4137" s="2"/>
    </row>
    <row r="4138" spans="3:3">
      <c r="C4138" s="2"/>
    </row>
    <row r="4139" spans="3:3">
      <c r="C4139" s="2"/>
    </row>
    <row r="4140" spans="3:3">
      <c r="C4140" s="2"/>
    </row>
    <row r="4141" spans="3:3">
      <c r="C4141" s="2"/>
    </row>
    <row r="4142" spans="3:3">
      <c r="C4142" s="2"/>
    </row>
    <row r="4143" spans="3:3">
      <c r="C4143" s="2"/>
    </row>
    <row r="4144" spans="3:3">
      <c r="C4144" s="2"/>
    </row>
    <row r="4145" spans="3:3">
      <c r="C4145" s="2"/>
    </row>
    <row r="4146" spans="3:3">
      <c r="C4146" s="2"/>
    </row>
    <row r="4147" spans="3:3">
      <c r="C4147" s="2"/>
    </row>
    <row r="4148" spans="3:3">
      <c r="C4148" s="2"/>
    </row>
    <row r="4149" spans="3:3">
      <c r="C4149" s="2"/>
    </row>
    <row r="4150" spans="3:3">
      <c r="C4150" s="2"/>
    </row>
    <row r="4151" spans="3:3">
      <c r="C4151" s="2"/>
    </row>
    <row r="4152" spans="3:3">
      <c r="C4152" s="2"/>
    </row>
    <row r="4153" spans="3:3">
      <c r="C4153" s="2"/>
    </row>
    <row r="4154" spans="3:3">
      <c r="C4154" s="2"/>
    </row>
    <row r="4155" spans="3:3">
      <c r="C4155" s="2"/>
    </row>
    <row r="4156" spans="3:3">
      <c r="C4156" s="2"/>
    </row>
    <row r="4157" spans="3:3">
      <c r="C4157" s="2"/>
    </row>
    <row r="4158" spans="3:3">
      <c r="C4158" s="2"/>
    </row>
    <row r="4159" spans="3:3">
      <c r="C4159" s="2"/>
    </row>
    <row r="4160" spans="3:3">
      <c r="C4160" s="2"/>
    </row>
    <row r="4161" spans="3:3">
      <c r="C4161" s="2"/>
    </row>
    <row r="4162" spans="3:3">
      <c r="C4162" s="2"/>
    </row>
    <row r="4163" spans="3:3">
      <c r="C4163" s="2"/>
    </row>
    <row r="4164" spans="3:3">
      <c r="C4164" s="2"/>
    </row>
    <row r="4165" spans="3:3">
      <c r="C4165" s="2"/>
    </row>
    <row r="4166" spans="3:3">
      <c r="C4166" s="2"/>
    </row>
    <row r="4167" spans="3:3">
      <c r="C4167" s="2"/>
    </row>
    <row r="4168" spans="3:3">
      <c r="C4168" s="2"/>
    </row>
    <row r="4169" spans="3:3">
      <c r="C4169" s="2"/>
    </row>
    <row r="4170" spans="3:3">
      <c r="C4170" s="2"/>
    </row>
    <row r="4171" spans="3:3">
      <c r="C4171" s="2"/>
    </row>
    <row r="4172" spans="3:3">
      <c r="C4172" s="2"/>
    </row>
    <row r="4173" spans="3:3">
      <c r="C4173" s="2"/>
    </row>
    <row r="4174" spans="3:3">
      <c r="C4174" s="2"/>
    </row>
    <row r="4175" spans="3:3">
      <c r="C4175" s="2"/>
    </row>
    <row r="4176" spans="3:3">
      <c r="C4176" s="2"/>
    </row>
    <row r="4177" spans="3:3">
      <c r="C4177" s="2"/>
    </row>
    <row r="4178" spans="3:3">
      <c r="C4178" s="2"/>
    </row>
    <row r="4179" spans="3:3">
      <c r="C4179" s="2"/>
    </row>
    <row r="4180" spans="3:3">
      <c r="C4180" s="2"/>
    </row>
    <row r="4181" spans="3:3">
      <c r="C4181" s="2"/>
    </row>
    <row r="4182" spans="3:3">
      <c r="C4182" s="2"/>
    </row>
    <row r="4183" spans="3:3">
      <c r="C4183" s="2"/>
    </row>
    <row r="4184" spans="3:3">
      <c r="C4184" s="2"/>
    </row>
    <row r="4185" spans="3:3">
      <c r="C4185" s="2"/>
    </row>
    <row r="4186" spans="3:3">
      <c r="C4186" s="2"/>
    </row>
    <row r="4187" spans="3:3">
      <c r="C4187" s="2"/>
    </row>
    <row r="4188" spans="3:3">
      <c r="C4188" s="2"/>
    </row>
    <row r="4189" spans="3:3">
      <c r="C4189" s="2"/>
    </row>
    <row r="4190" spans="3:3">
      <c r="C4190" s="2"/>
    </row>
    <row r="4191" spans="3:3">
      <c r="C4191" s="2"/>
    </row>
    <row r="4192" spans="3:3">
      <c r="C4192" s="2"/>
    </row>
    <row r="4193" spans="3:3">
      <c r="C4193" s="2"/>
    </row>
    <row r="4194" spans="3:3">
      <c r="C4194" s="2"/>
    </row>
    <row r="4195" spans="3:3">
      <c r="C4195" s="2"/>
    </row>
    <row r="4196" spans="3:3">
      <c r="C4196" s="2"/>
    </row>
    <row r="4197" spans="3:3">
      <c r="C4197" s="2"/>
    </row>
    <row r="4198" spans="3:3">
      <c r="C4198" s="2"/>
    </row>
    <row r="4199" spans="3:3">
      <c r="C4199" s="2"/>
    </row>
    <row r="4200" spans="3:3">
      <c r="C4200" s="2"/>
    </row>
    <row r="4201" spans="3:3">
      <c r="C4201" s="2"/>
    </row>
    <row r="4202" spans="3:3">
      <c r="C4202" s="2"/>
    </row>
    <row r="4203" spans="3:3">
      <c r="C4203" s="2"/>
    </row>
    <row r="4204" spans="3:3">
      <c r="C4204" s="2"/>
    </row>
    <row r="4205" spans="3:3">
      <c r="C4205" s="2"/>
    </row>
    <row r="4206" spans="3:3">
      <c r="C4206" s="2"/>
    </row>
    <row r="4207" spans="3:3">
      <c r="C4207" s="2"/>
    </row>
    <row r="4208" spans="3:3">
      <c r="C4208" s="2"/>
    </row>
    <row r="4209" spans="3:3">
      <c r="C4209" s="2"/>
    </row>
    <row r="4210" spans="3:3">
      <c r="C4210" s="2"/>
    </row>
    <row r="4211" spans="3:3">
      <c r="C4211" s="2"/>
    </row>
    <row r="4212" spans="3:3">
      <c r="C4212" s="2"/>
    </row>
    <row r="4213" spans="3:3">
      <c r="C4213" s="2"/>
    </row>
    <row r="4214" spans="3:3">
      <c r="C4214" s="2"/>
    </row>
    <row r="4215" spans="3:3">
      <c r="C4215" s="2"/>
    </row>
    <row r="4216" spans="3:3">
      <c r="C4216" s="2"/>
    </row>
    <row r="4217" spans="3:3">
      <c r="C4217" s="2"/>
    </row>
    <row r="4218" spans="3:3">
      <c r="C4218" s="2"/>
    </row>
    <row r="4219" spans="3:3">
      <c r="C4219" s="2"/>
    </row>
    <row r="4220" spans="3:3">
      <c r="C4220" s="2"/>
    </row>
    <row r="4221" spans="3:3">
      <c r="C4221" s="2"/>
    </row>
    <row r="4222" spans="3:3">
      <c r="C4222" s="2"/>
    </row>
    <row r="4223" spans="3:3">
      <c r="C4223" s="2"/>
    </row>
    <row r="4224" spans="3:3">
      <c r="C4224" s="2"/>
    </row>
    <row r="4225" spans="3:3">
      <c r="C4225" s="2"/>
    </row>
    <row r="4226" spans="3:3">
      <c r="C4226" s="2"/>
    </row>
    <row r="4227" spans="3:3">
      <c r="C4227" s="2"/>
    </row>
    <row r="4228" spans="3:3">
      <c r="C4228" s="2"/>
    </row>
    <row r="4229" spans="3:3">
      <c r="C4229" s="2"/>
    </row>
    <row r="4230" spans="3:3">
      <c r="C4230" s="2"/>
    </row>
    <row r="4231" spans="3:3">
      <c r="C4231" s="2"/>
    </row>
    <row r="4232" spans="3:3">
      <c r="C4232" s="2"/>
    </row>
    <row r="4233" spans="3:3">
      <c r="C4233" s="2"/>
    </row>
    <row r="4234" spans="3:3">
      <c r="C4234" s="2"/>
    </row>
    <row r="4235" spans="3:3">
      <c r="C4235" s="2"/>
    </row>
    <row r="4236" spans="3:3">
      <c r="C4236" s="2"/>
    </row>
    <row r="4237" spans="3:3">
      <c r="C4237" s="2"/>
    </row>
    <row r="4238" spans="3:3">
      <c r="C4238" s="2"/>
    </row>
    <row r="4239" spans="3:3">
      <c r="C4239" s="2"/>
    </row>
    <row r="4240" spans="3:3">
      <c r="C4240" s="2"/>
    </row>
    <row r="4241" spans="3:3">
      <c r="C4241" s="2"/>
    </row>
    <row r="4242" spans="3:3">
      <c r="C4242" s="2"/>
    </row>
    <row r="4243" spans="3:3">
      <c r="C4243" s="2"/>
    </row>
    <row r="4244" spans="3:3">
      <c r="C4244" s="2"/>
    </row>
    <row r="4245" spans="3:3">
      <c r="C4245" s="2"/>
    </row>
    <row r="4246" spans="3:3">
      <c r="C4246" s="2"/>
    </row>
    <row r="4247" spans="3:3">
      <c r="C4247" s="2"/>
    </row>
    <row r="4248" spans="3:3">
      <c r="C4248" s="2"/>
    </row>
    <row r="4249" spans="3:3">
      <c r="C4249" s="2"/>
    </row>
    <row r="4250" spans="3:3">
      <c r="C4250" s="2"/>
    </row>
    <row r="4251" spans="3:3">
      <c r="C4251" s="2"/>
    </row>
    <row r="4252" spans="3:3">
      <c r="C4252" s="2"/>
    </row>
    <row r="4253" spans="3:3">
      <c r="C4253" s="2"/>
    </row>
    <row r="4254" spans="3:3">
      <c r="C4254" s="2"/>
    </row>
    <row r="4255" spans="3:3">
      <c r="C4255" s="2"/>
    </row>
    <row r="4256" spans="3:3">
      <c r="C4256" s="2"/>
    </row>
    <row r="4257" spans="3:3">
      <c r="C4257" s="2"/>
    </row>
    <row r="4258" spans="3:3">
      <c r="C4258" s="2"/>
    </row>
    <row r="4259" spans="3:3">
      <c r="C4259" s="2"/>
    </row>
    <row r="4260" spans="3:3">
      <c r="C4260" s="2"/>
    </row>
    <row r="4261" spans="3:3">
      <c r="C4261" s="2"/>
    </row>
    <row r="4262" spans="3:3">
      <c r="C4262" s="2"/>
    </row>
    <row r="4263" spans="3:3">
      <c r="C4263" s="2"/>
    </row>
    <row r="4264" spans="3:3">
      <c r="C4264" s="2"/>
    </row>
    <row r="4265" spans="3:3">
      <c r="C4265" s="2"/>
    </row>
    <row r="4266" spans="3:3">
      <c r="C4266" s="2"/>
    </row>
    <row r="4267" spans="3:3">
      <c r="C4267" s="2"/>
    </row>
    <row r="4268" spans="3:3">
      <c r="C4268" s="2"/>
    </row>
    <row r="4269" spans="3:3">
      <c r="C4269" s="2"/>
    </row>
    <row r="4270" spans="3:3">
      <c r="C4270" s="2"/>
    </row>
    <row r="4271" spans="3:3">
      <c r="C4271" s="2"/>
    </row>
    <row r="4272" spans="3:3">
      <c r="C4272" s="2"/>
    </row>
    <row r="4273" spans="3:3">
      <c r="C4273" s="2"/>
    </row>
    <row r="4274" spans="3:3">
      <c r="C4274" s="2"/>
    </row>
    <row r="4275" spans="3:3">
      <c r="C4275" s="2"/>
    </row>
    <row r="4276" spans="3:3">
      <c r="C4276" s="2"/>
    </row>
    <row r="4277" spans="3:3">
      <c r="C4277" s="2"/>
    </row>
    <row r="4278" spans="3:3">
      <c r="C4278" s="2"/>
    </row>
    <row r="4279" spans="3:3">
      <c r="C4279" s="2"/>
    </row>
    <row r="4280" spans="3:3">
      <c r="C4280" s="2"/>
    </row>
    <row r="4281" spans="3:3">
      <c r="C4281" s="2"/>
    </row>
    <row r="4282" spans="3:3">
      <c r="C4282" s="2"/>
    </row>
    <row r="4283" spans="3:3">
      <c r="C4283" s="2"/>
    </row>
    <row r="4284" spans="3:3">
      <c r="C4284" s="2"/>
    </row>
    <row r="4285" spans="3:3">
      <c r="C4285" s="2"/>
    </row>
    <row r="4286" spans="3:3">
      <c r="C4286" s="2"/>
    </row>
    <row r="4287" spans="3:3">
      <c r="C4287" s="2"/>
    </row>
    <row r="4288" spans="3:3">
      <c r="C4288" s="2"/>
    </row>
    <row r="4289" spans="3:3">
      <c r="C4289" s="2"/>
    </row>
    <row r="4290" spans="3:3">
      <c r="C4290" s="2"/>
    </row>
    <row r="4291" spans="3:3">
      <c r="C4291" s="2"/>
    </row>
    <row r="4292" spans="3:3">
      <c r="C4292" s="2"/>
    </row>
    <row r="4293" spans="3:3">
      <c r="C4293" s="2"/>
    </row>
    <row r="4294" spans="3:3">
      <c r="C4294" s="2"/>
    </row>
    <row r="4295" spans="3:3">
      <c r="C4295" s="2"/>
    </row>
    <row r="4296" spans="3:3">
      <c r="C4296" s="2"/>
    </row>
    <row r="4297" spans="3:3">
      <c r="C4297" s="2"/>
    </row>
    <row r="4298" spans="3:3">
      <c r="C4298" s="2"/>
    </row>
    <row r="4299" spans="3:3">
      <c r="C4299" s="2"/>
    </row>
    <row r="4300" spans="3:3">
      <c r="C4300" s="2"/>
    </row>
    <row r="4301" spans="3:3">
      <c r="C4301" s="2"/>
    </row>
    <row r="4302" spans="3:3">
      <c r="C4302" s="2"/>
    </row>
    <row r="4303" spans="3:3">
      <c r="C4303" s="2"/>
    </row>
    <row r="4304" spans="3:3">
      <c r="C4304" s="2"/>
    </row>
    <row r="4305" spans="3:3">
      <c r="C4305" s="2"/>
    </row>
    <row r="4306" spans="3:3">
      <c r="C4306" s="2"/>
    </row>
    <row r="4307" spans="3:3">
      <c r="C4307" s="2"/>
    </row>
    <row r="4308" spans="3:3">
      <c r="C4308" s="2"/>
    </row>
    <row r="4309" spans="3:3">
      <c r="C4309" s="2"/>
    </row>
    <row r="4310" spans="3:3">
      <c r="C4310" s="2"/>
    </row>
    <row r="4311" spans="3:3">
      <c r="C4311" s="2"/>
    </row>
    <row r="4312" spans="3:3">
      <c r="C4312" s="2"/>
    </row>
    <row r="4313" spans="3:3">
      <c r="C4313" s="2"/>
    </row>
    <row r="4314" spans="3:3">
      <c r="C4314" s="2"/>
    </row>
    <row r="4315" spans="3:3">
      <c r="C4315" s="2"/>
    </row>
    <row r="4316" spans="3:3">
      <c r="C4316" s="2"/>
    </row>
    <row r="4317" spans="3:3">
      <c r="C4317" s="2"/>
    </row>
    <row r="4318" spans="3:3">
      <c r="C4318" s="2"/>
    </row>
    <row r="4319" spans="3:3">
      <c r="C4319" s="2"/>
    </row>
    <row r="4320" spans="3:3">
      <c r="C4320" s="2"/>
    </row>
    <row r="4321" spans="3:3">
      <c r="C4321" s="2"/>
    </row>
    <row r="4322" spans="3:3">
      <c r="C4322" s="2"/>
    </row>
    <row r="4323" spans="3:3">
      <c r="C4323" s="2"/>
    </row>
    <row r="4324" spans="3:3">
      <c r="C4324" s="2"/>
    </row>
    <row r="4325" spans="3:3">
      <c r="C4325" s="2"/>
    </row>
    <row r="4326" spans="3:3">
      <c r="C4326" s="2"/>
    </row>
    <row r="4327" spans="3:3">
      <c r="C4327" s="2"/>
    </row>
    <row r="4328" spans="3:3">
      <c r="C4328" s="2"/>
    </row>
    <row r="4329" spans="3:3">
      <c r="C4329" s="2"/>
    </row>
    <row r="4330" spans="3:3">
      <c r="C4330" s="2"/>
    </row>
    <row r="4331" spans="3:3">
      <c r="C4331" s="2"/>
    </row>
    <row r="4332" spans="3:3">
      <c r="C4332" s="2"/>
    </row>
    <row r="4333" spans="3:3">
      <c r="C4333" s="2"/>
    </row>
    <row r="4334" spans="3:3">
      <c r="C4334" s="2"/>
    </row>
    <row r="4335" spans="3:3">
      <c r="C4335" s="2"/>
    </row>
    <row r="4336" spans="3:3">
      <c r="C4336" s="2"/>
    </row>
    <row r="4337" spans="3:3">
      <c r="C4337" s="2"/>
    </row>
    <row r="4338" spans="3:3">
      <c r="C4338" s="2"/>
    </row>
    <row r="4339" spans="3:3">
      <c r="C4339" s="2"/>
    </row>
    <row r="4340" spans="3:3">
      <c r="C4340" s="2"/>
    </row>
    <row r="4341" spans="3:3">
      <c r="C4341" s="2"/>
    </row>
    <row r="4342" spans="3:3">
      <c r="C4342" s="2"/>
    </row>
    <row r="4343" spans="3:3">
      <c r="C4343" s="2"/>
    </row>
    <row r="4344" spans="3:3">
      <c r="C4344" s="2"/>
    </row>
    <row r="4345" spans="3:3">
      <c r="C4345" s="2"/>
    </row>
    <row r="4346" spans="3:3">
      <c r="C4346" s="2"/>
    </row>
    <row r="4347" spans="3:3">
      <c r="C4347" s="2"/>
    </row>
    <row r="4348" spans="3:3">
      <c r="C4348" s="2"/>
    </row>
    <row r="4349" spans="3:3">
      <c r="C4349" s="2"/>
    </row>
    <row r="4350" spans="3:3">
      <c r="C4350" s="2"/>
    </row>
    <row r="4351" spans="3:3">
      <c r="C4351" s="2"/>
    </row>
    <row r="4352" spans="3:3">
      <c r="C4352" s="2"/>
    </row>
    <row r="4353" spans="3:3">
      <c r="C4353" s="2"/>
    </row>
    <row r="4354" spans="3:3">
      <c r="C4354" s="2"/>
    </row>
    <row r="4355" spans="3:3">
      <c r="C4355" s="2"/>
    </row>
    <row r="4356" spans="3:3">
      <c r="C4356" s="2"/>
    </row>
    <row r="4357" spans="3:3">
      <c r="C4357" s="2"/>
    </row>
    <row r="4358" spans="3:3">
      <c r="C4358" s="2"/>
    </row>
    <row r="4359" spans="3:3">
      <c r="C4359" s="2"/>
    </row>
    <row r="4360" spans="3:3">
      <c r="C4360" s="2"/>
    </row>
    <row r="4361" spans="3:3">
      <c r="C4361" s="2"/>
    </row>
    <row r="4362" spans="3:3">
      <c r="C4362" s="2"/>
    </row>
    <row r="4363" spans="3:3">
      <c r="C4363" s="2"/>
    </row>
    <row r="4364" spans="3:3">
      <c r="C4364" s="2"/>
    </row>
    <row r="4365" spans="3:3">
      <c r="C4365" s="2"/>
    </row>
    <row r="4366" spans="3:3">
      <c r="C4366" s="2"/>
    </row>
    <row r="4367" spans="3:3">
      <c r="C4367" s="2"/>
    </row>
    <row r="4368" spans="3:3">
      <c r="C4368" s="2"/>
    </row>
    <row r="4369" spans="3:3">
      <c r="C4369" s="2"/>
    </row>
    <row r="4370" spans="3:3">
      <c r="C4370" s="2"/>
    </row>
    <row r="4371" spans="3:3">
      <c r="C4371" s="2"/>
    </row>
    <row r="4372" spans="3:3">
      <c r="C4372" s="2"/>
    </row>
    <row r="4373" spans="3:3">
      <c r="C4373" s="2"/>
    </row>
    <row r="4374" spans="3:3">
      <c r="C4374" s="2"/>
    </row>
    <row r="4375" spans="3:3">
      <c r="C4375" s="2"/>
    </row>
    <row r="4376" spans="3:3">
      <c r="C4376" s="2"/>
    </row>
    <row r="4377" spans="3:3">
      <c r="C4377" s="2"/>
    </row>
    <row r="4378" spans="3:3">
      <c r="C4378" s="2"/>
    </row>
    <row r="4379" spans="3:3">
      <c r="C4379" s="2"/>
    </row>
    <row r="4380" spans="3:3">
      <c r="C4380" s="2"/>
    </row>
    <row r="4381" spans="3:3">
      <c r="C4381" s="2"/>
    </row>
    <row r="4382" spans="3:3">
      <c r="C4382" s="2"/>
    </row>
    <row r="4383" spans="3:3">
      <c r="C4383" s="2"/>
    </row>
    <row r="4384" spans="3:3">
      <c r="C4384" s="2"/>
    </row>
    <row r="4385" spans="3:3">
      <c r="C4385" s="2"/>
    </row>
    <row r="4386" spans="3:3">
      <c r="C4386" s="2"/>
    </row>
    <row r="4387" spans="3:3">
      <c r="C4387" s="2"/>
    </row>
    <row r="4388" spans="3:3">
      <c r="C4388" s="2"/>
    </row>
    <row r="4389" spans="3:3">
      <c r="C4389" s="2"/>
    </row>
    <row r="4390" spans="3:3">
      <c r="C4390" s="2"/>
    </row>
    <row r="4391" spans="3:3">
      <c r="C4391" s="2"/>
    </row>
    <row r="4392" spans="3:3">
      <c r="C4392" s="2"/>
    </row>
    <row r="4393" spans="3:3">
      <c r="C4393" s="2"/>
    </row>
    <row r="4394" spans="3:3">
      <c r="C4394" s="2"/>
    </row>
    <row r="4395" spans="3:3">
      <c r="C4395" s="2"/>
    </row>
    <row r="4396" spans="3:3">
      <c r="C4396" s="2"/>
    </row>
    <row r="4397" spans="3:3">
      <c r="C4397" s="2"/>
    </row>
    <row r="4398" spans="3:3">
      <c r="C4398" s="2"/>
    </row>
    <row r="4399" spans="3:3">
      <c r="C4399" s="2"/>
    </row>
    <row r="4400" spans="3:3">
      <c r="C4400" s="2"/>
    </row>
    <row r="4401" spans="3:3">
      <c r="C4401" s="2"/>
    </row>
    <row r="4402" spans="3:3">
      <c r="C4402" s="2"/>
    </row>
    <row r="4403" spans="3:3">
      <c r="C4403" s="2"/>
    </row>
    <row r="4404" spans="3:3">
      <c r="C4404" s="2"/>
    </row>
    <row r="4405" spans="3:3">
      <c r="C4405" s="2"/>
    </row>
    <row r="4406" spans="3:3">
      <c r="C4406" s="2"/>
    </row>
    <row r="4407" spans="3:3">
      <c r="C4407" s="2"/>
    </row>
    <row r="4408" spans="3:3">
      <c r="C4408" s="2"/>
    </row>
    <row r="4409" spans="3:3">
      <c r="C4409" s="2"/>
    </row>
    <row r="4410" spans="3:3">
      <c r="C4410" s="2"/>
    </row>
    <row r="4411" spans="3:3">
      <c r="C4411" s="2"/>
    </row>
    <row r="4412" spans="3:3">
      <c r="C4412" s="2"/>
    </row>
    <row r="4413" spans="3:3">
      <c r="C4413" s="2"/>
    </row>
    <row r="4414" spans="3:3">
      <c r="C4414" s="2"/>
    </row>
    <row r="4415" spans="3:3">
      <c r="C4415" s="2"/>
    </row>
    <row r="4416" spans="3:3">
      <c r="C4416" s="2"/>
    </row>
    <row r="4417" spans="3:3">
      <c r="C4417" s="2"/>
    </row>
    <row r="4418" spans="3:3">
      <c r="C4418" s="2"/>
    </row>
    <row r="4419" spans="3:3">
      <c r="C4419" s="2"/>
    </row>
    <row r="4420" spans="3:3">
      <c r="C4420" s="2"/>
    </row>
    <row r="4421" spans="3:3">
      <c r="C4421" s="2"/>
    </row>
    <row r="4422" spans="3:3">
      <c r="C4422" s="2"/>
    </row>
    <row r="4423" spans="3:3">
      <c r="C4423" s="2"/>
    </row>
    <row r="4424" spans="3:3">
      <c r="C4424" s="2"/>
    </row>
    <row r="4425" spans="3:3">
      <c r="C4425" s="2"/>
    </row>
    <row r="4426" spans="3:3">
      <c r="C4426" s="2"/>
    </row>
    <row r="4427" spans="3:3">
      <c r="C4427" s="2"/>
    </row>
    <row r="4428" spans="3:3">
      <c r="C4428" s="2"/>
    </row>
    <row r="4429" spans="3:3">
      <c r="C4429" s="2"/>
    </row>
    <row r="4430" spans="3:3">
      <c r="C4430" s="2"/>
    </row>
    <row r="4431" spans="3:3">
      <c r="C4431" s="2"/>
    </row>
    <row r="4432" spans="3:3">
      <c r="C4432" s="2"/>
    </row>
    <row r="4433" spans="3:3">
      <c r="C4433" s="2"/>
    </row>
    <row r="4434" spans="3:3">
      <c r="C4434" s="2"/>
    </row>
    <row r="4435" spans="3:3">
      <c r="C4435" s="2"/>
    </row>
    <row r="4436" spans="3:3">
      <c r="C4436" s="2"/>
    </row>
    <row r="4437" spans="3:3">
      <c r="C4437" s="2"/>
    </row>
    <row r="4438" spans="3:3">
      <c r="C4438" s="2"/>
    </row>
    <row r="4439" spans="3:3">
      <c r="C4439" s="2"/>
    </row>
    <row r="4440" spans="3:3">
      <c r="C4440" s="2"/>
    </row>
    <row r="4441" spans="3:3">
      <c r="C4441" s="2"/>
    </row>
    <row r="4442" spans="3:3">
      <c r="C4442" s="2"/>
    </row>
    <row r="4443" spans="3:3">
      <c r="C4443" s="2"/>
    </row>
    <row r="4444" spans="3:3">
      <c r="C4444" s="2"/>
    </row>
    <row r="4445" spans="3:3">
      <c r="C4445" s="2"/>
    </row>
    <row r="4446" spans="3:3">
      <c r="C4446" s="2"/>
    </row>
    <row r="4447" spans="3:3">
      <c r="C4447" s="2"/>
    </row>
    <row r="4448" spans="3:3">
      <c r="C4448" s="2"/>
    </row>
    <row r="4449" spans="3:3">
      <c r="C4449" s="2"/>
    </row>
    <row r="4450" spans="3:3">
      <c r="C4450" s="2"/>
    </row>
    <row r="4451" spans="3:3">
      <c r="C4451" s="2"/>
    </row>
    <row r="4452" spans="3:3">
      <c r="C4452" s="2"/>
    </row>
    <row r="4453" spans="3:3">
      <c r="C4453" s="2"/>
    </row>
    <row r="4454" spans="3:3">
      <c r="C4454" s="2"/>
    </row>
    <row r="4455" spans="3:3">
      <c r="C4455" s="2"/>
    </row>
    <row r="4456" spans="3:3">
      <c r="C4456" s="2"/>
    </row>
    <row r="4457" spans="3:3">
      <c r="C4457" s="2"/>
    </row>
    <row r="4458" spans="3:3">
      <c r="C4458" s="2"/>
    </row>
    <row r="4459" spans="3:3">
      <c r="C4459" s="2"/>
    </row>
    <row r="4460" spans="3:3">
      <c r="C4460" s="2"/>
    </row>
    <row r="4461" spans="3:3">
      <c r="C4461" s="2"/>
    </row>
    <row r="4462" spans="3:3">
      <c r="C4462" s="2"/>
    </row>
    <row r="4463" spans="3:3">
      <c r="C4463" s="2"/>
    </row>
    <row r="4464" spans="3:3">
      <c r="C4464" s="2"/>
    </row>
    <row r="4465" spans="3:3">
      <c r="C4465" s="2"/>
    </row>
    <row r="4466" spans="3:3">
      <c r="C4466" s="2"/>
    </row>
    <row r="4467" spans="3:3">
      <c r="C4467" s="2"/>
    </row>
    <row r="4468" spans="3:3">
      <c r="C4468" s="2"/>
    </row>
    <row r="4469" spans="3:3">
      <c r="C4469" s="2"/>
    </row>
    <row r="4470" spans="3:3">
      <c r="C4470" s="2"/>
    </row>
    <row r="4471" spans="3:3">
      <c r="C4471" s="2"/>
    </row>
    <row r="4472" spans="3:3">
      <c r="C4472" s="2"/>
    </row>
    <row r="4473" spans="3:3">
      <c r="C4473" s="2"/>
    </row>
    <row r="4474" spans="3:3">
      <c r="C4474" s="2"/>
    </row>
    <row r="4475" spans="3:3">
      <c r="C4475" s="2"/>
    </row>
    <row r="4476" spans="3:3">
      <c r="C4476" s="2"/>
    </row>
    <row r="4477" spans="3:3">
      <c r="C4477" s="2"/>
    </row>
    <row r="4478" spans="3:3">
      <c r="C4478" s="2"/>
    </row>
    <row r="4479" spans="3:3">
      <c r="C4479" s="2"/>
    </row>
    <row r="4480" spans="3:3">
      <c r="C4480" s="2"/>
    </row>
    <row r="4481" spans="3:3">
      <c r="C4481" s="2"/>
    </row>
    <row r="4482" spans="3:3">
      <c r="C4482" s="2"/>
    </row>
    <row r="4483" spans="3:3">
      <c r="C4483" s="2"/>
    </row>
    <row r="4484" spans="3:3">
      <c r="C4484" s="2"/>
    </row>
    <row r="4485" spans="3:3">
      <c r="C4485" s="2"/>
    </row>
    <row r="4486" spans="3:3">
      <c r="C4486" s="2"/>
    </row>
    <row r="4487" spans="3:3">
      <c r="C4487" s="2"/>
    </row>
    <row r="4488" spans="3:3">
      <c r="C4488" s="2"/>
    </row>
    <row r="4489" spans="3:3">
      <c r="C4489" s="2"/>
    </row>
    <row r="4490" spans="3:3">
      <c r="C4490" s="2"/>
    </row>
    <row r="4491" spans="3:3">
      <c r="C4491" s="2"/>
    </row>
    <row r="4492" spans="3:3">
      <c r="C4492" s="2"/>
    </row>
    <row r="4493" spans="3:3">
      <c r="C4493" s="2"/>
    </row>
    <row r="4494" spans="3:3">
      <c r="C4494" s="2"/>
    </row>
    <row r="4495" spans="3:3">
      <c r="C4495" s="2"/>
    </row>
    <row r="4496" spans="3:3">
      <c r="C4496" s="2"/>
    </row>
    <row r="4497" spans="3:3">
      <c r="C4497" s="2"/>
    </row>
    <row r="4498" spans="3:3">
      <c r="C4498" s="2"/>
    </row>
    <row r="4499" spans="3:3">
      <c r="C4499" s="2"/>
    </row>
    <row r="4500" spans="3:3">
      <c r="C4500" s="2"/>
    </row>
    <row r="4501" spans="3:3">
      <c r="C4501" s="2"/>
    </row>
    <row r="4502" spans="3:3">
      <c r="C4502" s="2"/>
    </row>
    <row r="4503" spans="3:3">
      <c r="C4503" s="2"/>
    </row>
    <row r="4504" spans="3:3">
      <c r="C4504" s="2"/>
    </row>
    <row r="4505" spans="3:3">
      <c r="C4505" s="2"/>
    </row>
    <row r="4506" spans="3:3">
      <c r="C4506" s="2"/>
    </row>
    <row r="4507" spans="3:3">
      <c r="C4507" s="2"/>
    </row>
    <row r="4508" spans="3:3">
      <c r="C4508" s="2"/>
    </row>
    <row r="4509" spans="3:3">
      <c r="C4509" s="2"/>
    </row>
    <row r="4510" spans="3:3">
      <c r="C4510" s="2"/>
    </row>
    <row r="4511" spans="3:3">
      <c r="C4511" s="2"/>
    </row>
    <row r="4512" spans="3:3">
      <c r="C4512" s="2"/>
    </row>
    <row r="4513" spans="3:3">
      <c r="C4513" s="2"/>
    </row>
    <row r="4514" spans="3:3">
      <c r="C4514" s="2"/>
    </row>
    <row r="4515" spans="3:3">
      <c r="C4515" s="2"/>
    </row>
    <row r="4516" spans="3:3">
      <c r="C4516" s="2"/>
    </row>
    <row r="4517" spans="3:3">
      <c r="C4517" s="2"/>
    </row>
    <row r="4518" spans="3:3">
      <c r="C4518" s="2"/>
    </row>
    <row r="4519" spans="3:3">
      <c r="C4519" s="2"/>
    </row>
    <row r="4520" spans="3:3">
      <c r="C4520" s="2"/>
    </row>
    <row r="4521" spans="3:3">
      <c r="C4521" s="2"/>
    </row>
    <row r="4522" spans="3:3">
      <c r="C4522" s="2"/>
    </row>
    <row r="4523" spans="3:3">
      <c r="C4523" s="2"/>
    </row>
    <row r="4524" spans="3:3">
      <c r="C4524" s="2"/>
    </row>
    <row r="4525" spans="3:3">
      <c r="C4525" s="2"/>
    </row>
    <row r="4526" spans="3:3">
      <c r="C4526" s="2"/>
    </row>
    <row r="4527" spans="3:3">
      <c r="C4527" s="2"/>
    </row>
    <row r="4528" spans="3:3">
      <c r="C4528" s="2"/>
    </row>
    <row r="4529" spans="3:3">
      <c r="C4529" s="2"/>
    </row>
    <row r="4530" spans="3:3">
      <c r="C4530" s="2"/>
    </row>
    <row r="4531" spans="3:3">
      <c r="C4531" s="2"/>
    </row>
    <row r="4532" spans="3:3">
      <c r="C4532" s="2"/>
    </row>
    <row r="4533" spans="3:3">
      <c r="C4533" s="2"/>
    </row>
    <row r="4534" spans="3:3">
      <c r="C4534" s="2"/>
    </row>
    <row r="4535" spans="3:3">
      <c r="C4535" s="2"/>
    </row>
    <row r="4536" spans="3:3">
      <c r="C4536" s="2"/>
    </row>
    <row r="4537" spans="3:3">
      <c r="C4537" s="2"/>
    </row>
    <row r="4538" spans="3:3">
      <c r="C4538" s="2"/>
    </row>
    <row r="4539" spans="3:3">
      <c r="C4539" s="2"/>
    </row>
    <row r="4540" spans="3:3">
      <c r="C4540" s="2"/>
    </row>
    <row r="4541" spans="3:3">
      <c r="C4541" s="2"/>
    </row>
    <row r="4542" spans="3:3">
      <c r="C4542" s="2"/>
    </row>
    <row r="4543" spans="3:3">
      <c r="C4543" s="2"/>
    </row>
    <row r="4544" spans="3:3">
      <c r="C4544" s="2"/>
    </row>
    <row r="4545" spans="3:3">
      <c r="C4545" s="2"/>
    </row>
    <row r="4546" spans="3:3">
      <c r="C4546" s="2"/>
    </row>
    <row r="4547" spans="3:3">
      <c r="C4547" s="2"/>
    </row>
    <row r="4548" spans="3:3">
      <c r="C4548" s="2"/>
    </row>
    <row r="4549" spans="3:3">
      <c r="C4549" s="2"/>
    </row>
    <row r="4550" spans="3:3">
      <c r="C4550" s="2"/>
    </row>
    <row r="4551" spans="3:3">
      <c r="C4551" s="2"/>
    </row>
    <row r="4552" spans="3:3">
      <c r="C4552" s="2"/>
    </row>
    <row r="4553" spans="3:3">
      <c r="C4553" s="2"/>
    </row>
    <row r="4554" spans="3:3">
      <c r="C4554" s="2"/>
    </row>
    <row r="4555" spans="3:3">
      <c r="C4555" s="2"/>
    </row>
    <row r="4556" spans="3:3">
      <c r="C4556" s="2"/>
    </row>
    <row r="4557" spans="3:3">
      <c r="C4557" s="2"/>
    </row>
    <row r="4558" spans="3:3">
      <c r="C4558" s="2"/>
    </row>
    <row r="4559" spans="3:3">
      <c r="C4559" s="2"/>
    </row>
    <row r="4560" spans="3:3">
      <c r="C4560" s="2"/>
    </row>
    <row r="4561" spans="3:3">
      <c r="C4561" s="2"/>
    </row>
    <row r="4562" spans="3:3">
      <c r="C4562" s="2"/>
    </row>
    <row r="4563" spans="3:3">
      <c r="C4563" s="2"/>
    </row>
    <row r="4564" spans="3:3">
      <c r="C4564" s="2"/>
    </row>
    <row r="4565" spans="3:3">
      <c r="C4565" s="2"/>
    </row>
    <row r="4566" spans="3:3">
      <c r="C4566" s="2"/>
    </row>
    <row r="4567" spans="3:3">
      <c r="C4567" s="2"/>
    </row>
    <row r="4568" spans="3:3">
      <c r="C4568" s="2"/>
    </row>
    <row r="4569" spans="3:3">
      <c r="C4569" s="2"/>
    </row>
    <row r="4570" spans="3:3">
      <c r="C4570" s="2"/>
    </row>
    <row r="4571" spans="3:3">
      <c r="C4571" s="2"/>
    </row>
    <row r="4572" spans="3:3">
      <c r="C4572" s="2"/>
    </row>
    <row r="4573" spans="3:3">
      <c r="C4573" s="2"/>
    </row>
    <row r="4574" spans="3:3">
      <c r="C4574" s="2"/>
    </row>
    <row r="4575" spans="3:3">
      <c r="C4575" s="2"/>
    </row>
    <row r="4576" spans="3:3">
      <c r="C4576" s="2"/>
    </row>
    <row r="4577" spans="3:3">
      <c r="C4577" s="2"/>
    </row>
    <row r="4578" spans="3:3">
      <c r="C4578" s="2"/>
    </row>
    <row r="4579" spans="3:3">
      <c r="C4579" s="2"/>
    </row>
    <row r="4580" spans="3:3">
      <c r="C4580" s="2"/>
    </row>
    <row r="4581" spans="3:3">
      <c r="C4581" s="2"/>
    </row>
    <row r="4582" spans="3:3">
      <c r="C4582" s="2"/>
    </row>
    <row r="4583" spans="3:3">
      <c r="C4583" s="2"/>
    </row>
    <row r="4584" spans="3:3">
      <c r="C4584" s="2"/>
    </row>
    <row r="4585" spans="3:3">
      <c r="C4585" s="2"/>
    </row>
    <row r="4586" spans="3:3">
      <c r="C4586" s="2"/>
    </row>
    <row r="4587" spans="3:3">
      <c r="C4587" s="2"/>
    </row>
    <row r="4588" spans="3:3">
      <c r="C4588" s="2"/>
    </row>
    <row r="4589" spans="3:3">
      <c r="C4589" s="2"/>
    </row>
    <row r="4590" spans="3:3">
      <c r="C4590" s="2"/>
    </row>
    <row r="4591" spans="3:3">
      <c r="C4591" s="2"/>
    </row>
    <row r="4592" spans="3:3">
      <c r="C4592" s="2"/>
    </row>
    <row r="4593" spans="3:3">
      <c r="C4593" s="2"/>
    </row>
    <row r="4594" spans="3:3">
      <c r="C4594" s="2"/>
    </row>
    <row r="4595" spans="3:3">
      <c r="C4595" s="2"/>
    </row>
    <row r="4596" spans="3:3">
      <c r="C4596" s="2"/>
    </row>
    <row r="4597" spans="3:3">
      <c r="C4597" s="2"/>
    </row>
    <row r="4598" spans="3:3">
      <c r="C4598" s="2"/>
    </row>
    <row r="4599" spans="3:3">
      <c r="C4599" s="2"/>
    </row>
    <row r="4600" spans="3:3">
      <c r="C4600" s="2"/>
    </row>
    <row r="4601" spans="3:3">
      <c r="C4601" s="2"/>
    </row>
    <row r="4602" spans="3:3">
      <c r="C4602" s="2"/>
    </row>
    <row r="4603" spans="3:3">
      <c r="C4603" s="2"/>
    </row>
    <row r="4604" spans="3:3">
      <c r="C4604" s="2"/>
    </row>
    <row r="4605" spans="3:3">
      <c r="C4605" s="2"/>
    </row>
    <row r="4606" spans="3:3">
      <c r="C4606" s="2"/>
    </row>
    <row r="4607" spans="3:3">
      <c r="C4607" s="2"/>
    </row>
    <row r="4608" spans="3:3">
      <c r="C4608" s="2"/>
    </row>
    <row r="4609" spans="3:3">
      <c r="C4609" s="2"/>
    </row>
    <row r="4610" spans="3:3">
      <c r="C4610" s="2"/>
    </row>
    <row r="4611" spans="3:3">
      <c r="C4611" s="2"/>
    </row>
    <row r="4612" spans="3:3">
      <c r="C4612" s="2"/>
    </row>
    <row r="4613" spans="3:3">
      <c r="C4613" s="2"/>
    </row>
    <row r="4614" spans="3:3">
      <c r="C4614" s="2"/>
    </row>
    <row r="4615" spans="3:3">
      <c r="C4615" s="2"/>
    </row>
    <row r="4616" spans="3:3">
      <c r="C4616" s="2"/>
    </row>
    <row r="4617" spans="3:3">
      <c r="C4617" s="2"/>
    </row>
    <row r="4618" spans="3:3">
      <c r="C4618" s="2"/>
    </row>
    <row r="4619" spans="3:3">
      <c r="C4619" s="2"/>
    </row>
    <row r="4620" spans="3:3">
      <c r="C4620" s="2"/>
    </row>
    <row r="4621" spans="3:3">
      <c r="C4621" s="2"/>
    </row>
    <row r="4622" spans="3:3">
      <c r="C4622" s="2"/>
    </row>
    <row r="4623" spans="3:3">
      <c r="C4623" s="2"/>
    </row>
    <row r="4624" spans="3:3">
      <c r="C4624" s="2"/>
    </row>
    <row r="4625" spans="3:3">
      <c r="C4625" s="2"/>
    </row>
    <row r="4626" spans="3:3">
      <c r="C4626" s="2"/>
    </row>
    <row r="4627" spans="3:3">
      <c r="C4627" s="2"/>
    </row>
    <row r="4628" spans="3:3">
      <c r="C4628" s="2"/>
    </row>
    <row r="4629" spans="3:3">
      <c r="C4629" s="2"/>
    </row>
    <row r="4630" spans="3:3">
      <c r="C4630" s="2"/>
    </row>
    <row r="4631" spans="3:3">
      <c r="C4631" s="2"/>
    </row>
    <row r="4632" spans="3:3">
      <c r="C4632" s="2"/>
    </row>
    <row r="4633" spans="3:3">
      <c r="C4633" s="2"/>
    </row>
    <row r="4634" spans="3:3">
      <c r="C4634" s="2"/>
    </row>
    <row r="4635" spans="3:3">
      <c r="C4635" s="2"/>
    </row>
    <row r="4636" spans="3:3">
      <c r="C4636" s="2"/>
    </row>
    <row r="4637" spans="3:3">
      <c r="C4637" s="2"/>
    </row>
    <row r="4638" spans="3:3">
      <c r="C4638" s="2"/>
    </row>
    <row r="4639" spans="3:3">
      <c r="C4639" s="2"/>
    </row>
    <row r="4640" spans="3:3">
      <c r="C4640" s="2"/>
    </row>
    <row r="4641" spans="3:3">
      <c r="C4641" s="2"/>
    </row>
    <row r="4642" spans="3:3">
      <c r="C4642" s="2"/>
    </row>
    <row r="4643" spans="3:3">
      <c r="C4643" s="2"/>
    </row>
    <row r="4644" spans="3:3">
      <c r="C4644" s="2"/>
    </row>
    <row r="4645" spans="3:3">
      <c r="C4645" s="2"/>
    </row>
    <row r="4646" spans="3:3">
      <c r="C4646" s="2"/>
    </row>
    <row r="4647" spans="3:3">
      <c r="C4647" s="2"/>
    </row>
    <row r="4648" spans="3:3">
      <c r="C4648" s="2"/>
    </row>
    <row r="4649" spans="3:3">
      <c r="C4649" s="2"/>
    </row>
    <row r="4650" spans="3:3">
      <c r="C4650" s="2"/>
    </row>
    <row r="4651" spans="3:3">
      <c r="C4651" s="2"/>
    </row>
    <row r="4652" spans="3:3">
      <c r="C4652" s="2"/>
    </row>
    <row r="4653" spans="3:3">
      <c r="C4653" s="2"/>
    </row>
    <row r="4654" spans="3:3">
      <c r="C4654" s="2"/>
    </row>
    <row r="4655" spans="3:3">
      <c r="C4655" s="2"/>
    </row>
    <row r="4656" spans="3:3">
      <c r="C4656" s="2"/>
    </row>
    <row r="4657" spans="3:3">
      <c r="C4657" s="2"/>
    </row>
    <row r="4658" spans="3:3">
      <c r="C4658" s="2"/>
    </row>
    <row r="4659" spans="3:3">
      <c r="C4659" s="2"/>
    </row>
    <row r="4660" spans="3:3">
      <c r="C4660" s="2"/>
    </row>
    <row r="4661" spans="3:3">
      <c r="C4661" s="2"/>
    </row>
    <row r="4662" spans="3:3">
      <c r="C4662" s="2"/>
    </row>
    <row r="4663" spans="3:3">
      <c r="C4663" s="2"/>
    </row>
    <row r="4664" spans="3:3">
      <c r="C4664" s="2"/>
    </row>
    <row r="4665" spans="3:3">
      <c r="C4665" s="2"/>
    </row>
    <row r="4666" spans="3:3">
      <c r="C4666" s="2"/>
    </row>
    <row r="4667" spans="3:3">
      <c r="C4667" s="2"/>
    </row>
    <row r="4668" spans="3:3">
      <c r="C4668" s="2"/>
    </row>
    <row r="4669" spans="3:3">
      <c r="C4669" s="2"/>
    </row>
    <row r="4670" spans="3:3">
      <c r="C4670" s="2"/>
    </row>
    <row r="4671" spans="3:3">
      <c r="C4671" s="2"/>
    </row>
    <row r="4672" spans="3:3">
      <c r="C4672" s="2"/>
    </row>
    <row r="4673" spans="3:3">
      <c r="C4673" s="2"/>
    </row>
    <row r="4674" spans="3:3">
      <c r="C4674" s="2"/>
    </row>
    <row r="4675" spans="3:3">
      <c r="C4675" s="2"/>
    </row>
    <row r="4676" spans="3:3">
      <c r="C4676" s="2"/>
    </row>
    <row r="4677" spans="3:3">
      <c r="C4677" s="2"/>
    </row>
    <row r="4678" spans="3:3">
      <c r="C4678" s="2"/>
    </row>
    <row r="4679" spans="3:3">
      <c r="C4679" s="2"/>
    </row>
    <row r="4680" spans="3:3">
      <c r="C4680" s="2"/>
    </row>
    <row r="4681" spans="3:3">
      <c r="C4681" s="2"/>
    </row>
    <row r="4682" spans="3:3">
      <c r="C4682" s="2"/>
    </row>
    <row r="4683" spans="3:3">
      <c r="C4683" s="2"/>
    </row>
    <row r="4684" spans="3:3">
      <c r="C4684" s="2"/>
    </row>
    <row r="4685" spans="3:3">
      <c r="C4685" s="2"/>
    </row>
    <row r="4686" spans="3:3">
      <c r="C4686" s="2"/>
    </row>
    <row r="4687" spans="3:3">
      <c r="C4687" s="2"/>
    </row>
    <row r="4688" spans="3:3">
      <c r="C4688" s="2"/>
    </row>
    <row r="4689" spans="3:3">
      <c r="C4689" s="2"/>
    </row>
    <row r="4690" spans="3:3">
      <c r="C4690" s="2"/>
    </row>
    <row r="4691" spans="3:3">
      <c r="C4691" s="2"/>
    </row>
    <row r="4692" spans="3:3">
      <c r="C4692" s="2"/>
    </row>
    <row r="4693" spans="3:3">
      <c r="C4693" s="2"/>
    </row>
    <row r="4694" spans="3:3">
      <c r="C4694" s="2"/>
    </row>
    <row r="4695" spans="3:3">
      <c r="C4695" s="2"/>
    </row>
    <row r="4696" spans="3:3">
      <c r="C4696" s="2"/>
    </row>
    <row r="4697" spans="3:3">
      <c r="C4697" s="2"/>
    </row>
    <row r="4698" spans="3:3">
      <c r="C4698" s="2"/>
    </row>
    <row r="4699" spans="3:3">
      <c r="C4699" s="2"/>
    </row>
    <row r="4700" spans="3:3">
      <c r="C4700" s="2"/>
    </row>
    <row r="4701" spans="3:3">
      <c r="C4701" s="2"/>
    </row>
    <row r="4702" spans="3:3">
      <c r="C4702" s="2"/>
    </row>
    <row r="4703" spans="3:3">
      <c r="C4703" s="2"/>
    </row>
    <row r="4704" spans="3:3">
      <c r="C4704" s="2"/>
    </row>
    <row r="4705" spans="3:3">
      <c r="C4705" s="2"/>
    </row>
    <row r="4706" spans="3:3">
      <c r="C4706" s="2"/>
    </row>
    <row r="4707" spans="3:3">
      <c r="C4707" s="2"/>
    </row>
    <row r="4708" spans="3:3">
      <c r="C4708" s="2"/>
    </row>
    <row r="4709" spans="3:3">
      <c r="C4709" s="2"/>
    </row>
    <row r="4710" spans="3:3">
      <c r="C4710" s="2"/>
    </row>
    <row r="4711" spans="3:3">
      <c r="C4711" s="2"/>
    </row>
    <row r="4712" spans="3:3">
      <c r="C4712" s="2"/>
    </row>
    <row r="4713" spans="3:3">
      <c r="C4713" s="2"/>
    </row>
    <row r="4714" spans="3:3">
      <c r="C4714" s="2"/>
    </row>
    <row r="4715" spans="3:3">
      <c r="C4715" s="2"/>
    </row>
    <row r="4716" spans="3:3">
      <c r="C4716" s="2"/>
    </row>
    <row r="4717" spans="3:3">
      <c r="C4717" s="2"/>
    </row>
    <row r="4718" spans="3:3">
      <c r="C4718" s="2"/>
    </row>
    <row r="4719" spans="3:3">
      <c r="C4719" s="2"/>
    </row>
    <row r="4720" spans="3:3">
      <c r="C4720" s="2"/>
    </row>
    <row r="4721" spans="3:3">
      <c r="C4721" s="2"/>
    </row>
    <row r="4722" spans="3:3">
      <c r="C4722" s="2"/>
    </row>
    <row r="4723" spans="3:3">
      <c r="C4723" s="2"/>
    </row>
    <row r="4724" spans="3:3">
      <c r="C4724" s="2"/>
    </row>
    <row r="4725" spans="3:3">
      <c r="C4725" s="2"/>
    </row>
    <row r="4726" spans="3:3">
      <c r="C4726" s="2"/>
    </row>
    <row r="4727" spans="3:3">
      <c r="C4727" s="2"/>
    </row>
    <row r="4728" spans="3:3">
      <c r="C4728" s="2"/>
    </row>
    <row r="4729" spans="3:3">
      <c r="C4729" s="2"/>
    </row>
    <row r="4730" spans="3:3">
      <c r="C4730" s="2"/>
    </row>
    <row r="4731" spans="3:3">
      <c r="C4731" s="2"/>
    </row>
    <row r="4732" spans="3:3">
      <c r="C4732" s="2"/>
    </row>
    <row r="4733" spans="3:3">
      <c r="C4733" s="2"/>
    </row>
    <row r="4734" spans="3:3">
      <c r="C4734" s="2"/>
    </row>
    <row r="4735" spans="3:3">
      <c r="C4735" s="2"/>
    </row>
    <row r="4736" spans="3:3">
      <c r="C4736" s="2"/>
    </row>
    <row r="4737" spans="3:3">
      <c r="C4737" s="2"/>
    </row>
    <row r="4738" spans="3:3">
      <c r="C4738" s="2"/>
    </row>
    <row r="4739" spans="3:3">
      <c r="C4739" s="2"/>
    </row>
    <row r="4740" spans="3:3">
      <c r="C4740" s="2"/>
    </row>
    <row r="4741" spans="3:3">
      <c r="C4741" s="2"/>
    </row>
    <row r="4742" spans="3:3">
      <c r="C4742" s="2"/>
    </row>
    <row r="4743" spans="3:3">
      <c r="C4743" s="2"/>
    </row>
    <row r="4744" spans="3:3">
      <c r="C4744" s="2"/>
    </row>
    <row r="4745" spans="3:3">
      <c r="C4745" s="2"/>
    </row>
    <row r="4746" spans="3:3">
      <c r="C4746" s="2"/>
    </row>
    <row r="4747" spans="3:3">
      <c r="C4747" s="2"/>
    </row>
    <row r="4748" spans="3:3">
      <c r="C4748" s="2"/>
    </row>
    <row r="4749" spans="3:3">
      <c r="C4749" s="2"/>
    </row>
    <row r="4750" spans="3:3">
      <c r="C4750" s="2"/>
    </row>
    <row r="4751" spans="3:3">
      <c r="C4751" s="2"/>
    </row>
    <row r="4752" spans="3:3">
      <c r="C4752" s="2"/>
    </row>
    <row r="4753" spans="3:3">
      <c r="C4753" s="2"/>
    </row>
    <row r="4754" spans="3:3">
      <c r="C4754" s="2"/>
    </row>
    <row r="4755" spans="3:3">
      <c r="C4755" s="2"/>
    </row>
    <row r="4756" spans="3:3">
      <c r="C4756" s="2"/>
    </row>
    <row r="4757" spans="3:3">
      <c r="C4757" s="2"/>
    </row>
    <row r="4758" spans="3:3">
      <c r="C4758" s="2"/>
    </row>
    <row r="4759" spans="3:3">
      <c r="C4759" s="2"/>
    </row>
    <row r="4760" spans="3:3">
      <c r="C4760" s="2"/>
    </row>
    <row r="4761" spans="3:3">
      <c r="C4761" s="2"/>
    </row>
    <row r="4762" spans="3:3">
      <c r="C4762" s="2"/>
    </row>
    <row r="4763" spans="3:3">
      <c r="C4763" s="2"/>
    </row>
    <row r="4764" spans="3:3">
      <c r="C4764" s="2"/>
    </row>
    <row r="4765" spans="3:3">
      <c r="C4765" s="2"/>
    </row>
    <row r="4766" spans="3:3">
      <c r="C4766" s="2"/>
    </row>
    <row r="4767" spans="3:3">
      <c r="C4767" s="2"/>
    </row>
    <row r="4768" spans="3:3">
      <c r="C4768" s="2"/>
    </row>
    <row r="4769" spans="3:3">
      <c r="C4769" s="2"/>
    </row>
    <row r="4770" spans="3:3">
      <c r="C4770" s="2"/>
    </row>
    <row r="4771" spans="3:3">
      <c r="C4771" s="2"/>
    </row>
    <row r="4772" spans="3:3">
      <c r="C4772" s="2"/>
    </row>
    <row r="4773" spans="3:3">
      <c r="C4773" s="2"/>
    </row>
    <row r="4774" spans="3:3">
      <c r="C4774" s="2"/>
    </row>
    <row r="4775" spans="3:3">
      <c r="C4775" s="2"/>
    </row>
    <row r="4776" spans="3:3">
      <c r="C4776" s="2"/>
    </row>
    <row r="4777" spans="3:3">
      <c r="C4777" s="2"/>
    </row>
    <row r="4778" spans="3:3">
      <c r="C4778" s="2"/>
    </row>
    <row r="4779" spans="3:3">
      <c r="C4779" s="2"/>
    </row>
    <row r="4780" spans="3:3">
      <c r="C4780" s="2"/>
    </row>
    <row r="4781" spans="3:3">
      <c r="C4781" s="2"/>
    </row>
    <row r="4782" spans="3:3">
      <c r="C4782" s="2"/>
    </row>
    <row r="4783" spans="3:3">
      <c r="C4783" s="2"/>
    </row>
    <row r="4784" spans="3:3">
      <c r="C4784" s="2"/>
    </row>
    <row r="4785" spans="3:3">
      <c r="C4785" s="2"/>
    </row>
    <row r="4786" spans="3:3">
      <c r="C4786" s="2"/>
    </row>
    <row r="4787" spans="3:3">
      <c r="C4787" s="2"/>
    </row>
    <row r="4788" spans="3:3">
      <c r="C4788" s="2"/>
    </row>
    <row r="4789" spans="3:3">
      <c r="C4789" s="2"/>
    </row>
    <row r="4790" spans="3:3">
      <c r="C4790" s="2"/>
    </row>
    <row r="4791" spans="3:3">
      <c r="C4791" s="2"/>
    </row>
    <row r="4792" spans="3:3">
      <c r="C4792" s="2"/>
    </row>
    <row r="4793" spans="3:3">
      <c r="C4793" s="2"/>
    </row>
    <row r="4794" spans="3:3">
      <c r="C4794" s="2"/>
    </row>
    <row r="4795" spans="3:3">
      <c r="C4795" s="2"/>
    </row>
    <row r="4796" spans="3:3">
      <c r="C4796" s="2"/>
    </row>
    <row r="4797" spans="3:3">
      <c r="C4797" s="2"/>
    </row>
    <row r="4798" spans="3:3">
      <c r="C4798" s="2"/>
    </row>
    <row r="4799" spans="3:3">
      <c r="C4799" s="2"/>
    </row>
    <row r="4800" spans="3:3">
      <c r="C4800" s="2"/>
    </row>
    <row r="4801" spans="3:3">
      <c r="C4801" s="2"/>
    </row>
    <row r="4802" spans="3:3">
      <c r="C4802" s="2"/>
    </row>
    <row r="4803" spans="3:3">
      <c r="C4803" s="2"/>
    </row>
    <row r="4804" spans="3:3">
      <c r="C4804" s="2"/>
    </row>
    <row r="4805" spans="3:3">
      <c r="C4805" s="2"/>
    </row>
    <row r="4806" spans="3:3">
      <c r="C4806" s="2"/>
    </row>
    <row r="4807" spans="3:3">
      <c r="C4807" s="2"/>
    </row>
    <row r="4808" spans="3:3">
      <c r="C4808" s="2"/>
    </row>
    <row r="4809" spans="3:3">
      <c r="C4809" s="2"/>
    </row>
    <row r="4810" spans="3:3">
      <c r="C4810" s="2"/>
    </row>
    <row r="4811" spans="3:3">
      <c r="C4811" s="2"/>
    </row>
    <row r="4812" spans="3:3">
      <c r="C4812" s="2"/>
    </row>
    <row r="4813" spans="3:3">
      <c r="C4813" s="2"/>
    </row>
    <row r="4814" spans="3:3">
      <c r="C4814" s="2"/>
    </row>
    <row r="4815" spans="3:3">
      <c r="C4815" s="2"/>
    </row>
    <row r="4816" spans="3:3">
      <c r="C4816" s="2"/>
    </row>
    <row r="4817" spans="3:3">
      <c r="C4817" s="2"/>
    </row>
    <row r="4818" spans="3:3">
      <c r="C4818" s="2"/>
    </row>
    <row r="4819" spans="3:3">
      <c r="C4819" s="2"/>
    </row>
    <row r="4820" spans="3:3">
      <c r="C4820" s="2"/>
    </row>
    <row r="4821" spans="3:3">
      <c r="C4821" s="2"/>
    </row>
    <row r="4822" spans="3:3">
      <c r="C4822" s="2"/>
    </row>
    <row r="4823" spans="3:3">
      <c r="C4823" s="2"/>
    </row>
    <row r="4824" spans="3:3">
      <c r="C4824" s="2"/>
    </row>
    <row r="4825" spans="3:3">
      <c r="C4825" s="2"/>
    </row>
    <row r="4826" spans="3:3">
      <c r="C4826" s="2"/>
    </row>
    <row r="4827" spans="3:3">
      <c r="C4827" s="2"/>
    </row>
    <row r="4828" spans="3:3">
      <c r="C4828" s="2"/>
    </row>
    <row r="4829" spans="3:3">
      <c r="C4829" s="2"/>
    </row>
    <row r="4830" spans="3:3">
      <c r="C4830" s="2"/>
    </row>
    <row r="4831" spans="3:3">
      <c r="C4831" s="2"/>
    </row>
    <row r="4832" spans="3:3">
      <c r="C4832" s="2"/>
    </row>
    <row r="4833" spans="3:3">
      <c r="C4833" s="2"/>
    </row>
    <row r="4834" spans="3:3">
      <c r="C4834" s="2"/>
    </row>
    <row r="4835" spans="3:3">
      <c r="C4835" s="2"/>
    </row>
    <row r="4836" spans="3:3">
      <c r="C4836" s="2"/>
    </row>
    <row r="4837" spans="3:3">
      <c r="C4837" s="2"/>
    </row>
    <row r="4838" spans="3:3">
      <c r="C4838" s="2"/>
    </row>
    <row r="4839" spans="3:3">
      <c r="C4839" s="2"/>
    </row>
    <row r="4840" spans="3:3">
      <c r="C4840" s="2"/>
    </row>
    <row r="4841" spans="3:3">
      <c r="C4841" s="2"/>
    </row>
    <row r="4842" spans="3:3">
      <c r="C4842" s="2"/>
    </row>
    <row r="4843" spans="3:3">
      <c r="C4843" s="2"/>
    </row>
    <row r="4844" spans="3:3">
      <c r="C4844" s="2"/>
    </row>
    <row r="4845" spans="3:3">
      <c r="C4845" s="2"/>
    </row>
    <row r="4846" spans="3:3">
      <c r="C4846" s="2"/>
    </row>
    <row r="4847" spans="3:3">
      <c r="C4847" s="2"/>
    </row>
    <row r="4848" spans="3:3">
      <c r="C4848" s="2"/>
    </row>
    <row r="4849" spans="3:3">
      <c r="C4849" s="2"/>
    </row>
    <row r="4850" spans="3:3">
      <c r="C4850" s="2"/>
    </row>
    <row r="4851" spans="3:3">
      <c r="C4851" s="2"/>
    </row>
    <row r="4852" spans="3:3">
      <c r="C4852" s="2"/>
    </row>
    <row r="4853" spans="3:3">
      <c r="C4853" s="2"/>
    </row>
    <row r="4854" spans="3:3">
      <c r="C4854" s="2"/>
    </row>
    <row r="4855" spans="3:3">
      <c r="C4855" s="2"/>
    </row>
    <row r="4856" spans="3:3">
      <c r="C4856" s="2"/>
    </row>
    <row r="4857" spans="3:3">
      <c r="C4857" s="2"/>
    </row>
    <row r="4858" spans="3:3">
      <c r="C4858" s="2"/>
    </row>
    <row r="4859" spans="3:3">
      <c r="C4859" s="2"/>
    </row>
    <row r="4860" spans="3:3">
      <c r="C4860" s="2"/>
    </row>
    <row r="4861" spans="3:3">
      <c r="C4861" s="2"/>
    </row>
    <row r="4862" spans="3:3">
      <c r="C4862" s="2"/>
    </row>
    <row r="4863" spans="3:3">
      <c r="C4863" s="2"/>
    </row>
    <row r="4864" spans="3:3">
      <c r="C4864" s="2"/>
    </row>
    <row r="4865" spans="3:3">
      <c r="C4865" s="2"/>
    </row>
    <row r="4866" spans="3:3">
      <c r="C4866" s="2"/>
    </row>
    <row r="4867" spans="3:3">
      <c r="C4867" s="2"/>
    </row>
    <row r="4868" spans="3:3">
      <c r="C4868" s="2"/>
    </row>
    <row r="4869" spans="3:3">
      <c r="C4869" s="2"/>
    </row>
    <row r="4870" spans="3:3">
      <c r="C4870" s="2"/>
    </row>
    <row r="4871" spans="3:3">
      <c r="C4871" s="2"/>
    </row>
    <row r="4872" spans="3:3">
      <c r="C4872" s="2"/>
    </row>
    <row r="4873" spans="3:3">
      <c r="C4873" s="2"/>
    </row>
    <row r="4874" spans="3:3">
      <c r="C4874" s="2"/>
    </row>
    <row r="4875" spans="3:3">
      <c r="C4875" s="2"/>
    </row>
    <row r="4876" spans="3:3">
      <c r="C4876" s="2"/>
    </row>
    <row r="4877" spans="3:3">
      <c r="C4877" s="2"/>
    </row>
    <row r="4878" spans="3:3">
      <c r="C4878" s="2"/>
    </row>
    <row r="4879" spans="3:3">
      <c r="C4879" s="2"/>
    </row>
    <row r="4880" spans="3:3">
      <c r="C4880" s="2"/>
    </row>
    <row r="4881" spans="3:3">
      <c r="C4881" s="2"/>
    </row>
    <row r="4882" spans="3:3">
      <c r="C4882" s="2"/>
    </row>
    <row r="4883" spans="3:3">
      <c r="C4883" s="2"/>
    </row>
    <row r="4884" spans="3:3">
      <c r="C4884" s="2"/>
    </row>
    <row r="4885" spans="3:3">
      <c r="C4885" s="2"/>
    </row>
    <row r="4886" spans="3:3">
      <c r="C4886" s="2"/>
    </row>
    <row r="4887" spans="3:3">
      <c r="C4887" s="2"/>
    </row>
    <row r="4888" spans="3:3">
      <c r="C4888" s="2"/>
    </row>
    <row r="4889" spans="3:3">
      <c r="C4889" s="2"/>
    </row>
    <row r="4890" spans="3:3">
      <c r="C4890" s="2"/>
    </row>
    <row r="4891" spans="3:3">
      <c r="C4891" s="2"/>
    </row>
    <row r="4892" spans="3:3">
      <c r="C4892" s="2"/>
    </row>
    <row r="4893" spans="3:3">
      <c r="C4893" s="2"/>
    </row>
    <row r="4894" spans="3:3">
      <c r="C4894" s="2"/>
    </row>
    <row r="4895" spans="3:3">
      <c r="C4895" s="2"/>
    </row>
    <row r="4896" spans="3:3">
      <c r="C4896" s="2"/>
    </row>
    <row r="4897" spans="3:3">
      <c r="C4897" s="2"/>
    </row>
    <row r="4898" spans="3:3">
      <c r="C4898" s="2"/>
    </row>
    <row r="4899" spans="3:3">
      <c r="C4899" s="2"/>
    </row>
    <row r="4900" spans="3:3">
      <c r="C4900" s="2"/>
    </row>
    <row r="4901" spans="3:3">
      <c r="C4901" s="2"/>
    </row>
    <row r="4902" spans="3:3">
      <c r="C4902" s="2"/>
    </row>
    <row r="4903" spans="3:3">
      <c r="C4903" s="2"/>
    </row>
    <row r="4904" spans="3:3">
      <c r="C4904" s="2"/>
    </row>
    <row r="4905" spans="3:3">
      <c r="C4905" s="2"/>
    </row>
    <row r="4906" spans="3:3">
      <c r="C4906" s="2"/>
    </row>
    <row r="4907" spans="3:3">
      <c r="C4907" s="2"/>
    </row>
    <row r="4908" spans="3:3">
      <c r="C4908" s="2"/>
    </row>
    <row r="4909" spans="3:3">
      <c r="C4909" s="2"/>
    </row>
    <row r="4910" spans="3:3">
      <c r="C4910" s="2"/>
    </row>
    <row r="4911" spans="3:3">
      <c r="C4911" s="2"/>
    </row>
    <row r="4912" spans="3:3">
      <c r="C4912" s="2"/>
    </row>
    <row r="4913" spans="3:3">
      <c r="C4913" s="2"/>
    </row>
    <row r="4914" spans="3:3">
      <c r="C4914" s="2"/>
    </row>
    <row r="4915" spans="3:3">
      <c r="C4915" s="2"/>
    </row>
    <row r="4916" spans="3:3">
      <c r="C4916" s="2"/>
    </row>
    <row r="4917" spans="3:3">
      <c r="C4917" s="2"/>
    </row>
    <row r="4918" spans="3:3">
      <c r="C4918" s="2"/>
    </row>
    <row r="4919" spans="3:3">
      <c r="C4919" s="2"/>
    </row>
    <row r="4920" spans="3:3">
      <c r="C4920" s="2"/>
    </row>
    <row r="4921" spans="3:3">
      <c r="C4921" s="2"/>
    </row>
    <row r="4922" spans="3:3">
      <c r="C4922" s="2"/>
    </row>
    <row r="4923" spans="3:3">
      <c r="C4923" s="2"/>
    </row>
    <row r="4924" spans="3:3">
      <c r="C4924" s="2"/>
    </row>
    <row r="4925" spans="3:3">
      <c r="C4925" s="2"/>
    </row>
    <row r="4926" spans="3:3">
      <c r="C4926" s="2"/>
    </row>
    <row r="4927" spans="3:3">
      <c r="C4927" s="2"/>
    </row>
    <row r="4928" spans="3:3">
      <c r="C4928" s="2"/>
    </row>
    <row r="4929" spans="3:3">
      <c r="C4929" s="2"/>
    </row>
    <row r="4930" spans="3:3">
      <c r="C4930" s="2"/>
    </row>
    <row r="4931" spans="3:3">
      <c r="C4931" s="2"/>
    </row>
    <row r="4932" spans="3:3">
      <c r="C4932" s="2"/>
    </row>
    <row r="4933" spans="3:3">
      <c r="C4933" s="2"/>
    </row>
    <row r="4934" spans="3:3">
      <c r="C4934" s="2"/>
    </row>
    <row r="4935" spans="3:3">
      <c r="C4935" s="2"/>
    </row>
    <row r="4936" spans="3:3">
      <c r="C4936" s="2"/>
    </row>
    <row r="4937" spans="3:3">
      <c r="C4937" s="2"/>
    </row>
    <row r="4938" spans="3:3">
      <c r="C4938" s="2"/>
    </row>
    <row r="4939" spans="3:3">
      <c r="C4939" s="2"/>
    </row>
    <row r="4940" spans="3:3">
      <c r="C4940" s="2"/>
    </row>
    <row r="4941" spans="3:3">
      <c r="C4941" s="2"/>
    </row>
    <row r="4942" spans="3:3">
      <c r="C4942" s="2"/>
    </row>
    <row r="4943" spans="3:3">
      <c r="C4943" s="2"/>
    </row>
    <row r="4944" spans="3:3">
      <c r="C4944" s="2"/>
    </row>
    <row r="4945" spans="3:3">
      <c r="C4945" s="2"/>
    </row>
    <row r="4946" spans="3:3">
      <c r="C4946" s="2"/>
    </row>
    <row r="4947" spans="3:3">
      <c r="C4947" s="2"/>
    </row>
    <row r="4948" spans="3:3">
      <c r="C4948" s="2"/>
    </row>
    <row r="4949" spans="3:3">
      <c r="C4949" s="2"/>
    </row>
    <row r="4950" spans="3:3">
      <c r="C4950" s="2"/>
    </row>
    <row r="4951" spans="3:3">
      <c r="C4951" s="2"/>
    </row>
    <row r="4952" spans="3:3">
      <c r="C4952" s="2"/>
    </row>
    <row r="4953" spans="3:3">
      <c r="C4953" s="2"/>
    </row>
    <row r="4954" spans="3:3">
      <c r="C4954" s="2"/>
    </row>
    <row r="4955" spans="3:3">
      <c r="C4955" s="2"/>
    </row>
    <row r="4956" spans="3:3">
      <c r="C4956" s="2"/>
    </row>
    <row r="4957" spans="3:3">
      <c r="C4957" s="2"/>
    </row>
    <row r="4958" spans="3:3">
      <c r="C4958" s="2"/>
    </row>
    <row r="4959" spans="3:3">
      <c r="C4959" s="2"/>
    </row>
    <row r="4960" spans="3:3">
      <c r="C4960" s="2"/>
    </row>
    <row r="4961" spans="3:3">
      <c r="C4961" s="2"/>
    </row>
    <row r="4962" spans="3:3">
      <c r="C4962" s="2"/>
    </row>
    <row r="4963" spans="3:3">
      <c r="C4963" s="2"/>
    </row>
    <row r="4964" spans="3:3">
      <c r="C4964" s="2"/>
    </row>
    <row r="4965" spans="3:3">
      <c r="C4965" s="2"/>
    </row>
    <row r="4966" spans="3:3">
      <c r="C4966" s="2"/>
    </row>
    <row r="4967" spans="3:3">
      <c r="C4967" s="2"/>
    </row>
    <row r="4968" spans="3:3">
      <c r="C4968" s="2"/>
    </row>
    <row r="4969" spans="3:3">
      <c r="C4969" s="2"/>
    </row>
    <row r="4970" spans="3:3">
      <c r="C4970" s="2"/>
    </row>
    <row r="4971" spans="3:3">
      <c r="C4971" s="2"/>
    </row>
    <row r="4972" spans="3:3">
      <c r="C4972" s="2"/>
    </row>
    <row r="4973" spans="3:3">
      <c r="C4973" s="2"/>
    </row>
    <row r="4974" spans="3:3">
      <c r="C4974" s="2"/>
    </row>
    <row r="4975" spans="3:3">
      <c r="C4975" s="2"/>
    </row>
    <row r="4976" spans="3:3">
      <c r="C4976" s="2"/>
    </row>
    <row r="4977" spans="3:3">
      <c r="C4977" s="2"/>
    </row>
    <row r="4978" spans="3:3">
      <c r="C4978" s="2"/>
    </row>
    <row r="4979" spans="3:3">
      <c r="C4979" s="2"/>
    </row>
    <row r="4980" spans="3:3">
      <c r="C4980" s="2"/>
    </row>
    <row r="4981" spans="3:3">
      <c r="C4981" s="2"/>
    </row>
    <row r="4982" spans="3:3">
      <c r="C4982" s="2"/>
    </row>
    <row r="4983" spans="3:3">
      <c r="C4983" s="2"/>
    </row>
    <row r="4984" spans="3:3">
      <c r="C4984" s="2"/>
    </row>
    <row r="4985" spans="3:3">
      <c r="C4985" s="2"/>
    </row>
    <row r="4986" spans="3:3">
      <c r="C4986" s="2"/>
    </row>
    <row r="4987" spans="3:3">
      <c r="C4987" s="2"/>
    </row>
    <row r="4988" spans="3:3">
      <c r="C4988" s="2"/>
    </row>
    <row r="4989" spans="3:3">
      <c r="C4989" s="2"/>
    </row>
    <row r="4990" spans="3:3">
      <c r="C4990" s="2"/>
    </row>
    <row r="4991" spans="3:3">
      <c r="C4991" s="2"/>
    </row>
    <row r="4992" spans="3:3">
      <c r="C4992" s="2"/>
    </row>
    <row r="4993" spans="3:3">
      <c r="C4993" s="2"/>
    </row>
    <row r="4994" spans="3:3">
      <c r="C4994" s="2"/>
    </row>
    <row r="4995" spans="3:3">
      <c r="C4995" s="2"/>
    </row>
    <row r="4996" spans="3:3">
      <c r="C4996" s="2"/>
    </row>
    <row r="4997" spans="3:3">
      <c r="C4997" s="2"/>
    </row>
    <row r="4998" spans="3:3">
      <c r="C4998" s="2"/>
    </row>
    <row r="4999" spans="3:3">
      <c r="C4999" s="2"/>
    </row>
    <row r="5000" spans="3:3">
      <c r="C5000" s="2"/>
    </row>
    <row r="5001" spans="3:3">
      <c r="C5001" s="2"/>
    </row>
    <row r="5002" spans="3:3">
      <c r="C5002" s="2"/>
    </row>
    <row r="5003" spans="3:3">
      <c r="C5003" s="2"/>
    </row>
    <row r="5004" spans="3:3">
      <c r="C5004" s="2"/>
    </row>
    <row r="5005" spans="3:3">
      <c r="C5005" s="2"/>
    </row>
    <row r="5006" spans="3:3">
      <c r="C5006" s="2"/>
    </row>
    <row r="5007" spans="3:3">
      <c r="C5007" s="2"/>
    </row>
    <row r="5008" spans="3:3">
      <c r="C5008" s="2"/>
    </row>
    <row r="5009" spans="3:3">
      <c r="C5009" s="2"/>
    </row>
    <row r="5010" spans="3:3">
      <c r="C5010" s="2"/>
    </row>
    <row r="5011" spans="3:3">
      <c r="C5011" s="2"/>
    </row>
    <row r="5012" spans="3:3">
      <c r="C5012" s="2"/>
    </row>
    <row r="5013" spans="3:3">
      <c r="C5013" s="2"/>
    </row>
    <row r="5014" spans="3:3">
      <c r="C5014" s="2"/>
    </row>
    <row r="5015" spans="3:3">
      <c r="C5015" s="2"/>
    </row>
    <row r="5016" spans="3:3">
      <c r="C5016" s="2"/>
    </row>
    <row r="5017" spans="3:3">
      <c r="C5017" s="2"/>
    </row>
    <row r="5018" spans="3:3">
      <c r="C5018" s="2"/>
    </row>
    <row r="5019" spans="3:3">
      <c r="C5019" s="2"/>
    </row>
    <row r="5020" spans="3:3">
      <c r="C5020" s="2"/>
    </row>
    <row r="5021" spans="3:3">
      <c r="C5021" s="2"/>
    </row>
    <row r="5022" spans="3:3">
      <c r="C5022" s="2"/>
    </row>
    <row r="5023" spans="3:3">
      <c r="C5023" s="2"/>
    </row>
    <row r="5024" spans="3:3">
      <c r="C5024" s="2"/>
    </row>
    <row r="5025" spans="3:3">
      <c r="C5025" s="2"/>
    </row>
    <row r="5026" spans="3:3">
      <c r="C5026" s="2"/>
    </row>
    <row r="5027" spans="3:3">
      <c r="C5027" s="2"/>
    </row>
    <row r="5028" spans="3:3">
      <c r="C5028" s="2"/>
    </row>
    <row r="5029" spans="3:3">
      <c r="C5029" s="2"/>
    </row>
    <row r="5030" spans="3:3">
      <c r="C5030" s="2"/>
    </row>
    <row r="5031" spans="3:3">
      <c r="C5031" s="2"/>
    </row>
    <row r="5032" spans="3:3">
      <c r="C5032" s="2"/>
    </row>
    <row r="5033" spans="3:3">
      <c r="C5033" s="2"/>
    </row>
    <row r="5034" spans="3:3">
      <c r="C5034" s="2"/>
    </row>
    <row r="5035" spans="3:3">
      <c r="C5035" s="2"/>
    </row>
    <row r="5036" spans="3:3">
      <c r="C5036" s="2"/>
    </row>
    <row r="5037" spans="3:3">
      <c r="C5037" s="2"/>
    </row>
    <row r="5038" spans="3:3">
      <c r="C5038" s="2"/>
    </row>
    <row r="5039" spans="3:3">
      <c r="C5039" s="2"/>
    </row>
    <row r="5040" spans="3:3">
      <c r="C5040" s="2"/>
    </row>
    <row r="5041" spans="3:3">
      <c r="C5041" s="2"/>
    </row>
    <row r="5042" spans="3:3">
      <c r="C5042" s="2"/>
    </row>
    <row r="5043" spans="3:3">
      <c r="C5043" s="2"/>
    </row>
    <row r="5044" spans="3:3">
      <c r="C5044" s="2"/>
    </row>
    <row r="5045" spans="3:3">
      <c r="C5045" s="2"/>
    </row>
    <row r="5046" spans="3:3">
      <c r="C5046" s="2"/>
    </row>
    <row r="5047" spans="3:3">
      <c r="C5047" s="2"/>
    </row>
    <row r="5048" spans="3:3">
      <c r="C5048" s="2"/>
    </row>
    <row r="5049" spans="3:3">
      <c r="C5049" s="2"/>
    </row>
    <row r="5050" spans="3:3">
      <c r="C5050" s="2"/>
    </row>
    <row r="5051" spans="3:3">
      <c r="C5051" s="2"/>
    </row>
    <row r="5052" spans="3:3">
      <c r="C5052" s="2"/>
    </row>
    <row r="5053" spans="3:3">
      <c r="C5053" s="2"/>
    </row>
    <row r="5054" spans="3:3">
      <c r="C5054" s="2"/>
    </row>
    <row r="5055" spans="3:3">
      <c r="C5055" s="2"/>
    </row>
    <row r="5056" spans="3:3">
      <c r="C5056" s="2"/>
    </row>
    <row r="5057" spans="3:3">
      <c r="C5057" s="2"/>
    </row>
    <row r="5058" spans="3:3">
      <c r="C5058" s="2"/>
    </row>
    <row r="5059" spans="3:3">
      <c r="C5059" s="2"/>
    </row>
    <row r="5060" spans="3:3">
      <c r="C5060" s="2"/>
    </row>
    <row r="5061" spans="3:3">
      <c r="C5061" s="2"/>
    </row>
    <row r="5062" spans="3:3">
      <c r="C5062" s="2"/>
    </row>
    <row r="5063" spans="3:3">
      <c r="C5063" s="2"/>
    </row>
    <row r="5064" spans="3:3">
      <c r="C5064" s="2"/>
    </row>
    <row r="5065" spans="3:3">
      <c r="C5065" s="2"/>
    </row>
    <row r="5066" spans="3:3">
      <c r="C5066" s="2"/>
    </row>
    <row r="5067" spans="3:3">
      <c r="C5067" s="2"/>
    </row>
    <row r="5068" spans="3:3">
      <c r="C5068" s="2"/>
    </row>
    <row r="5069" spans="3:3">
      <c r="C5069" s="2"/>
    </row>
    <row r="5070" spans="3:3">
      <c r="C5070" s="2"/>
    </row>
    <row r="5071" spans="3:3">
      <c r="C5071" s="2"/>
    </row>
    <row r="5072" spans="3:3">
      <c r="C5072" s="2"/>
    </row>
    <row r="5073" spans="3:3">
      <c r="C5073" s="2"/>
    </row>
    <row r="5074" spans="3:3">
      <c r="C5074" s="2"/>
    </row>
    <row r="5075" spans="3:3">
      <c r="C5075" s="2"/>
    </row>
    <row r="5076" spans="3:3">
      <c r="C5076" s="2"/>
    </row>
    <row r="5077" spans="3:3">
      <c r="C5077" s="2"/>
    </row>
    <row r="5078" spans="3:3">
      <c r="C5078" s="2"/>
    </row>
    <row r="5079" spans="3:3">
      <c r="C5079" s="2"/>
    </row>
    <row r="5080" spans="3:3">
      <c r="C5080" s="2"/>
    </row>
    <row r="5081" spans="3:3">
      <c r="C5081" s="2"/>
    </row>
    <row r="5082" spans="3:3">
      <c r="C5082" s="2"/>
    </row>
    <row r="5083" spans="3:3">
      <c r="C5083" s="2"/>
    </row>
    <row r="5084" spans="3:3">
      <c r="C5084" s="2"/>
    </row>
    <row r="5085" spans="3:3">
      <c r="C5085" s="2"/>
    </row>
    <row r="5086" spans="3:3">
      <c r="C5086" s="2"/>
    </row>
    <row r="5087" spans="3:3">
      <c r="C5087" s="2"/>
    </row>
    <row r="5088" spans="3:3">
      <c r="C5088" s="2"/>
    </row>
    <row r="5089" spans="3:3">
      <c r="C5089" s="2"/>
    </row>
    <row r="5090" spans="3:3">
      <c r="C5090" s="2"/>
    </row>
    <row r="5091" spans="3:3">
      <c r="C5091" s="2"/>
    </row>
    <row r="5092" spans="3:3">
      <c r="C5092" s="2"/>
    </row>
    <row r="5093" spans="3:3">
      <c r="C5093" s="2"/>
    </row>
    <row r="5094" spans="3:3">
      <c r="C5094" s="2"/>
    </row>
    <row r="5095" spans="3:3">
      <c r="C5095" s="2"/>
    </row>
    <row r="5096" spans="3:3">
      <c r="C5096" s="2"/>
    </row>
    <row r="5097" spans="3:3">
      <c r="C5097" s="2"/>
    </row>
    <row r="5098" spans="3:3">
      <c r="C5098" s="2"/>
    </row>
    <row r="5099" spans="3:3">
      <c r="C5099" s="2"/>
    </row>
    <row r="5100" spans="3:3">
      <c r="C5100" s="2"/>
    </row>
    <row r="5101" spans="3:3">
      <c r="C5101" s="2"/>
    </row>
    <row r="5102" spans="3:3">
      <c r="C5102" s="2"/>
    </row>
    <row r="5103" spans="3:3">
      <c r="C5103" s="2"/>
    </row>
    <row r="5104" spans="3:3">
      <c r="C5104" s="2"/>
    </row>
    <row r="5105" spans="3:3">
      <c r="C5105" s="2"/>
    </row>
    <row r="5106" spans="3:3">
      <c r="C5106" s="2"/>
    </row>
    <row r="5107" spans="3:3">
      <c r="C5107" s="2"/>
    </row>
    <row r="5108" spans="3:3">
      <c r="C5108" s="2"/>
    </row>
    <row r="5109" spans="3:3">
      <c r="C5109" s="2"/>
    </row>
    <row r="5110" spans="3:3">
      <c r="C5110" s="2"/>
    </row>
    <row r="5111" spans="3:3">
      <c r="C5111" s="2"/>
    </row>
    <row r="5112" spans="3:3">
      <c r="C5112" s="2"/>
    </row>
    <row r="5113" spans="3:3">
      <c r="C5113" s="2"/>
    </row>
    <row r="5114" spans="3:3">
      <c r="C5114" s="2"/>
    </row>
    <row r="5115" spans="3:3">
      <c r="C5115" s="2"/>
    </row>
    <row r="5116" spans="3:3">
      <c r="C5116" s="2"/>
    </row>
    <row r="5117" spans="3:3">
      <c r="C5117" s="2"/>
    </row>
    <row r="5118" spans="3:3">
      <c r="C5118" s="2"/>
    </row>
    <row r="5119" spans="3:3">
      <c r="C5119" s="2"/>
    </row>
    <row r="5120" spans="3:3">
      <c r="C5120" s="2"/>
    </row>
    <row r="5121" spans="3:3">
      <c r="C5121" s="2"/>
    </row>
    <row r="5122" spans="3:3">
      <c r="C5122" s="2"/>
    </row>
    <row r="5123" spans="3:3">
      <c r="C5123" s="2"/>
    </row>
    <row r="5124" spans="3:3">
      <c r="C5124" s="2"/>
    </row>
    <row r="5125" spans="3:3">
      <c r="C5125" s="2"/>
    </row>
    <row r="5126" spans="3:3">
      <c r="C5126" s="2"/>
    </row>
    <row r="5127" spans="3:3">
      <c r="C5127" s="2"/>
    </row>
    <row r="5128" spans="3:3">
      <c r="C5128" s="2"/>
    </row>
    <row r="5129" spans="3:3">
      <c r="C5129" s="2"/>
    </row>
    <row r="5130" spans="3:3">
      <c r="C5130" s="2"/>
    </row>
    <row r="5131" spans="3:3">
      <c r="C5131" s="2"/>
    </row>
    <row r="5132" spans="3:3">
      <c r="C5132" s="2"/>
    </row>
    <row r="5133" spans="3:3">
      <c r="C5133" s="2"/>
    </row>
    <row r="5134" spans="3:3">
      <c r="C5134" s="2"/>
    </row>
    <row r="5135" spans="3:3">
      <c r="C5135" s="2"/>
    </row>
    <row r="5136" spans="3:3">
      <c r="C5136" s="2"/>
    </row>
    <row r="5137" spans="3:3">
      <c r="C5137" s="2"/>
    </row>
    <row r="5138" spans="3:3">
      <c r="C5138" s="2"/>
    </row>
    <row r="5139" spans="3:3">
      <c r="C5139" s="2"/>
    </row>
    <row r="5140" spans="3:3">
      <c r="C5140" s="2"/>
    </row>
    <row r="5141" spans="3:3">
      <c r="C5141" s="2"/>
    </row>
    <row r="5142" spans="3:3">
      <c r="C5142" s="2"/>
    </row>
    <row r="5143" spans="3:3">
      <c r="C5143" s="2"/>
    </row>
    <row r="5144" spans="3:3">
      <c r="C5144" s="2"/>
    </row>
    <row r="5145" spans="3:3">
      <c r="C5145" s="2"/>
    </row>
    <row r="5146" spans="3:3">
      <c r="C5146" s="2"/>
    </row>
    <row r="5147" spans="3:3">
      <c r="C5147" s="2"/>
    </row>
    <row r="5148" spans="3:3">
      <c r="C5148" s="2"/>
    </row>
    <row r="5149" spans="3:3">
      <c r="C5149" s="2"/>
    </row>
    <row r="5150" spans="3:3">
      <c r="C5150" s="2"/>
    </row>
    <row r="5151" spans="3:3">
      <c r="C5151" s="2"/>
    </row>
    <row r="5152" spans="3:3">
      <c r="C5152" s="2"/>
    </row>
    <row r="5153" spans="3:3">
      <c r="C5153" s="2"/>
    </row>
    <row r="5154" spans="3:3">
      <c r="C5154" s="2"/>
    </row>
    <row r="5155" spans="3:3">
      <c r="C5155" s="2"/>
    </row>
    <row r="5156" spans="3:3">
      <c r="C5156" s="2"/>
    </row>
    <row r="5157" spans="3:3">
      <c r="C5157" s="2"/>
    </row>
    <row r="5158" spans="3:3">
      <c r="C5158" s="2"/>
    </row>
    <row r="5159" spans="3:3">
      <c r="C5159" s="2"/>
    </row>
    <row r="5160" spans="3:3">
      <c r="C5160" s="2"/>
    </row>
    <row r="5161" spans="3:3">
      <c r="C5161" s="2"/>
    </row>
    <row r="5162" spans="3:3">
      <c r="C5162" s="2"/>
    </row>
    <row r="5163" spans="3:3">
      <c r="C5163" s="2"/>
    </row>
    <row r="5164" spans="3:3">
      <c r="C5164" s="2"/>
    </row>
    <row r="5165" spans="3:3">
      <c r="C5165" s="2"/>
    </row>
    <row r="5166" spans="3:3">
      <c r="C5166" s="2"/>
    </row>
    <row r="5167" spans="3:3">
      <c r="C5167" s="2"/>
    </row>
    <row r="5168" spans="3:3">
      <c r="C5168" s="2"/>
    </row>
    <row r="5169" spans="3:3">
      <c r="C5169" s="2"/>
    </row>
    <row r="5170" spans="3:3">
      <c r="C5170" s="2"/>
    </row>
    <row r="5171" spans="3:3">
      <c r="C5171" s="2"/>
    </row>
    <row r="5172" spans="3:3">
      <c r="C5172" s="2"/>
    </row>
    <row r="5173" spans="3:3">
      <c r="C5173" s="2"/>
    </row>
    <row r="5174" spans="3:3">
      <c r="C5174" s="2"/>
    </row>
    <row r="5175" spans="3:3">
      <c r="C5175" s="2"/>
    </row>
    <row r="5176" spans="3:3">
      <c r="C5176" s="2"/>
    </row>
    <row r="5177" spans="3:3">
      <c r="C5177" s="2"/>
    </row>
    <row r="5178" spans="3:3">
      <c r="C5178" s="2"/>
    </row>
    <row r="5179" spans="3:3">
      <c r="C5179" s="2"/>
    </row>
    <row r="5180" spans="3:3">
      <c r="C5180" s="2"/>
    </row>
    <row r="5181" spans="3:3">
      <c r="C5181" s="2"/>
    </row>
    <row r="5182" spans="3:3">
      <c r="C5182" s="2"/>
    </row>
    <row r="5183" spans="3:3">
      <c r="C5183" s="2"/>
    </row>
    <row r="5184" spans="3:3">
      <c r="C5184" s="2"/>
    </row>
    <row r="5185" spans="3:3">
      <c r="C5185" s="2"/>
    </row>
    <row r="5186" spans="3:3">
      <c r="C5186" s="2"/>
    </row>
    <row r="5187" spans="3:3">
      <c r="C5187" s="2"/>
    </row>
    <row r="5188" spans="3:3">
      <c r="C5188" s="2"/>
    </row>
    <row r="5189" spans="3:3">
      <c r="C5189" s="2"/>
    </row>
    <row r="5190" spans="3:3">
      <c r="C5190" s="2"/>
    </row>
    <row r="5191" spans="3:3">
      <c r="C5191" s="2"/>
    </row>
    <row r="5192" spans="3:3">
      <c r="C5192" s="2"/>
    </row>
    <row r="5193" spans="3:3">
      <c r="C5193" s="2"/>
    </row>
    <row r="5194" spans="3:3">
      <c r="C5194" s="2"/>
    </row>
    <row r="5195" spans="3:3">
      <c r="C5195" s="2"/>
    </row>
    <row r="5196" spans="3:3">
      <c r="C5196" s="2"/>
    </row>
    <row r="5197" spans="3:3">
      <c r="C5197" s="2"/>
    </row>
    <row r="5198" spans="3:3">
      <c r="C5198" s="2"/>
    </row>
    <row r="5199" spans="3:3">
      <c r="C5199" s="2"/>
    </row>
    <row r="5200" spans="3:3">
      <c r="C5200" s="2"/>
    </row>
    <row r="5201" spans="3:3">
      <c r="C5201" s="2"/>
    </row>
    <row r="5202" spans="3:3">
      <c r="C5202" s="2"/>
    </row>
    <row r="5203" spans="3:3">
      <c r="C5203" s="2"/>
    </row>
    <row r="5204" spans="3:3">
      <c r="C5204" s="2"/>
    </row>
    <row r="5205" spans="3:3">
      <c r="C5205" s="2"/>
    </row>
    <row r="5206" spans="3:3">
      <c r="C5206" s="2"/>
    </row>
    <row r="5207" spans="3:3">
      <c r="C5207" s="2"/>
    </row>
    <row r="5208" spans="3:3">
      <c r="C5208" s="2"/>
    </row>
    <row r="5209" spans="3:3">
      <c r="C5209" s="2"/>
    </row>
    <row r="5210" spans="3:3">
      <c r="C5210" s="2"/>
    </row>
    <row r="5211" spans="3:3">
      <c r="C5211" s="2"/>
    </row>
    <row r="5212" spans="3:3">
      <c r="C5212" s="2"/>
    </row>
    <row r="5213" spans="3:3">
      <c r="C5213" s="2"/>
    </row>
    <row r="5214" spans="3:3">
      <c r="C5214" s="2"/>
    </row>
    <row r="5215" spans="3:3">
      <c r="C5215" s="2"/>
    </row>
    <row r="5216" spans="3:3">
      <c r="C5216" s="2"/>
    </row>
    <row r="5217" spans="3:3">
      <c r="C5217" s="2"/>
    </row>
    <row r="5218" spans="3:3">
      <c r="C5218" s="2"/>
    </row>
    <row r="5219" spans="3:3">
      <c r="C5219" s="2"/>
    </row>
    <row r="5220" spans="3:3">
      <c r="C5220" s="2"/>
    </row>
    <row r="5221" spans="3:3">
      <c r="C5221" s="2"/>
    </row>
    <row r="5222" spans="3:3">
      <c r="C5222" s="2"/>
    </row>
    <row r="5223" spans="3:3">
      <c r="C5223" s="2"/>
    </row>
    <row r="5224" spans="3:3">
      <c r="C5224" s="2"/>
    </row>
    <row r="5225" spans="3:3">
      <c r="C5225" s="2"/>
    </row>
    <row r="5226" spans="3:3">
      <c r="C5226" s="2"/>
    </row>
    <row r="5227" spans="3:3">
      <c r="C5227" s="2"/>
    </row>
    <row r="5228" spans="3:3">
      <c r="C5228" s="2"/>
    </row>
    <row r="5229" spans="3:3">
      <c r="C5229" s="2"/>
    </row>
    <row r="5230" spans="3:3">
      <c r="C5230" s="2"/>
    </row>
    <row r="5231" spans="3:3">
      <c r="C5231" s="2"/>
    </row>
    <row r="5232" spans="3:3">
      <c r="C5232" s="2"/>
    </row>
    <row r="5233" spans="3:3">
      <c r="C5233" s="2"/>
    </row>
    <row r="5234" spans="3:3">
      <c r="C5234" s="2"/>
    </row>
    <row r="5235" spans="3:3">
      <c r="C5235" s="2"/>
    </row>
    <row r="5236" spans="3:3">
      <c r="C5236" s="2"/>
    </row>
    <row r="5237" spans="3:3">
      <c r="C5237" s="2"/>
    </row>
    <row r="5238" spans="3:3">
      <c r="C5238" s="2"/>
    </row>
    <row r="5239" spans="3:3">
      <c r="C5239" s="2"/>
    </row>
    <row r="5240" spans="3:3">
      <c r="C5240" s="2"/>
    </row>
    <row r="5241" spans="3:3">
      <c r="C5241" s="2"/>
    </row>
    <row r="5242" spans="3:3">
      <c r="C5242" s="2"/>
    </row>
    <row r="5243" spans="3:3">
      <c r="C5243" s="2"/>
    </row>
    <row r="5244" spans="3:3">
      <c r="C5244" s="2"/>
    </row>
    <row r="5245" spans="3:3">
      <c r="C5245" s="2"/>
    </row>
    <row r="5246" spans="3:3">
      <c r="C5246" s="2"/>
    </row>
    <row r="5247" spans="3:3">
      <c r="C5247" s="2"/>
    </row>
    <row r="5248" spans="3:3">
      <c r="C5248" s="2"/>
    </row>
    <row r="5249" spans="3:3">
      <c r="C5249" s="2"/>
    </row>
    <row r="5250" spans="3:3">
      <c r="C5250" s="2"/>
    </row>
    <row r="5251" spans="3:3">
      <c r="C5251" s="2"/>
    </row>
    <row r="5252" spans="3:3">
      <c r="C5252" s="2"/>
    </row>
    <row r="5253" spans="3:3">
      <c r="C5253" s="2"/>
    </row>
    <row r="5254" spans="3:3">
      <c r="C5254" s="2"/>
    </row>
    <row r="5255" spans="3:3">
      <c r="C5255" s="2"/>
    </row>
    <row r="5256" spans="3:3">
      <c r="C5256" s="2"/>
    </row>
    <row r="5257" spans="3:3">
      <c r="C5257" s="2"/>
    </row>
    <row r="5258" spans="3:3">
      <c r="C5258" s="2"/>
    </row>
    <row r="5259" spans="3:3">
      <c r="C5259" s="2"/>
    </row>
    <row r="5260" spans="3:3">
      <c r="C5260" s="2"/>
    </row>
    <row r="5261" spans="3:3">
      <c r="C5261" s="2"/>
    </row>
    <row r="5262" spans="3:3">
      <c r="C5262" s="2"/>
    </row>
    <row r="5263" spans="3:3">
      <c r="C5263" s="2"/>
    </row>
    <row r="5264" spans="3:3">
      <c r="C5264" s="2"/>
    </row>
    <row r="5265" spans="3:3">
      <c r="C5265" s="2"/>
    </row>
    <row r="5266" spans="3:3">
      <c r="C5266" s="2"/>
    </row>
    <row r="5267" spans="3:3">
      <c r="C5267" s="2"/>
    </row>
    <row r="5268" spans="3:3">
      <c r="C5268" s="2"/>
    </row>
    <row r="5269" spans="3:3">
      <c r="C5269" s="2"/>
    </row>
    <row r="5270" spans="3:3">
      <c r="C5270" s="2"/>
    </row>
    <row r="5271" spans="3:3">
      <c r="C5271" s="2"/>
    </row>
    <row r="5272" spans="3:3">
      <c r="C5272" s="2"/>
    </row>
    <row r="5273" spans="3:3">
      <c r="C5273" s="2"/>
    </row>
    <row r="5274" spans="3:3">
      <c r="C5274" s="2"/>
    </row>
    <row r="5275" spans="3:3">
      <c r="C5275" s="2"/>
    </row>
    <row r="5276" spans="3:3">
      <c r="C5276" s="2"/>
    </row>
    <row r="5277" spans="3:3">
      <c r="C5277" s="2"/>
    </row>
    <row r="5278" spans="3:3">
      <c r="C5278" s="2"/>
    </row>
    <row r="5279" spans="3:3">
      <c r="C5279" s="2"/>
    </row>
    <row r="5280" spans="3:3">
      <c r="C5280" s="2"/>
    </row>
    <row r="5281" spans="3:3">
      <c r="C5281" s="2"/>
    </row>
    <row r="5282" spans="3:3">
      <c r="C5282" s="2"/>
    </row>
    <row r="5283" spans="3:3">
      <c r="C5283" s="2"/>
    </row>
    <row r="5284" spans="3:3">
      <c r="C5284" s="2"/>
    </row>
    <row r="5285" spans="3:3">
      <c r="C5285" s="2"/>
    </row>
    <row r="5286" spans="3:3">
      <c r="C5286" s="2"/>
    </row>
    <row r="5287" spans="3:3">
      <c r="C5287" s="2"/>
    </row>
    <row r="5288" spans="3:3">
      <c r="C5288" s="2"/>
    </row>
    <row r="5289" spans="3:3">
      <c r="C5289" s="2"/>
    </row>
    <row r="5290" spans="3:3">
      <c r="C5290" s="2"/>
    </row>
    <row r="5291" spans="3:3">
      <c r="C5291" s="2"/>
    </row>
    <row r="5292" spans="3:3">
      <c r="C5292" s="2"/>
    </row>
    <row r="5293" spans="3:3">
      <c r="C5293" s="2"/>
    </row>
    <row r="5294" spans="3:3">
      <c r="C5294" s="2"/>
    </row>
    <row r="5295" spans="3:3">
      <c r="C5295" s="2"/>
    </row>
    <row r="5296" spans="3:3">
      <c r="C5296" s="2"/>
    </row>
    <row r="5297" spans="3:3">
      <c r="C5297" s="2"/>
    </row>
    <row r="5298" spans="3:3">
      <c r="C5298" s="2"/>
    </row>
    <row r="5299" spans="3:3">
      <c r="C5299" s="2"/>
    </row>
    <row r="5300" spans="3:3">
      <c r="C5300" s="2"/>
    </row>
    <row r="5301" spans="3:3">
      <c r="C5301" s="2"/>
    </row>
    <row r="5302" spans="3:3">
      <c r="C5302" s="2"/>
    </row>
    <row r="5303" spans="3:3">
      <c r="C5303" s="2"/>
    </row>
    <row r="5304" spans="3:3">
      <c r="C5304" s="2"/>
    </row>
    <row r="5305" spans="3:3">
      <c r="C5305" s="2"/>
    </row>
    <row r="5306" spans="3:3">
      <c r="C5306" s="2"/>
    </row>
    <row r="5307" spans="3:3">
      <c r="C5307" s="2"/>
    </row>
    <row r="5308" spans="3:3">
      <c r="C5308" s="2"/>
    </row>
    <row r="5309" spans="3:3">
      <c r="C5309" s="2"/>
    </row>
    <row r="5310" spans="3:3">
      <c r="C5310" s="2"/>
    </row>
    <row r="5311" spans="3:3">
      <c r="C5311" s="2"/>
    </row>
    <row r="5312" spans="3:3">
      <c r="C5312" s="2"/>
    </row>
    <row r="5313" spans="3:3">
      <c r="C5313" s="2"/>
    </row>
    <row r="5314" spans="3:3">
      <c r="C5314" s="2"/>
    </row>
    <row r="5315" spans="3:3">
      <c r="C5315" s="2"/>
    </row>
    <row r="5316" spans="3:3">
      <c r="C5316" s="2"/>
    </row>
    <row r="5317" spans="3:3">
      <c r="C5317" s="2"/>
    </row>
    <row r="5318" spans="3:3">
      <c r="C5318" s="2"/>
    </row>
    <row r="5319" spans="3:3">
      <c r="C5319" s="2"/>
    </row>
    <row r="5320" spans="3:3">
      <c r="C5320" s="2"/>
    </row>
    <row r="5321" spans="3:3">
      <c r="C5321" s="2"/>
    </row>
    <row r="5322" spans="3:3">
      <c r="C5322" s="2"/>
    </row>
    <row r="5323" spans="3:3">
      <c r="C5323" s="2"/>
    </row>
    <row r="5324" spans="3:3">
      <c r="C5324" s="2"/>
    </row>
    <row r="5325" spans="3:3">
      <c r="C5325" s="2"/>
    </row>
    <row r="5326" spans="3:3">
      <c r="C5326" s="2"/>
    </row>
    <row r="5327" spans="3:3">
      <c r="C5327" s="2"/>
    </row>
    <row r="5328" spans="3:3">
      <c r="C5328" s="2"/>
    </row>
    <row r="5329" spans="3:3">
      <c r="C5329" s="2"/>
    </row>
    <row r="5330" spans="3:3">
      <c r="C5330" s="2"/>
    </row>
    <row r="5331" spans="3:3">
      <c r="C5331" s="2"/>
    </row>
    <row r="5332" spans="3:3">
      <c r="C5332" s="2"/>
    </row>
    <row r="5333" spans="3:3">
      <c r="C5333" s="2"/>
    </row>
    <row r="5334" spans="3:3">
      <c r="C5334" s="2"/>
    </row>
    <row r="5335" spans="3:3">
      <c r="C5335" s="2"/>
    </row>
    <row r="5336" spans="3:3">
      <c r="C5336" s="2"/>
    </row>
    <row r="5337" spans="3:3">
      <c r="C5337" s="2"/>
    </row>
    <row r="5338" spans="3:3">
      <c r="C5338" s="2"/>
    </row>
    <row r="5339" spans="3:3">
      <c r="C5339" s="2"/>
    </row>
    <row r="5340" spans="3:3">
      <c r="C5340" s="2"/>
    </row>
    <row r="5341" spans="3:3">
      <c r="C5341" s="2"/>
    </row>
    <row r="5342" spans="3:3">
      <c r="C5342" s="2"/>
    </row>
    <row r="5343" spans="3:3">
      <c r="C5343" s="2"/>
    </row>
    <row r="5344" spans="3:3">
      <c r="C5344" s="2"/>
    </row>
    <row r="5345" spans="3:3">
      <c r="C5345" s="2"/>
    </row>
    <row r="5346" spans="3:3">
      <c r="C5346" s="2"/>
    </row>
    <row r="5347" spans="3:3">
      <c r="C5347" s="2"/>
    </row>
    <row r="5348" spans="3:3">
      <c r="C5348" s="2"/>
    </row>
    <row r="5349" spans="3:3">
      <c r="C5349" s="2"/>
    </row>
    <row r="5350" spans="3:3">
      <c r="C5350" s="2"/>
    </row>
    <row r="5351" spans="3:3">
      <c r="C5351" s="2"/>
    </row>
    <row r="5352" spans="3:3">
      <c r="C5352" s="2"/>
    </row>
    <row r="5353" spans="3:3">
      <c r="C5353" s="2"/>
    </row>
    <row r="5354" spans="3:3">
      <c r="C5354" s="2"/>
    </row>
    <row r="5355" spans="3:3">
      <c r="C5355" s="2"/>
    </row>
    <row r="5356" spans="3:3">
      <c r="C5356" s="2"/>
    </row>
    <row r="5357" spans="3:3">
      <c r="C5357" s="2"/>
    </row>
    <row r="5358" spans="3:3">
      <c r="C5358" s="2"/>
    </row>
    <row r="5359" spans="3:3">
      <c r="C5359" s="2"/>
    </row>
    <row r="5360" spans="3:3">
      <c r="C5360" s="2"/>
    </row>
    <row r="5361" spans="3:3">
      <c r="C5361" s="2"/>
    </row>
    <row r="5362" spans="3:3">
      <c r="C5362" s="2"/>
    </row>
    <row r="5363" spans="3:3">
      <c r="C5363" s="2"/>
    </row>
    <row r="5364" spans="3:3">
      <c r="C5364" s="2"/>
    </row>
    <row r="5365" spans="3:3">
      <c r="C5365" s="2"/>
    </row>
    <row r="5366" spans="3:3">
      <c r="C5366" s="2"/>
    </row>
    <row r="5367" spans="3:3">
      <c r="C5367" s="2"/>
    </row>
    <row r="5368" spans="3:3">
      <c r="C5368" s="2"/>
    </row>
    <row r="5369" spans="3:3">
      <c r="C5369" s="2"/>
    </row>
    <row r="5370" spans="3:3">
      <c r="C5370" s="2"/>
    </row>
    <row r="5371" spans="3:3">
      <c r="C5371" s="2"/>
    </row>
    <row r="5372" spans="3:3">
      <c r="C5372" s="2"/>
    </row>
    <row r="5373" spans="3:3">
      <c r="C5373" s="2"/>
    </row>
    <row r="5374" spans="3:3">
      <c r="C5374" s="2"/>
    </row>
    <row r="5375" spans="3:3">
      <c r="C5375" s="2"/>
    </row>
    <row r="5376" spans="3:3">
      <c r="C5376" s="2"/>
    </row>
    <row r="5377" spans="3:3">
      <c r="C5377" s="2"/>
    </row>
    <row r="5378" spans="3:3">
      <c r="C5378" s="2"/>
    </row>
    <row r="5379" spans="3:3">
      <c r="C5379" s="2"/>
    </row>
    <row r="5380" spans="3:3">
      <c r="C5380" s="2"/>
    </row>
    <row r="5381" spans="3:3">
      <c r="C5381" s="2"/>
    </row>
    <row r="5382" spans="3:3">
      <c r="C5382" s="2"/>
    </row>
    <row r="5383" spans="3:3">
      <c r="C5383" s="2"/>
    </row>
    <row r="5384" spans="3:3">
      <c r="C5384" s="2"/>
    </row>
    <row r="5385" spans="3:3">
      <c r="C5385" s="2"/>
    </row>
    <row r="5386" spans="3:3">
      <c r="C5386" s="2"/>
    </row>
    <row r="5387" spans="3:3">
      <c r="C5387" s="2"/>
    </row>
    <row r="5388" spans="3:3">
      <c r="C5388" s="2"/>
    </row>
    <row r="5389" spans="3:3">
      <c r="C5389" s="2"/>
    </row>
    <row r="5390" spans="3:3">
      <c r="C5390" s="2"/>
    </row>
    <row r="5391" spans="3:3">
      <c r="C5391" s="2"/>
    </row>
    <row r="5392" spans="3:3">
      <c r="C5392" s="2"/>
    </row>
    <row r="5393" spans="3:3">
      <c r="C5393" s="2"/>
    </row>
    <row r="5394" spans="3:3">
      <c r="C5394" s="2"/>
    </row>
    <row r="5395" spans="3:3">
      <c r="C5395" s="2"/>
    </row>
    <row r="5396" spans="3:3">
      <c r="C5396" s="2"/>
    </row>
    <row r="5397" spans="3:3">
      <c r="C5397" s="2"/>
    </row>
    <row r="5398" spans="3:3">
      <c r="C5398" s="2"/>
    </row>
    <row r="5399" spans="3:3">
      <c r="C5399" s="2"/>
    </row>
    <row r="5400" spans="3:3">
      <c r="C5400" s="2"/>
    </row>
    <row r="5401" spans="3:3">
      <c r="C5401" s="2"/>
    </row>
    <row r="5402" spans="3:3">
      <c r="C5402" s="2"/>
    </row>
    <row r="5403" spans="3:3">
      <c r="C5403" s="2"/>
    </row>
    <row r="5404" spans="3:3">
      <c r="C5404" s="2"/>
    </row>
    <row r="5405" spans="3:3">
      <c r="C5405" s="2"/>
    </row>
    <row r="5406" spans="3:3">
      <c r="C5406" s="2"/>
    </row>
    <row r="5407" spans="3:3">
      <c r="C5407" s="2"/>
    </row>
    <row r="5408" spans="3:3">
      <c r="C5408" s="2"/>
    </row>
    <row r="5409" spans="3:3">
      <c r="C5409" s="2"/>
    </row>
    <row r="5410" spans="3:3">
      <c r="C5410" s="2"/>
    </row>
    <row r="5411" spans="3:3">
      <c r="C5411" s="2"/>
    </row>
    <row r="5412" spans="3:3">
      <c r="C5412" s="2"/>
    </row>
    <row r="5413" spans="3:3">
      <c r="C5413" s="2"/>
    </row>
    <row r="5414" spans="3:3">
      <c r="C5414" s="2"/>
    </row>
    <row r="5415" spans="3:3">
      <c r="C5415" s="2"/>
    </row>
    <row r="5416" spans="3:3">
      <c r="C5416" s="2"/>
    </row>
    <row r="5417" spans="3:3">
      <c r="C5417" s="2"/>
    </row>
    <row r="5418" spans="3:3">
      <c r="C5418" s="2"/>
    </row>
    <row r="5419" spans="3:3">
      <c r="C5419" s="2"/>
    </row>
    <row r="5420" spans="3:3">
      <c r="C5420" s="2"/>
    </row>
    <row r="5421" spans="3:3">
      <c r="C5421" s="2"/>
    </row>
    <row r="5422" spans="3:3">
      <c r="C5422" s="2"/>
    </row>
    <row r="5423" spans="3:3">
      <c r="C5423" s="2"/>
    </row>
    <row r="5424" spans="3:3">
      <c r="C5424" s="2"/>
    </row>
    <row r="5425" spans="3:3">
      <c r="C5425" s="2"/>
    </row>
    <row r="5426" spans="3:3">
      <c r="C5426" s="2"/>
    </row>
    <row r="5427" spans="3:3">
      <c r="C5427" s="2"/>
    </row>
    <row r="5428" spans="3:3">
      <c r="C5428" s="2"/>
    </row>
    <row r="5429" spans="3:3">
      <c r="C5429" s="2"/>
    </row>
    <row r="5430" spans="3:3">
      <c r="C5430" s="2"/>
    </row>
    <row r="5431" spans="3:3">
      <c r="C5431" s="2"/>
    </row>
    <row r="5432" spans="3:3">
      <c r="C5432" s="2"/>
    </row>
    <row r="5433" spans="3:3">
      <c r="C5433" s="2"/>
    </row>
    <row r="5434" spans="3:3">
      <c r="C5434" s="2"/>
    </row>
    <row r="5435" spans="3:3">
      <c r="C5435" s="2"/>
    </row>
    <row r="5436" spans="3:3">
      <c r="C5436" s="2"/>
    </row>
    <row r="5437" spans="3:3">
      <c r="C5437" s="2"/>
    </row>
    <row r="5438" spans="3:3">
      <c r="C5438" s="2"/>
    </row>
    <row r="5439" spans="3:3">
      <c r="C5439" s="2"/>
    </row>
    <row r="5440" spans="3:3">
      <c r="C5440" s="2"/>
    </row>
    <row r="5441" spans="3:3">
      <c r="C5441" s="2"/>
    </row>
    <row r="5442" spans="3:3">
      <c r="C5442" s="2"/>
    </row>
    <row r="5443" spans="3:3">
      <c r="C5443" s="2"/>
    </row>
    <row r="5444" spans="3:3">
      <c r="C5444" s="2"/>
    </row>
    <row r="5445" spans="3:3">
      <c r="C5445" s="2"/>
    </row>
    <row r="5446" spans="3:3">
      <c r="C5446" s="2"/>
    </row>
    <row r="5447" spans="3:3">
      <c r="C5447" s="2"/>
    </row>
    <row r="5448" spans="3:3">
      <c r="C5448" s="2"/>
    </row>
    <row r="5449" spans="3:3">
      <c r="C5449" s="2"/>
    </row>
    <row r="5450" spans="3:3">
      <c r="C5450" s="2"/>
    </row>
    <row r="5451" spans="3:3">
      <c r="C5451" s="2"/>
    </row>
    <row r="5452" spans="3:3">
      <c r="C5452" s="2"/>
    </row>
    <row r="5453" spans="3:3">
      <c r="C5453" s="2"/>
    </row>
    <row r="5454" spans="3:3">
      <c r="C5454" s="2"/>
    </row>
    <row r="5455" spans="3:3">
      <c r="C5455" s="2"/>
    </row>
    <row r="5456" spans="3:3">
      <c r="C5456" s="2"/>
    </row>
    <row r="5457" spans="3:3">
      <c r="C5457" s="2"/>
    </row>
    <row r="5458" spans="3:3">
      <c r="C5458" s="2"/>
    </row>
    <row r="5459" spans="3:3">
      <c r="C5459" s="2"/>
    </row>
    <row r="5460" spans="3:3">
      <c r="C5460" s="2"/>
    </row>
    <row r="5461" spans="3:3">
      <c r="C5461" s="2"/>
    </row>
    <row r="5462" spans="3:3">
      <c r="C5462" s="2"/>
    </row>
    <row r="5463" spans="3:3">
      <c r="C5463" s="2"/>
    </row>
    <row r="5464" spans="3:3">
      <c r="C5464" s="2"/>
    </row>
    <row r="5465" spans="3:3">
      <c r="C5465" s="2"/>
    </row>
    <row r="5466" spans="3:3">
      <c r="C5466" s="2"/>
    </row>
    <row r="5467" spans="3:3">
      <c r="C5467" s="2"/>
    </row>
    <row r="5468" spans="3:3">
      <c r="C5468" s="2"/>
    </row>
    <row r="5469" spans="3:3">
      <c r="C5469" s="2"/>
    </row>
    <row r="5470" spans="3:3">
      <c r="C5470" s="2"/>
    </row>
    <row r="5471" spans="3:3">
      <c r="C5471" s="2"/>
    </row>
    <row r="5472" spans="3:3">
      <c r="C5472" s="2"/>
    </row>
    <row r="5473" spans="3:3">
      <c r="C5473" s="2"/>
    </row>
    <row r="5474" spans="3:3">
      <c r="C5474" s="2"/>
    </row>
    <row r="5475" spans="3:3">
      <c r="C5475" s="2"/>
    </row>
    <row r="5476" spans="3:3">
      <c r="C5476" s="2"/>
    </row>
    <row r="5477" spans="3:3">
      <c r="C5477" s="2"/>
    </row>
    <row r="5478" spans="3:3">
      <c r="C5478" s="2"/>
    </row>
    <row r="5479" spans="3:3">
      <c r="C5479" s="2"/>
    </row>
    <row r="5480" spans="3:3">
      <c r="C5480" s="2"/>
    </row>
    <row r="5481" spans="3:3">
      <c r="C5481" s="2"/>
    </row>
    <row r="5482" spans="3:3">
      <c r="C5482" s="2"/>
    </row>
    <row r="5483" spans="3:3">
      <c r="C5483" s="2"/>
    </row>
    <row r="5484" spans="3:3">
      <c r="C5484" s="2"/>
    </row>
    <row r="5485" spans="3:3">
      <c r="C5485" s="2"/>
    </row>
    <row r="5486" spans="3:3">
      <c r="C5486" s="2"/>
    </row>
    <row r="5487" spans="3:3">
      <c r="C5487" s="2"/>
    </row>
    <row r="5488" spans="3:3">
      <c r="C5488" s="2"/>
    </row>
    <row r="5489" spans="3:3">
      <c r="C5489" s="2"/>
    </row>
    <row r="5490" spans="3:3">
      <c r="C5490" s="2"/>
    </row>
    <row r="5491" spans="3:3">
      <c r="C5491" s="2"/>
    </row>
    <row r="5492" spans="3:3">
      <c r="C5492" s="2"/>
    </row>
    <row r="5493" spans="3:3">
      <c r="C5493" s="2"/>
    </row>
    <row r="5494" spans="3:3">
      <c r="C5494" s="2"/>
    </row>
    <row r="5495" spans="3:3">
      <c r="C5495" s="2"/>
    </row>
    <row r="5496" spans="3:3">
      <c r="C5496" s="2"/>
    </row>
    <row r="5497" spans="3:3">
      <c r="C5497" s="2"/>
    </row>
    <row r="5498" spans="3:3">
      <c r="C5498" s="2"/>
    </row>
    <row r="5499" spans="3:3">
      <c r="C5499" s="2"/>
    </row>
    <row r="5500" spans="3:3">
      <c r="C5500" s="2"/>
    </row>
    <row r="5501" spans="3:3">
      <c r="C5501" s="2"/>
    </row>
    <row r="5502" spans="3:3">
      <c r="C5502" s="2"/>
    </row>
    <row r="5503" spans="3:3">
      <c r="C5503" s="2"/>
    </row>
    <row r="5504" spans="3:3">
      <c r="C5504" s="2"/>
    </row>
    <row r="5505" spans="3:3">
      <c r="C5505" s="2"/>
    </row>
    <row r="5506" spans="3:3">
      <c r="C5506" s="2"/>
    </row>
    <row r="5507" spans="3:3">
      <c r="C5507" s="2"/>
    </row>
    <row r="5508" spans="3:3">
      <c r="C5508" s="2"/>
    </row>
    <row r="5509" spans="3:3">
      <c r="C5509" s="2"/>
    </row>
    <row r="5510" spans="3:3">
      <c r="C5510" s="2"/>
    </row>
    <row r="5511" spans="3:3">
      <c r="C5511" s="2"/>
    </row>
    <row r="5512" spans="3:3">
      <c r="C5512" s="2"/>
    </row>
    <row r="5513" spans="3:3">
      <c r="C5513" s="2"/>
    </row>
    <row r="5514" spans="3:3">
      <c r="C5514" s="2"/>
    </row>
    <row r="5515" spans="3:3">
      <c r="C5515" s="2"/>
    </row>
    <row r="5516" spans="3:3">
      <c r="C5516" s="2"/>
    </row>
    <row r="5517" spans="3:3">
      <c r="C5517" s="2"/>
    </row>
    <row r="5518" spans="3:3">
      <c r="C5518" s="2"/>
    </row>
    <row r="5519" spans="3:3">
      <c r="C5519" s="2"/>
    </row>
    <row r="5520" spans="3:3">
      <c r="C5520" s="2"/>
    </row>
    <row r="5521" spans="3:3">
      <c r="C5521" s="2"/>
    </row>
    <row r="5522" spans="3:3">
      <c r="C5522" s="2"/>
    </row>
    <row r="5523" spans="3:3">
      <c r="C5523" s="2"/>
    </row>
    <row r="5524" spans="3:3">
      <c r="C5524" s="2"/>
    </row>
    <row r="5525" spans="3:3">
      <c r="C5525" s="2"/>
    </row>
    <row r="5526" spans="3:3">
      <c r="C5526" s="2"/>
    </row>
    <row r="5527" spans="3:3">
      <c r="C5527" s="2"/>
    </row>
    <row r="5528" spans="3:3">
      <c r="C5528" s="2"/>
    </row>
    <row r="5529" spans="3:3">
      <c r="C5529" s="2"/>
    </row>
    <row r="5530" spans="3:3">
      <c r="C5530" s="2"/>
    </row>
    <row r="5531" spans="3:3">
      <c r="C5531" s="2"/>
    </row>
    <row r="5532" spans="3:3">
      <c r="C5532" s="2"/>
    </row>
    <row r="5533" spans="3:3">
      <c r="C5533" s="2"/>
    </row>
    <row r="5534" spans="3:3">
      <c r="C5534" s="2"/>
    </row>
    <row r="5535" spans="3:3">
      <c r="C5535" s="2"/>
    </row>
    <row r="5536" spans="3:3">
      <c r="C5536" s="2"/>
    </row>
    <row r="5537" spans="3:3">
      <c r="C5537" s="2"/>
    </row>
    <row r="5538" spans="3:3">
      <c r="C5538" s="2"/>
    </row>
    <row r="5539" spans="3:3">
      <c r="C5539" s="2"/>
    </row>
    <row r="5540" spans="3:3">
      <c r="C5540" s="2"/>
    </row>
    <row r="5541" spans="3:3">
      <c r="C5541" s="2"/>
    </row>
    <row r="5542" spans="3:3">
      <c r="C5542" s="2"/>
    </row>
    <row r="5543" spans="3:3">
      <c r="C5543" s="2"/>
    </row>
    <row r="5544" spans="3:3">
      <c r="C5544" s="2"/>
    </row>
    <row r="5545" spans="3:3">
      <c r="C5545" s="2"/>
    </row>
    <row r="5546" spans="3:3">
      <c r="C5546" s="2"/>
    </row>
    <row r="5547" spans="3:3">
      <c r="C5547" s="2"/>
    </row>
    <row r="5548" spans="3:3">
      <c r="C5548" s="2"/>
    </row>
    <row r="5549" spans="3:3">
      <c r="C5549" s="2"/>
    </row>
    <row r="5550" spans="3:3">
      <c r="C5550" s="2"/>
    </row>
    <row r="5551" spans="3:3">
      <c r="C5551" s="2"/>
    </row>
    <row r="5552" spans="3:3">
      <c r="C5552" s="2"/>
    </row>
    <row r="5553" spans="3:3">
      <c r="C5553" s="2"/>
    </row>
    <row r="5554" spans="3:3">
      <c r="C5554" s="2"/>
    </row>
    <row r="5555" spans="3:3">
      <c r="C5555" s="2"/>
    </row>
    <row r="5556" spans="3:3">
      <c r="C5556" s="2"/>
    </row>
    <row r="5557" spans="3:3">
      <c r="C5557" s="2"/>
    </row>
    <row r="5558" spans="3:3">
      <c r="C5558" s="2"/>
    </row>
    <row r="5559" spans="3:3">
      <c r="C5559" s="2"/>
    </row>
    <row r="5560" spans="3:3">
      <c r="C5560" s="2"/>
    </row>
    <row r="5561" spans="3:3">
      <c r="C5561" s="2"/>
    </row>
    <row r="5562" spans="3:3">
      <c r="C5562" s="2"/>
    </row>
    <row r="5563" spans="3:3">
      <c r="C5563" s="2"/>
    </row>
    <row r="5564" spans="3:3">
      <c r="C5564" s="2"/>
    </row>
    <row r="5565" spans="3:3">
      <c r="C5565" s="2"/>
    </row>
    <row r="5566" spans="3:3">
      <c r="C5566" s="2"/>
    </row>
    <row r="5567" spans="3:3">
      <c r="C5567" s="2"/>
    </row>
    <row r="5568" spans="3:3">
      <c r="C5568" s="2"/>
    </row>
    <row r="5569" spans="3:3">
      <c r="C5569" s="2"/>
    </row>
    <row r="5570" spans="3:3">
      <c r="C5570" s="2"/>
    </row>
    <row r="5571" spans="3:3">
      <c r="C5571" s="2"/>
    </row>
    <row r="5572" spans="3:3">
      <c r="C5572" s="2"/>
    </row>
    <row r="5573" spans="3:3">
      <c r="C5573" s="2"/>
    </row>
    <row r="5574" spans="3:3">
      <c r="C5574" s="2"/>
    </row>
    <row r="5575" spans="3:3">
      <c r="C5575" s="2"/>
    </row>
    <row r="5576" spans="3:3">
      <c r="C5576" s="2"/>
    </row>
    <row r="5577" spans="3:3">
      <c r="C5577" s="2"/>
    </row>
    <row r="5578" spans="3:3">
      <c r="C5578" s="2"/>
    </row>
    <row r="5579" spans="3:3">
      <c r="C5579" s="2"/>
    </row>
    <row r="5580" spans="3:3">
      <c r="C5580" s="2"/>
    </row>
    <row r="5581" spans="3:3">
      <c r="C5581" s="2"/>
    </row>
    <row r="5582" spans="3:3">
      <c r="C5582" s="2"/>
    </row>
    <row r="5583" spans="3:3">
      <c r="C5583" s="2"/>
    </row>
    <row r="5584" spans="3:3">
      <c r="C5584" s="2"/>
    </row>
    <row r="5585" spans="3:3">
      <c r="C5585" s="2"/>
    </row>
    <row r="5586" spans="3:3">
      <c r="C5586" s="2"/>
    </row>
    <row r="5587" spans="3:3">
      <c r="C5587" s="2"/>
    </row>
    <row r="5588" spans="3:3">
      <c r="C5588" s="2"/>
    </row>
    <row r="5589" spans="3:3">
      <c r="C5589" s="2"/>
    </row>
    <row r="5590" spans="3:3">
      <c r="C5590" s="2"/>
    </row>
    <row r="5591" spans="3:3">
      <c r="C5591" s="2"/>
    </row>
    <row r="5592" spans="3:3">
      <c r="C5592" s="2"/>
    </row>
    <row r="5593" spans="3:3">
      <c r="C5593" s="2"/>
    </row>
    <row r="5594" spans="3:3">
      <c r="C5594" s="2"/>
    </row>
    <row r="5595" spans="3:3">
      <c r="C5595" s="2"/>
    </row>
    <row r="5596" spans="3:3">
      <c r="C5596" s="2"/>
    </row>
    <row r="5597" spans="3:3">
      <c r="C5597" s="2"/>
    </row>
    <row r="5598" spans="3:3">
      <c r="C5598" s="2"/>
    </row>
    <row r="5599" spans="3:3">
      <c r="C5599" s="2"/>
    </row>
    <row r="5600" spans="3:3">
      <c r="C5600" s="2"/>
    </row>
    <row r="5601" spans="3:3">
      <c r="C5601" s="2"/>
    </row>
    <row r="5602" spans="3:3">
      <c r="C5602" s="2"/>
    </row>
    <row r="5603" spans="3:3">
      <c r="C5603" s="2"/>
    </row>
    <row r="5604" spans="3:3">
      <c r="C5604" s="2"/>
    </row>
    <row r="5605" spans="3:3">
      <c r="C5605" s="2"/>
    </row>
    <row r="5606" spans="3:3">
      <c r="C5606" s="2"/>
    </row>
    <row r="5607" spans="3:3">
      <c r="C5607" s="2"/>
    </row>
    <row r="5608" spans="3:3">
      <c r="C5608" s="2"/>
    </row>
    <row r="5609" spans="3:3">
      <c r="C5609" s="2"/>
    </row>
    <row r="5610" spans="3:3">
      <c r="C5610" s="2"/>
    </row>
    <row r="5611" spans="3:3">
      <c r="C5611" s="2"/>
    </row>
    <row r="5612" spans="3:3">
      <c r="C5612" s="2"/>
    </row>
    <row r="5613" spans="3:3">
      <c r="C5613" s="2"/>
    </row>
    <row r="5614" spans="3:3">
      <c r="C5614" s="2"/>
    </row>
    <row r="5615" spans="3:3">
      <c r="C5615" s="2"/>
    </row>
    <row r="5616" spans="3:3">
      <c r="C5616" s="2"/>
    </row>
    <row r="5617" spans="3:3">
      <c r="C5617" s="2"/>
    </row>
    <row r="5618" spans="3:3">
      <c r="C5618" s="2"/>
    </row>
    <row r="5619" spans="3:3">
      <c r="C5619" s="2"/>
    </row>
    <row r="5620" spans="3:3">
      <c r="C5620" s="2"/>
    </row>
    <row r="5621" spans="3:3">
      <c r="C5621" s="2"/>
    </row>
    <row r="5622" spans="3:3">
      <c r="C5622" s="2"/>
    </row>
    <row r="5623" spans="3:3">
      <c r="C5623" s="2"/>
    </row>
    <row r="5624" spans="3:3">
      <c r="C5624" s="2"/>
    </row>
    <row r="5625" spans="3:3">
      <c r="C5625" s="2"/>
    </row>
    <row r="5626" spans="3:3">
      <c r="C5626" s="2"/>
    </row>
    <row r="5627" spans="3:3">
      <c r="C5627" s="2"/>
    </row>
    <row r="5628" spans="3:3">
      <c r="C5628" s="2"/>
    </row>
    <row r="5629" spans="3:3">
      <c r="C5629" s="2"/>
    </row>
    <row r="5630" spans="3:3">
      <c r="C5630" s="2"/>
    </row>
    <row r="5631" spans="3:3">
      <c r="C5631" s="2"/>
    </row>
    <row r="5632" spans="3:3">
      <c r="C5632" s="2"/>
    </row>
    <row r="5633" spans="3:3">
      <c r="C5633" s="2"/>
    </row>
    <row r="5634" spans="3:3">
      <c r="C5634" s="2"/>
    </row>
    <row r="5635" spans="3:3">
      <c r="C5635" s="2"/>
    </row>
    <row r="5636" spans="3:3">
      <c r="C5636" s="2"/>
    </row>
    <row r="5637" spans="3:3">
      <c r="C5637" s="2"/>
    </row>
    <row r="5638" spans="3:3">
      <c r="C5638" s="2"/>
    </row>
    <row r="5639" spans="3:3">
      <c r="C5639" s="2"/>
    </row>
    <row r="5640" spans="3:3">
      <c r="C5640" s="2"/>
    </row>
    <row r="5641" spans="3:3">
      <c r="C5641" s="2"/>
    </row>
    <row r="5642" spans="3:3">
      <c r="C5642" s="2"/>
    </row>
    <row r="5643" spans="3:3">
      <c r="C5643" s="2"/>
    </row>
    <row r="5644" spans="3:3">
      <c r="C5644" s="2"/>
    </row>
    <row r="5645" spans="3:3">
      <c r="C5645" s="2"/>
    </row>
    <row r="5646" spans="3:3">
      <c r="C5646" s="2"/>
    </row>
    <row r="5647" spans="3:3">
      <c r="C5647" s="2"/>
    </row>
    <row r="5648" spans="3:3">
      <c r="C5648" s="2"/>
    </row>
    <row r="5649" spans="3:3">
      <c r="C5649" s="2"/>
    </row>
    <row r="5650" spans="3:3">
      <c r="C5650" s="2"/>
    </row>
    <row r="5651" spans="3:3">
      <c r="C5651" s="2"/>
    </row>
    <row r="5652" spans="3:3">
      <c r="C5652" s="2"/>
    </row>
    <row r="5653" spans="3:3">
      <c r="C5653" s="2"/>
    </row>
    <row r="5654" spans="3:3">
      <c r="C5654" s="2"/>
    </row>
    <row r="5655" spans="3:3">
      <c r="C5655" s="2"/>
    </row>
    <row r="5656" spans="3:3">
      <c r="C5656" s="2"/>
    </row>
    <row r="5657" spans="3:3">
      <c r="C5657" s="2"/>
    </row>
    <row r="5658" spans="3:3">
      <c r="C5658" s="2"/>
    </row>
    <row r="5659" spans="3:3">
      <c r="C5659" s="2"/>
    </row>
    <row r="5660" spans="3:3">
      <c r="C5660" s="2"/>
    </row>
    <row r="5661" spans="3:3">
      <c r="C5661" s="2"/>
    </row>
    <row r="5662" spans="3:3">
      <c r="C5662" s="2"/>
    </row>
    <row r="5663" spans="3:3">
      <c r="C5663" s="2"/>
    </row>
    <row r="5664" spans="3:3">
      <c r="C5664" s="2"/>
    </row>
    <row r="5665" spans="3:3">
      <c r="C5665" s="2"/>
    </row>
    <row r="5666" spans="3:3">
      <c r="C5666" s="2"/>
    </row>
    <row r="5667" spans="3:3">
      <c r="C5667" s="2"/>
    </row>
    <row r="5668" spans="3:3">
      <c r="C5668" s="2"/>
    </row>
    <row r="5669" spans="3:3">
      <c r="C5669" s="2"/>
    </row>
    <row r="5670" spans="3:3">
      <c r="C5670" s="2"/>
    </row>
    <row r="5671" spans="3:3">
      <c r="C5671" s="2"/>
    </row>
    <row r="5672" spans="3:3">
      <c r="C5672" s="2"/>
    </row>
    <row r="5673" spans="3:3">
      <c r="C5673" s="2"/>
    </row>
    <row r="5674" spans="3:3">
      <c r="C5674" s="2"/>
    </row>
    <row r="5675" spans="3:3">
      <c r="C5675" s="2"/>
    </row>
    <row r="5676" spans="3:3">
      <c r="C5676" s="2"/>
    </row>
    <row r="5677" spans="3:3">
      <c r="C5677" s="2"/>
    </row>
    <row r="5678" spans="3:3">
      <c r="C5678" s="2"/>
    </row>
    <row r="5679" spans="3:3">
      <c r="C5679" s="2"/>
    </row>
    <row r="5680" spans="3:3">
      <c r="C5680" s="2"/>
    </row>
    <row r="5681" spans="3:3">
      <c r="C5681" s="2"/>
    </row>
    <row r="5682" spans="3:3">
      <c r="C5682" s="2"/>
    </row>
    <row r="5683" spans="3:3">
      <c r="C5683" s="2"/>
    </row>
    <row r="5684" spans="3:3">
      <c r="C5684" s="2"/>
    </row>
    <row r="5685" spans="3:3">
      <c r="C5685" s="2"/>
    </row>
    <row r="5686" spans="3:3">
      <c r="C5686" s="2"/>
    </row>
    <row r="5687" spans="3:3">
      <c r="C5687" s="2"/>
    </row>
    <row r="5688" spans="3:3">
      <c r="C5688" s="2"/>
    </row>
    <row r="5689" spans="3:3">
      <c r="C5689" s="2"/>
    </row>
    <row r="5690" spans="3:3">
      <c r="C5690" s="2"/>
    </row>
    <row r="5691" spans="3:3">
      <c r="C5691" s="2"/>
    </row>
    <row r="5692" spans="3:3">
      <c r="C5692" s="2"/>
    </row>
    <row r="5693" spans="3:3">
      <c r="C5693" s="2"/>
    </row>
    <row r="5694" spans="3:3">
      <c r="C5694" s="2"/>
    </row>
    <row r="5695" spans="3:3">
      <c r="C5695" s="2"/>
    </row>
    <row r="5696" spans="3:3">
      <c r="C5696" s="2"/>
    </row>
    <row r="5697" spans="3:3">
      <c r="C5697" s="2"/>
    </row>
    <row r="5698" spans="3:3">
      <c r="C5698" s="2"/>
    </row>
    <row r="5699" spans="3:3">
      <c r="C5699" s="2"/>
    </row>
    <row r="5700" spans="3:3">
      <c r="C5700" s="2"/>
    </row>
    <row r="5701" spans="3:3">
      <c r="C5701" s="2"/>
    </row>
    <row r="5702" spans="3:3">
      <c r="C5702" s="2"/>
    </row>
    <row r="5703" spans="3:3">
      <c r="C5703" s="2"/>
    </row>
    <row r="5704" spans="3:3">
      <c r="C5704" s="2"/>
    </row>
    <row r="5705" spans="3:3">
      <c r="C5705" s="2"/>
    </row>
    <row r="5706" spans="3:3">
      <c r="C5706" s="2"/>
    </row>
    <row r="5707" spans="3:3">
      <c r="C5707" s="2"/>
    </row>
    <row r="5708" spans="3:3">
      <c r="C5708" s="2"/>
    </row>
    <row r="5709" spans="3:3">
      <c r="C5709" s="2"/>
    </row>
    <row r="5710" spans="3:3">
      <c r="C5710" s="2"/>
    </row>
    <row r="5711" spans="3:3">
      <c r="C5711" s="2"/>
    </row>
    <row r="5712" spans="3:3">
      <c r="C5712" s="2"/>
    </row>
    <row r="5713" spans="3:3">
      <c r="C5713" s="2"/>
    </row>
    <row r="5714" spans="3:3">
      <c r="C5714" s="2"/>
    </row>
    <row r="5715" spans="3:3">
      <c r="C5715" s="2"/>
    </row>
    <row r="5716" spans="3:3">
      <c r="C5716" s="2"/>
    </row>
    <row r="5717" spans="3:3">
      <c r="C5717" s="2"/>
    </row>
    <row r="5718" spans="3:3">
      <c r="C5718" s="2"/>
    </row>
    <row r="5719" spans="3:3">
      <c r="C5719" s="2"/>
    </row>
    <row r="5720" spans="3:3">
      <c r="C5720" s="2"/>
    </row>
    <row r="5721" spans="3:3">
      <c r="C5721" s="2"/>
    </row>
    <row r="5722" spans="3:3">
      <c r="C5722" s="2"/>
    </row>
    <row r="5723" spans="3:3">
      <c r="C5723" s="2"/>
    </row>
    <row r="5724" spans="3:3">
      <c r="C5724" s="2"/>
    </row>
    <row r="5725" spans="3:3">
      <c r="C5725" s="2"/>
    </row>
    <row r="5726" spans="3:3">
      <c r="C5726" s="2"/>
    </row>
    <row r="5727" spans="3:3">
      <c r="C5727" s="2"/>
    </row>
    <row r="5728" spans="3:3">
      <c r="C5728" s="2"/>
    </row>
    <row r="5729" spans="3:3">
      <c r="C5729" s="2"/>
    </row>
    <row r="5730" spans="3:3">
      <c r="C5730" s="2"/>
    </row>
    <row r="5731" spans="3:3">
      <c r="C5731" s="2"/>
    </row>
    <row r="5732" spans="3:3">
      <c r="C5732" s="2"/>
    </row>
    <row r="5733" spans="3:3">
      <c r="C5733" s="2"/>
    </row>
    <row r="5734" spans="3:3">
      <c r="C5734" s="2"/>
    </row>
    <row r="5735" spans="3:3">
      <c r="C5735" s="2"/>
    </row>
    <row r="5736" spans="3:3">
      <c r="C5736" s="2"/>
    </row>
    <row r="5737" spans="3:3">
      <c r="C5737" s="2"/>
    </row>
    <row r="5738" spans="3:3">
      <c r="C5738" s="2"/>
    </row>
    <row r="5739" spans="3:3">
      <c r="C5739" s="2"/>
    </row>
    <row r="5740" spans="3:3">
      <c r="C5740" s="2"/>
    </row>
    <row r="5741" spans="3:3">
      <c r="C5741" s="2"/>
    </row>
    <row r="5742" spans="3:3">
      <c r="C5742" s="2"/>
    </row>
    <row r="5743" spans="3:3">
      <c r="C5743" s="2"/>
    </row>
    <row r="5744" spans="3:3">
      <c r="C5744" s="2"/>
    </row>
    <row r="5745" spans="3:3">
      <c r="C5745" s="2"/>
    </row>
    <row r="5746" spans="3:3">
      <c r="C5746" s="2"/>
    </row>
    <row r="5747" spans="3:3">
      <c r="C5747" s="2"/>
    </row>
    <row r="5748" spans="3:3">
      <c r="C5748" s="2"/>
    </row>
    <row r="5749" spans="3:3">
      <c r="C5749" s="2"/>
    </row>
    <row r="5750" spans="3:3">
      <c r="C5750" s="2"/>
    </row>
    <row r="5751" spans="3:3">
      <c r="C5751" s="2"/>
    </row>
    <row r="5752" spans="3:3">
      <c r="C5752" s="2"/>
    </row>
    <row r="5753" spans="3:3">
      <c r="C5753" s="2"/>
    </row>
    <row r="5754" spans="3:3">
      <c r="C5754" s="2"/>
    </row>
    <row r="5755" spans="3:3">
      <c r="C5755" s="2"/>
    </row>
    <row r="5756" spans="3:3">
      <c r="C5756" s="2"/>
    </row>
    <row r="5757" spans="3:3">
      <c r="C5757" s="2"/>
    </row>
    <row r="5758" spans="3:3">
      <c r="C5758" s="2"/>
    </row>
    <row r="5759" spans="3:3">
      <c r="C5759" s="2"/>
    </row>
    <row r="5760" spans="3:3">
      <c r="C5760" s="2"/>
    </row>
    <row r="5761" spans="3:3">
      <c r="C5761" s="2"/>
    </row>
    <row r="5762" spans="3:3">
      <c r="C5762" s="2"/>
    </row>
    <row r="5763" spans="3:3">
      <c r="C5763" s="2"/>
    </row>
    <row r="5764" spans="3:3">
      <c r="C5764" s="2"/>
    </row>
    <row r="5765" spans="3:3">
      <c r="C5765" s="2"/>
    </row>
    <row r="5766" spans="3:3">
      <c r="C5766" s="2"/>
    </row>
    <row r="5767" spans="3:3">
      <c r="C5767" s="2"/>
    </row>
    <row r="5768" spans="3:3">
      <c r="C5768" s="2"/>
    </row>
    <row r="5769" spans="3:3">
      <c r="C5769" s="2"/>
    </row>
    <row r="5770" spans="3:3">
      <c r="C5770" s="2"/>
    </row>
    <row r="5771" spans="3:3">
      <c r="C5771" s="2"/>
    </row>
    <row r="5772" spans="3:3">
      <c r="C5772" s="2"/>
    </row>
    <row r="5773" spans="3:3">
      <c r="C5773" s="2"/>
    </row>
    <row r="5774" spans="3:3">
      <c r="C5774" s="2"/>
    </row>
    <row r="5775" spans="3:3">
      <c r="C5775" s="2"/>
    </row>
    <row r="5776" spans="3:3">
      <c r="C5776" s="2"/>
    </row>
    <row r="5777" spans="3:3">
      <c r="C5777" s="2"/>
    </row>
    <row r="5778" spans="3:3">
      <c r="C5778" s="2"/>
    </row>
    <row r="5779" spans="3:3">
      <c r="C5779" s="2"/>
    </row>
    <row r="5780" spans="3:3">
      <c r="C5780" s="2"/>
    </row>
    <row r="5781" spans="3:3">
      <c r="C5781" s="2"/>
    </row>
    <row r="5782" spans="3:3">
      <c r="C5782" s="2"/>
    </row>
    <row r="5783" spans="3:3">
      <c r="C5783" s="2"/>
    </row>
    <row r="5784" spans="3:3">
      <c r="C5784" s="2"/>
    </row>
    <row r="5785" spans="3:3">
      <c r="C5785" s="2"/>
    </row>
    <row r="5786" spans="3:3">
      <c r="C5786" s="2"/>
    </row>
    <row r="5787" spans="3:3">
      <c r="C5787" s="2"/>
    </row>
    <row r="5788" spans="3:3">
      <c r="C5788" s="2"/>
    </row>
    <row r="5789" spans="3:3">
      <c r="C5789" s="2"/>
    </row>
    <row r="5790" spans="3:3">
      <c r="C5790" s="2"/>
    </row>
    <row r="5791" spans="3:3">
      <c r="C5791" s="2"/>
    </row>
    <row r="5792" spans="3:3">
      <c r="C5792" s="2"/>
    </row>
    <row r="5793" spans="3:3">
      <c r="C5793" s="2"/>
    </row>
    <row r="5794" spans="3:3">
      <c r="C5794" s="2"/>
    </row>
    <row r="5795" spans="3:3">
      <c r="C5795" s="2"/>
    </row>
    <row r="5796" spans="3:3">
      <c r="C5796" s="2"/>
    </row>
    <row r="5797" spans="3:3">
      <c r="C5797" s="2"/>
    </row>
    <row r="5798" spans="3:3">
      <c r="C5798" s="2"/>
    </row>
    <row r="5799" spans="3:3">
      <c r="C5799" s="2"/>
    </row>
    <row r="5800" spans="3:3">
      <c r="C5800" s="2"/>
    </row>
    <row r="5801" spans="3:3">
      <c r="C5801" s="2"/>
    </row>
    <row r="5802" spans="3:3">
      <c r="C5802" s="2"/>
    </row>
    <row r="5803" spans="3:3">
      <c r="C5803" s="2"/>
    </row>
    <row r="5804" spans="3:3">
      <c r="C5804" s="2"/>
    </row>
    <row r="5805" spans="3:3">
      <c r="C5805" s="2"/>
    </row>
    <row r="5806" spans="3:3">
      <c r="C5806" s="2"/>
    </row>
    <row r="5807" spans="3:3">
      <c r="C5807" s="2"/>
    </row>
    <row r="5808" spans="3:3">
      <c r="C5808" s="2"/>
    </row>
    <row r="5809" spans="3:3">
      <c r="C5809" s="2"/>
    </row>
    <row r="5810" spans="3:3">
      <c r="C5810" s="2"/>
    </row>
    <row r="5811" spans="3:3">
      <c r="C5811" s="2"/>
    </row>
    <row r="5812" spans="3:3">
      <c r="C5812" s="2"/>
    </row>
    <row r="5813" spans="3:3">
      <c r="C5813" s="2"/>
    </row>
    <row r="5814" spans="3:3">
      <c r="C5814" s="2"/>
    </row>
    <row r="5815" spans="3:3">
      <c r="C5815" s="2"/>
    </row>
    <row r="5816" spans="3:3">
      <c r="C5816" s="2"/>
    </row>
    <row r="5817" spans="3:3">
      <c r="C5817" s="2"/>
    </row>
    <row r="5818" spans="3:3">
      <c r="C5818" s="2"/>
    </row>
    <row r="5819" spans="3:3">
      <c r="C5819" s="2"/>
    </row>
    <row r="5820" spans="3:3">
      <c r="C5820" s="2"/>
    </row>
    <row r="5821" spans="3:3">
      <c r="C5821" s="2"/>
    </row>
    <row r="5822" spans="3:3">
      <c r="C5822" s="2"/>
    </row>
    <row r="5823" spans="3:3">
      <c r="C5823" s="2"/>
    </row>
    <row r="5824" spans="3:3">
      <c r="C5824" s="2"/>
    </row>
    <row r="5825" spans="3:3">
      <c r="C5825" s="2"/>
    </row>
    <row r="5826" spans="3:3">
      <c r="C5826" s="2"/>
    </row>
    <row r="5827" spans="3:3">
      <c r="C5827" s="2"/>
    </row>
    <row r="5828" spans="3:3">
      <c r="C5828" s="2"/>
    </row>
    <row r="5829" spans="3:3">
      <c r="C5829" s="2"/>
    </row>
    <row r="5830" spans="3:3">
      <c r="C5830" s="2"/>
    </row>
    <row r="5831" spans="3:3">
      <c r="C5831" s="2"/>
    </row>
    <row r="5832" spans="3:3">
      <c r="C5832" s="2"/>
    </row>
    <row r="5833" spans="3:3">
      <c r="C5833" s="2"/>
    </row>
    <row r="5834" spans="3:3">
      <c r="C5834" s="2"/>
    </row>
    <row r="5835" spans="3:3">
      <c r="C5835" s="2"/>
    </row>
    <row r="5836" spans="3:3">
      <c r="C5836" s="2"/>
    </row>
    <row r="5837" spans="3:3">
      <c r="C5837" s="2"/>
    </row>
    <row r="5838" spans="3:3">
      <c r="C5838" s="2"/>
    </row>
    <row r="5839" spans="3:3">
      <c r="C5839" s="2"/>
    </row>
    <row r="5840" spans="3:3">
      <c r="C5840" s="2"/>
    </row>
    <row r="5841" spans="3:3">
      <c r="C5841" s="2"/>
    </row>
    <row r="5842" spans="3:3">
      <c r="C5842" s="2"/>
    </row>
    <row r="5843" spans="3:3">
      <c r="C5843" s="2"/>
    </row>
    <row r="5844" spans="3:3">
      <c r="C5844" s="2"/>
    </row>
    <row r="5845" spans="3:3">
      <c r="C5845" s="2"/>
    </row>
    <row r="5846" spans="3:3">
      <c r="C5846" s="2"/>
    </row>
    <row r="5847" spans="3:3">
      <c r="C5847" s="2"/>
    </row>
    <row r="5848" spans="3:3">
      <c r="C5848" s="2"/>
    </row>
    <row r="5849" spans="3:3">
      <c r="C5849" s="2"/>
    </row>
    <row r="5850" spans="3:3">
      <c r="C5850" s="2"/>
    </row>
    <row r="5851" spans="3:3">
      <c r="C5851" s="2"/>
    </row>
    <row r="5852" spans="3:3">
      <c r="C5852" s="2"/>
    </row>
    <row r="5853" spans="3:3">
      <c r="C5853" s="2"/>
    </row>
    <row r="5854" spans="3:3">
      <c r="C5854" s="2"/>
    </row>
    <row r="5855" spans="3:3">
      <c r="C5855" s="2"/>
    </row>
    <row r="5856" spans="3:3">
      <c r="C5856" s="2"/>
    </row>
    <row r="5857" spans="3:3">
      <c r="C5857" s="2"/>
    </row>
    <row r="5858" spans="3:3">
      <c r="C5858" s="2"/>
    </row>
    <row r="5859" spans="3:3">
      <c r="C5859" s="2"/>
    </row>
    <row r="5860" spans="3:3">
      <c r="C5860" s="2"/>
    </row>
    <row r="5861" spans="3:3">
      <c r="C5861" s="2"/>
    </row>
    <row r="5862" spans="3:3">
      <c r="C5862" s="2"/>
    </row>
    <row r="5863" spans="3:3">
      <c r="C5863" s="2"/>
    </row>
    <row r="5864" spans="3:3">
      <c r="C5864" s="2"/>
    </row>
    <row r="5865" spans="3:3">
      <c r="C5865" s="2"/>
    </row>
    <row r="5866" spans="3:3">
      <c r="C5866" s="2"/>
    </row>
    <row r="5867" spans="3:3">
      <c r="C5867" s="2"/>
    </row>
    <row r="5868" spans="3:3">
      <c r="C5868" s="2"/>
    </row>
    <row r="5869" spans="3:3">
      <c r="C5869" s="2"/>
    </row>
    <row r="5870" spans="3:3">
      <c r="C5870" s="2"/>
    </row>
    <row r="5871" spans="3:3">
      <c r="C5871" s="2"/>
    </row>
    <row r="5872" spans="3:3">
      <c r="C5872" s="2"/>
    </row>
    <row r="5873" spans="3:3">
      <c r="C5873" s="2"/>
    </row>
    <row r="5874" spans="3:3">
      <c r="C5874" s="2"/>
    </row>
    <row r="5875" spans="3:3">
      <c r="C5875" s="2"/>
    </row>
    <row r="5876" spans="3:3">
      <c r="C5876" s="2"/>
    </row>
    <row r="5877" spans="3:3">
      <c r="C5877" s="2"/>
    </row>
    <row r="5878" spans="3:3">
      <c r="C5878" s="2"/>
    </row>
    <row r="5879" spans="3:3">
      <c r="C5879" s="2"/>
    </row>
    <row r="5880" spans="3:3">
      <c r="C5880" s="2"/>
    </row>
    <row r="5881" spans="3:3">
      <c r="C5881" s="2"/>
    </row>
    <row r="5882" spans="3:3">
      <c r="C5882" s="2"/>
    </row>
    <row r="5883" spans="3:3">
      <c r="C5883" s="2"/>
    </row>
    <row r="5884" spans="3:3">
      <c r="C5884" s="2"/>
    </row>
    <row r="5885" spans="3:3">
      <c r="C5885" s="2"/>
    </row>
    <row r="5886" spans="3:3">
      <c r="C5886" s="2"/>
    </row>
    <row r="5887" spans="3:3">
      <c r="C5887" s="2"/>
    </row>
    <row r="5888" spans="3:3">
      <c r="C5888" s="2"/>
    </row>
    <row r="5889" spans="3:3">
      <c r="C5889" s="2"/>
    </row>
    <row r="5890" spans="3:3">
      <c r="C5890" s="2"/>
    </row>
    <row r="5891" spans="3:3">
      <c r="C5891" s="2"/>
    </row>
    <row r="5892" spans="3:3">
      <c r="C5892" s="2"/>
    </row>
    <row r="5893" spans="3:3">
      <c r="C5893" s="2"/>
    </row>
    <row r="5894" spans="3:3">
      <c r="C5894" s="2"/>
    </row>
    <row r="5895" spans="3:3">
      <c r="C5895" s="2"/>
    </row>
    <row r="5896" spans="3:3">
      <c r="C5896" s="2"/>
    </row>
    <row r="5897" spans="3:3">
      <c r="C5897" s="2"/>
    </row>
    <row r="5898" spans="3:3">
      <c r="C5898" s="2"/>
    </row>
    <row r="5899" spans="3:3">
      <c r="C5899" s="2"/>
    </row>
    <row r="5900" spans="3:3">
      <c r="C5900" s="2"/>
    </row>
    <row r="5901" spans="3:3">
      <c r="C5901" s="2"/>
    </row>
    <row r="5902" spans="3:3">
      <c r="C5902" s="2"/>
    </row>
    <row r="5903" spans="3:3">
      <c r="C5903" s="2"/>
    </row>
    <row r="5904" spans="3:3">
      <c r="C5904" s="2"/>
    </row>
    <row r="5905" spans="3:3">
      <c r="C5905" s="2"/>
    </row>
    <row r="5906" spans="3:3">
      <c r="C5906" s="2"/>
    </row>
    <row r="5907" spans="3:3">
      <c r="C5907" s="2"/>
    </row>
    <row r="5908" spans="3:3">
      <c r="C5908" s="2"/>
    </row>
    <row r="5909" spans="3:3">
      <c r="C5909" s="2"/>
    </row>
    <row r="5910" spans="3:3">
      <c r="C5910" s="2"/>
    </row>
    <row r="5911" spans="3:3">
      <c r="C5911" s="2"/>
    </row>
    <row r="5912" spans="3:3">
      <c r="C5912" s="2"/>
    </row>
    <row r="5913" spans="3:3">
      <c r="C5913" s="2"/>
    </row>
    <row r="5914" spans="3:3">
      <c r="C5914" s="2"/>
    </row>
    <row r="5915" spans="3:3">
      <c r="C5915" s="2"/>
    </row>
    <row r="5916" spans="3:3">
      <c r="C5916" s="2"/>
    </row>
    <row r="5917" spans="3:3">
      <c r="C5917" s="2"/>
    </row>
    <row r="5918" spans="3:3">
      <c r="C5918" s="2"/>
    </row>
    <row r="5919" spans="3:3">
      <c r="C5919" s="2"/>
    </row>
    <row r="5920" spans="3:3">
      <c r="C5920" s="2"/>
    </row>
    <row r="5921" spans="3:3">
      <c r="C5921" s="2"/>
    </row>
    <row r="5922" spans="3:3">
      <c r="C5922" s="2"/>
    </row>
    <row r="5923" spans="3:3">
      <c r="C5923" s="2"/>
    </row>
    <row r="5924" spans="3:3">
      <c r="C5924" s="2"/>
    </row>
    <row r="5925" spans="3:3">
      <c r="C5925" s="2"/>
    </row>
    <row r="5926" spans="3:3">
      <c r="C5926" s="2"/>
    </row>
    <row r="5927" spans="3:3">
      <c r="C5927" s="2"/>
    </row>
    <row r="5928" spans="3:3">
      <c r="C5928" s="2"/>
    </row>
    <row r="5929" spans="3:3">
      <c r="C5929" s="2"/>
    </row>
    <row r="5930" spans="3:3">
      <c r="C5930" s="2"/>
    </row>
    <row r="5931" spans="3:3">
      <c r="C5931" s="2"/>
    </row>
    <row r="5932" spans="3:3">
      <c r="C5932" s="2"/>
    </row>
    <row r="5933" spans="3:3">
      <c r="C5933" s="2"/>
    </row>
    <row r="5934" spans="3:3">
      <c r="C5934" s="2"/>
    </row>
    <row r="5935" spans="3:3">
      <c r="C5935" s="2"/>
    </row>
    <row r="5936" spans="3:3">
      <c r="C5936" s="2"/>
    </row>
    <row r="5937" spans="3:3">
      <c r="C5937" s="2"/>
    </row>
    <row r="5938" spans="3:3">
      <c r="C5938" s="2"/>
    </row>
    <row r="5939" spans="3:3">
      <c r="C5939" s="2"/>
    </row>
    <row r="5940" spans="3:3">
      <c r="C5940" s="2"/>
    </row>
    <row r="5941" spans="3:3">
      <c r="C5941" s="2"/>
    </row>
    <row r="5942" spans="3:3">
      <c r="C5942" s="2"/>
    </row>
    <row r="5943" spans="3:3">
      <c r="C5943" s="2"/>
    </row>
    <row r="5944" spans="3:3">
      <c r="C5944" s="2"/>
    </row>
    <row r="5945" spans="3:3">
      <c r="C5945" s="2"/>
    </row>
    <row r="5946" spans="3:3">
      <c r="C5946" s="2"/>
    </row>
    <row r="5947" spans="3:3">
      <c r="C5947" s="2"/>
    </row>
    <row r="5948" spans="3:3">
      <c r="C5948" s="2"/>
    </row>
    <row r="5949" spans="3:3">
      <c r="C5949" s="2"/>
    </row>
    <row r="5950" spans="3:3">
      <c r="C5950" s="2"/>
    </row>
    <row r="5951" spans="3:3">
      <c r="C5951" s="2"/>
    </row>
    <row r="5952" spans="3:3">
      <c r="C5952" s="2"/>
    </row>
    <row r="5953" spans="3:3">
      <c r="C5953" s="2"/>
    </row>
    <row r="5954" spans="3:3">
      <c r="C5954" s="2"/>
    </row>
    <row r="5955" spans="3:3">
      <c r="C5955" s="2"/>
    </row>
    <row r="5956" spans="3:3">
      <c r="C5956" s="2"/>
    </row>
    <row r="5957" spans="3:3">
      <c r="C5957" s="2"/>
    </row>
    <row r="5958" spans="3:3">
      <c r="C5958" s="2"/>
    </row>
    <row r="5959" spans="3:3">
      <c r="C5959" s="2"/>
    </row>
    <row r="5960" spans="3:3">
      <c r="C5960" s="2"/>
    </row>
    <row r="5961" spans="3:3">
      <c r="C5961" s="2"/>
    </row>
    <row r="5962" spans="3:3">
      <c r="C5962" s="2"/>
    </row>
    <row r="5963" spans="3:3">
      <c r="C5963" s="2"/>
    </row>
    <row r="5964" spans="3:3">
      <c r="C5964" s="2"/>
    </row>
    <row r="5965" spans="3:3">
      <c r="C5965" s="2"/>
    </row>
    <row r="5966" spans="3:3">
      <c r="C5966" s="2"/>
    </row>
    <row r="5967" spans="3:3">
      <c r="C5967" s="2"/>
    </row>
    <row r="5968" spans="3:3">
      <c r="C5968" s="2"/>
    </row>
    <row r="5969" spans="3:3">
      <c r="C5969" s="2"/>
    </row>
    <row r="5970" spans="3:3">
      <c r="C5970" s="2"/>
    </row>
    <row r="5971" spans="3:3">
      <c r="C5971" s="2"/>
    </row>
    <row r="5972" spans="3:3">
      <c r="C5972" s="2"/>
    </row>
    <row r="5973" spans="3:3">
      <c r="C5973" s="2"/>
    </row>
    <row r="5974" spans="3:3">
      <c r="C5974" s="2"/>
    </row>
    <row r="5975" spans="3:3">
      <c r="C5975" s="2"/>
    </row>
    <row r="5976" spans="3:3">
      <c r="C5976" s="2"/>
    </row>
    <row r="5977" spans="3:3">
      <c r="C5977" s="2"/>
    </row>
    <row r="5978" spans="3:3">
      <c r="C5978" s="2"/>
    </row>
    <row r="5979" spans="3:3">
      <c r="C5979" s="2"/>
    </row>
    <row r="5980" spans="3:3">
      <c r="C5980" s="2"/>
    </row>
    <row r="5981" spans="3:3">
      <c r="C5981" s="2"/>
    </row>
    <row r="5982" spans="3:3">
      <c r="C5982" s="2"/>
    </row>
    <row r="5983" spans="3:3">
      <c r="C5983" s="2"/>
    </row>
    <row r="5984" spans="3:3">
      <c r="C5984" s="2"/>
    </row>
    <row r="5985" spans="3:3">
      <c r="C5985" s="2"/>
    </row>
    <row r="5986" spans="3:3">
      <c r="C5986" s="2"/>
    </row>
    <row r="5987" spans="3:3">
      <c r="C5987" s="2"/>
    </row>
    <row r="5988" spans="3:3">
      <c r="C5988" s="2"/>
    </row>
    <row r="5989" spans="3:3">
      <c r="C5989" s="2"/>
    </row>
    <row r="5990" spans="3:3">
      <c r="C5990" s="2"/>
    </row>
    <row r="5991" spans="3:3">
      <c r="C5991" s="2"/>
    </row>
    <row r="5992" spans="3:3">
      <c r="C5992" s="2"/>
    </row>
    <row r="5993" spans="3:3">
      <c r="C5993" s="2"/>
    </row>
    <row r="5994" spans="3:3">
      <c r="C5994" s="2"/>
    </row>
    <row r="5995" spans="3:3">
      <c r="C5995" s="2"/>
    </row>
    <row r="5996" spans="3:3">
      <c r="C5996" s="2"/>
    </row>
    <row r="5997" spans="3:3">
      <c r="C5997" s="2"/>
    </row>
    <row r="5998" spans="3:3">
      <c r="C5998" s="2"/>
    </row>
    <row r="5999" spans="3:3">
      <c r="C5999" s="2"/>
    </row>
    <row r="6000" spans="3:3">
      <c r="C6000" s="2"/>
    </row>
    <row r="6001" spans="3:3">
      <c r="C6001" s="2"/>
    </row>
    <row r="6002" spans="3:3">
      <c r="C6002" s="2"/>
    </row>
    <row r="6003" spans="3:3">
      <c r="C6003" s="2"/>
    </row>
    <row r="6004" spans="3:3">
      <c r="C6004" s="2"/>
    </row>
    <row r="6005" spans="3:3">
      <c r="C6005" s="2"/>
    </row>
    <row r="6006" spans="3:3">
      <c r="C6006" s="2"/>
    </row>
    <row r="6007" spans="3:3">
      <c r="C6007" s="2"/>
    </row>
    <row r="6008" spans="3:3">
      <c r="C6008" s="2"/>
    </row>
    <row r="6009" spans="3:3">
      <c r="C6009" s="2"/>
    </row>
    <row r="6010" spans="3:3">
      <c r="C6010" s="2"/>
    </row>
    <row r="6011" spans="3:3">
      <c r="C6011" s="2"/>
    </row>
    <row r="6012" spans="3:3">
      <c r="C6012" s="2"/>
    </row>
    <row r="6013" spans="3:3">
      <c r="C6013" s="2"/>
    </row>
    <row r="6014" spans="3:3">
      <c r="C6014" s="2"/>
    </row>
    <row r="6015" spans="3:3">
      <c r="C6015" s="2"/>
    </row>
    <row r="6016" spans="3:3">
      <c r="C6016" s="2"/>
    </row>
    <row r="6017" spans="3:3">
      <c r="C6017" s="2"/>
    </row>
    <row r="6018" spans="3:3">
      <c r="C6018" s="2"/>
    </row>
    <row r="6019" spans="3:3">
      <c r="C6019" s="2"/>
    </row>
    <row r="6020" spans="3:3">
      <c r="C6020" s="2"/>
    </row>
    <row r="6021" spans="3:3">
      <c r="C6021" s="2"/>
    </row>
    <row r="6022" spans="3:3">
      <c r="C6022" s="2"/>
    </row>
    <row r="6023" spans="3:3">
      <c r="C6023" s="2"/>
    </row>
    <row r="6024" spans="3:3">
      <c r="C6024" s="2"/>
    </row>
    <row r="6025" spans="3:3">
      <c r="C6025" s="2"/>
    </row>
    <row r="6026" spans="3:3">
      <c r="C6026" s="2"/>
    </row>
    <row r="6027" spans="3:3">
      <c r="C6027" s="2"/>
    </row>
    <row r="6028" spans="3:3">
      <c r="C6028" s="2"/>
    </row>
    <row r="6029" spans="3:3">
      <c r="C6029" s="2"/>
    </row>
    <row r="6030" spans="3:3">
      <c r="C6030" s="2"/>
    </row>
    <row r="6031" spans="3:3">
      <c r="C6031" s="2"/>
    </row>
    <row r="6032" spans="3:3">
      <c r="C6032" s="2"/>
    </row>
    <row r="6033" spans="3:3">
      <c r="C6033" s="2"/>
    </row>
    <row r="6034" spans="3:3">
      <c r="C6034" s="2"/>
    </row>
    <row r="6035" spans="3:3">
      <c r="C6035" s="2"/>
    </row>
    <row r="6036" spans="3:3">
      <c r="C6036" s="2"/>
    </row>
    <row r="6037" spans="3:3">
      <c r="C6037" s="2"/>
    </row>
    <row r="6038" spans="3:3">
      <c r="C6038" s="2"/>
    </row>
    <row r="6039" spans="3:3">
      <c r="C6039" s="2"/>
    </row>
    <row r="6040" spans="3:3">
      <c r="C6040" s="2"/>
    </row>
    <row r="6041" spans="3:3">
      <c r="C6041" s="2"/>
    </row>
    <row r="6042" spans="3:3">
      <c r="C6042" s="2"/>
    </row>
    <row r="6043" spans="3:3">
      <c r="C6043" s="2"/>
    </row>
    <row r="6044" spans="3:3">
      <c r="C6044" s="2"/>
    </row>
    <row r="6045" spans="3:3">
      <c r="C6045" s="2"/>
    </row>
    <row r="6046" spans="3:3">
      <c r="C6046" s="2"/>
    </row>
    <row r="6047" spans="3:3">
      <c r="C6047" s="2"/>
    </row>
    <row r="6048" spans="3:3">
      <c r="C6048" s="2"/>
    </row>
    <row r="6049" spans="3:3">
      <c r="C6049" s="2"/>
    </row>
    <row r="6050" spans="3:3">
      <c r="C6050" s="2"/>
    </row>
    <row r="6051" spans="3:3">
      <c r="C6051" s="2"/>
    </row>
    <row r="6052" spans="3:3">
      <c r="C6052" s="2"/>
    </row>
    <row r="6053" spans="3:3">
      <c r="C6053" s="2"/>
    </row>
    <row r="6054" spans="3:3">
      <c r="C6054" s="2"/>
    </row>
    <row r="6055" spans="3:3">
      <c r="C6055" s="2"/>
    </row>
    <row r="6056" spans="3:3">
      <c r="C6056" s="2"/>
    </row>
    <row r="6057" spans="3:3">
      <c r="C6057" s="2"/>
    </row>
    <row r="6058" spans="3:3">
      <c r="C6058" s="2"/>
    </row>
    <row r="6059" spans="3:3">
      <c r="C6059" s="2"/>
    </row>
    <row r="6060" spans="3:3">
      <c r="C6060" s="2"/>
    </row>
    <row r="6061" spans="3:3">
      <c r="C6061" s="2"/>
    </row>
    <row r="6062" spans="3:3">
      <c r="C6062" s="2"/>
    </row>
    <row r="6063" spans="3:3">
      <c r="C6063" s="2"/>
    </row>
    <row r="6064" spans="3:3">
      <c r="C6064" s="2"/>
    </row>
    <row r="6065" spans="3:3">
      <c r="C6065" s="2"/>
    </row>
    <row r="6066" spans="3:3">
      <c r="C6066" s="2"/>
    </row>
    <row r="6067" spans="3:3">
      <c r="C6067" s="2"/>
    </row>
    <row r="6068" spans="3:3">
      <c r="C6068" s="2"/>
    </row>
    <row r="6069" spans="3:3">
      <c r="C6069" s="2"/>
    </row>
    <row r="6070" spans="3:3">
      <c r="C6070" s="2"/>
    </row>
    <row r="6071" spans="3:3">
      <c r="C6071" s="2"/>
    </row>
    <row r="6072" spans="3:3">
      <c r="C6072" s="2"/>
    </row>
    <row r="6073" spans="3:3">
      <c r="C6073" s="2"/>
    </row>
    <row r="6074" spans="3:3">
      <c r="C6074" s="2"/>
    </row>
    <row r="6075" spans="3:3">
      <c r="C6075" s="2"/>
    </row>
    <row r="6076" spans="3:3">
      <c r="C6076" s="2"/>
    </row>
    <row r="6077" spans="3:3">
      <c r="C6077" s="2"/>
    </row>
    <row r="6078" spans="3:3">
      <c r="C6078" s="2"/>
    </row>
    <row r="6079" spans="3:3">
      <c r="C6079" s="2"/>
    </row>
    <row r="6080" spans="3:3">
      <c r="C6080" s="2"/>
    </row>
    <row r="6081" spans="3:3">
      <c r="C6081" s="2"/>
    </row>
    <row r="6082" spans="3:3">
      <c r="C6082" s="2"/>
    </row>
    <row r="6083" spans="3:3">
      <c r="C6083" s="2"/>
    </row>
    <row r="6084" spans="3:3">
      <c r="C6084" s="2"/>
    </row>
    <row r="6085" spans="3:3">
      <c r="C6085" s="2"/>
    </row>
    <row r="6086" spans="3:3">
      <c r="C6086" s="2"/>
    </row>
    <row r="6087" spans="3:3">
      <c r="C6087" s="2"/>
    </row>
    <row r="6088" spans="3:3">
      <c r="C6088" s="2"/>
    </row>
    <row r="6089" spans="3:3">
      <c r="C6089" s="2"/>
    </row>
    <row r="6090" spans="3:3">
      <c r="C6090" s="2"/>
    </row>
    <row r="6091" spans="3:3">
      <c r="C6091" s="2"/>
    </row>
    <row r="6092" spans="3:3">
      <c r="C6092" s="2"/>
    </row>
    <row r="6093" spans="3:3">
      <c r="C6093" s="2"/>
    </row>
    <row r="6094" spans="3:3">
      <c r="C6094" s="2"/>
    </row>
    <row r="6095" spans="3:3">
      <c r="C6095" s="2"/>
    </row>
    <row r="6096" spans="3:3">
      <c r="C6096" s="2"/>
    </row>
    <row r="6097" spans="3:3">
      <c r="C6097" s="2"/>
    </row>
    <row r="6098" spans="3:3">
      <c r="C6098" s="2"/>
    </row>
    <row r="6099" spans="3:3">
      <c r="C6099" s="2"/>
    </row>
    <row r="6100" spans="3:3">
      <c r="C6100" s="2"/>
    </row>
    <row r="6101" spans="3:3">
      <c r="C6101" s="2"/>
    </row>
    <row r="6102" spans="3:3">
      <c r="C6102" s="2"/>
    </row>
    <row r="6103" spans="3:3">
      <c r="C6103" s="2"/>
    </row>
    <row r="6104" spans="3:3">
      <c r="C6104" s="2"/>
    </row>
    <row r="6105" spans="3:3">
      <c r="C6105" s="2"/>
    </row>
    <row r="6106" spans="3:3">
      <c r="C6106" s="2"/>
    </row>
    <row r="6107" spans="3:3">
      <c r="C6107" s="2"/>
    </row>
    <row r="6108" spans="3:3">
      <c r="C6108" s="2"/>
    </row>
    <row r="6109" spans="3:3">
      <c r="C6109" s="2"/>
    </row>
    <row r="6110" spans="3:3">
      <c r="C6110" s="2"/>
    </row>
    <row r="6111" spans="3:3">
      <c r="C6111" s="2"/>
    </row>
    <row r="6112" spans="3:3">
      <c r="C6112" s="2"/>
    </row>
    <row r="6113" spans="3:3">
      <c r="C6113" s="2"/>
    </row>
    <row r="6114" spans="3:3">
      <c r="C6114" s="2"/>
    </row>
    <row r="6115" spans="3:3">
      <c r="C6115" s="2"/>
    </row>
    <row r="6116" spans="3:3">
      <c r="C6116" s="2"/>
    </row>
    <row r="6117" spans="3:3">
      <c r="C6117" s="2"/>
    </row>
    <row r="6118" spans="3:3">
      <c r="C6118" s="2"/>
    </row>
    <row r="6119" spans="3:3">
      <c r="C6119" s="2"/>
    </row>
    <row r="6120" spans="3:3">
      <c r="C6120" s="2"/>
    </row>
    <row r="6121" spans="3:3">
      <c r="C6121" s="2"/>
    </row>
    <row r="6122" spans="3:3">
      <c r="C6122" s="2"/>
    </row>
    <row r="6123" spans="3:3">
      <c r="C6123" s="2"/>
    </row>
    <row r="6124" spans="3:3">
      <c r="C6124" s="2"/>
    </row>
    <row r="6125" spans="3:3">
      <c r="C6125" s="2"/>
    </row>
    <row r="6126" spans="3:3">
      <c r="C6126" s="2"/>
    </row>
    <row r="6127" spans="3:3">
      <c r="C6127" s="2"/>
    </row>
    <row r="6128" spans="3:3">
      <c r="C6128" s="2"/>
    </row>
    <row r="6129" spans="3:3">
      <c r="C6129" s="2"/>
    </row>
    <row r="6130" spans="3:3">
      <c r="C6130" s="2"/>
    </row>
    <row r="6131" spans="3:3">
      <c r="C6131" s="2"/>
    </row>
    <row r="6132" spans="3:3">
      <c r="C6132" s="2"/>
    </row>
    <row r="6133" spans="3:3">
      <c r="C6133" s="2"/>
    </row>
    <row r="6134" spans="3:3">
      <c r="C6134" s="2"/>
    </row>
    <row r="6135" spans="3:3">
      <c r="C6135" s="2"/>
    </row>
    <row r="6136" spans="3:3">
      <c r="C6136" s="2"/>
    </row>
    <row r="6137" spans="3:3">
      <c r="C6137" s="2"/>
    </row>
    <row r="6138" spans="3:3">
      <c r="C6138" s="2"/>
    </row>
    <row r="6139" spans="3:3">
      <c r="C6139" s="2"/>
    </row>
    <row r="6140" spans="3:3">
      <c r="C6140" s="2"/>
    </row>
    <row r="6141" spans="3:3">
      <c r="C6141" s="2"/>
    </row>
    <row r="6142" spans="3:3">
      <c r="C6142" s="2"/>
    </row>
    <row r="6143" spans="3:3">
      <c r="C6143" s="2"/>
    </row>
    <row r="6144" spans="3:3">
      <c r="C6144" s="2"/>
    </row>
    <row r="6145" spans="3:3">
      <c r="C6145" s="2"/>
    </row>
    <row r="6146" spans="3:3">
      <c r="C6146" s="2"/>
    </row>
    <row r="6147" spans="3:3">
      <c r="C6147" s="2"/>
    </row>
    <row r="6148" spans="3:3">
      <c r="C6148" s="2"/>
    </row>
    <row r="6149" spans="3:3">
      <c r="C6149" s="2"/>
    </row>
    <row r="6150" spans="3:3">
      <c r="C6150" s="2"/>
    </row>
    <row r="6151" spans="3:3">
      <c r="C6151" s="2"/>
    </row>
    <row r="6152" spans="3:3">
      <c r="C6152" s="2"/>
    </row>
    <row r="6153" spans="3:3">
      <c r="C6153" s="2"/>
    </row>
    <row r="6154" spans="3:3">
      <c r="C6154" s="2"/>
    </row>
    <row r="6155" spans="3:3">
      <c r="C6155" s="2"/>
    </row>
    <row r="6156" spans="3:3">
      <c r="C6156" s="2"/>
    </row>
    <row r="6157" spans="3:3">
      <c r="C6157" s="2"/>
    </row>
    <row r="6158" spans="3:3">
      <c r="C6158" s="2"/>
    </row>
    <row r="6159" spans="3:3">
      <c r="C6159" s="2"/>
    </row>
    <row r="6160" spans="3:3">
      <c r="C6160" s="2"/>
    </row>
    <row r="6161" spans="3:3">
      <c r="C6161" s="2"/>
    </row>
    <row r="6162" spans="3:3">
      <c r="C6162" s="2"/>
    </row>
    <row r="6163" spans="3:3">
      <c r="C6163" s="2"/>
    </row>
    <row r="6164" spans="3:3">
      <c r="C6164" s="2"/>
    </row>
    <row r="6165" spans="3:3">
      <c r="C6165" s="2"/>
    </row>
    <row r="6166" spans="3:3">
      <c r="C6166" s="2"/>
    </row>
    <row r="6167" spans="3:3">
      <c r="C6167" s="2"/>
    </row>
    <row r="6168" spans="3:3">
      <c r="C6168" s="2"/>
    </row>
    <row r="6169" spans="3:3">
      <c r="C6169" s="2"/>
    </row>
    <row r="6170" spans="3:3">
      <c r="C6170" s="2"/>
    </row>
    <row r="6171" spans="3:3">
      <c r="C6171" s="2"/>
    </row>
    <row r="6172" spans="3:3">
      <c r="C6172" s="2"/>
    </row>
    <row r="6173" spans="3:3">
      <c r="C6173" s="2"/>
    </row>
    <row r="6174" spans="3:3">
      <c r="C6174" s="2"/>
    </row>
    <row r="6175" spans="3:3">
      <c r="C6175" s="2"/>
    </row>
    <row r="6176" spans="3:3">
      <c r="C6176" s="2"/>
    </row>
    <row r="6177" spans="3:3">
      <c r="C6177" s="2"/>
    </row>
    <row r="6178" spans="3:3">
      <c r="C6178" s="2"/>
    </row>
    <row r="6179" spans="3:3">
      <c r="C6179" s="2"/>
    </row>
    <row r="6180" spans="3:3">
      <c r="C6180" s="2"/>
    </row>
    <row r="6181" spans="3:3">
      <c r="C6181" s="2"/>
    </row>
    <row r="6182" spans="3:3">
      <c r="C6182" s="2"/>
    </row>
    <row r="6183" spans="3:3">
      <c r="C6183" s="2"/>
    </row>
    <row r="6184" spans="3:3">
      <c r="C6184" s="2"/>
    </row>
    <row r="6185" spans="3:3">
      <c r="C6185" s="2"/>
    </row>
    <row r="6186" spans="3:3">
      <c r="C6186" s="2"/>
    </row>
    <row r="6187" spans="3:3">
      <c r="C6187" s="2"/>
    </row>
    <row r="6188" spans="3:3">
      <c r="C6188" s="2"/>
    </row>
    <row r="6189" spans="3:3">
      <c r="C6189" s="2"/>
    </row>
    <row r="6190" spans="3:3">
      <c r="C6190" s="2"/>
    </row>
    <row r="6191" spans="3:3">
      <c r="C6191" s="2"/>
    </row>
    <row r="6192" spans="3:3">
      <c r="C6192" s="2"/>
    </row>
    <row r="6193" spans="3:3">
      <c r="C6193" s="2"/>
    </row>
    <row r="6194" spans="3:3">
      <c r="C6194" s="2"/>
    </row>
    <row r="6195" spans="3:3">
      <c r="C6195" s="2"/>
    </row>
    <row r="6196" spans="3:3">
      <c r="C6196" s="2"/>
    </row>
    <row r="6197" spans="3:3">
      <c r="C6197" s="2"/>
    </row>
    <row r="6198" spans="3:3">
      <c r="C6198" s="2"/>
    </row>
    <row r="6199" spans="3:3">
      <c r="C6199" s="2"/>
    </row>
    <row r="6200" spans="3:3">
      <c r="C6200" s="2"/>
    </row>
    <row r="6201" spans="3:3">
      <c r="C6201" s="2"/>
    </row>
    <row r="6202" spans="3:3">
      <c r="C6202" s="2"/>
    </row>
    <row r="6203" spans="3:3">
      <c r="C6203" s="2"/>
    </row>
    <row r="6204" spans="3:3">
      <c r="C6204" s="2"/>
    </row>
    <row r="6205" spans="3:3">
      <c r="C6205" s="2"/>
    </row>
    <row r="6206" spans="3:3">
      <c r="C6206" s="2"/>
    </row>
    <row r="6207" spans="3:3">
      <c r="C6207" s="2"/>
    </row>
    <row r="6208" spans="3:3">
      <c r="C6208" s="2"/>
    </row>
    <row r="6209" spans="3:3">
      <c r="C6209" s="2"/>
    </row>
    <row r="6210" spans="3:3">
      <c r="C6210" s="2"/>
    </row>
    <row r="6211" spans="3:3">
      <c r="C6211" s="2"/>
    </row>
    <row r="6212" spans="3:3">
      <c r="C6212" s="2"/>
    </row>
    <row r="6213" spans="3:3">
      <c r="C6213" s="2"/>
    </row>
    <row r="6214" spans="3:3">
      <c r="C6214" s="2"/>
    </row>
    <row r="6215" spans="3:3">
      <c r="C6215" s="2"/>
    </row>
    <row r="6216" spans="3:3">
      <c r="C6216" s="2"/>
    </row>
    <row r="6217" spans="3:3">
      <c r="C6217" s="2"/>
    </row>
    <row r="6218" spans="3:3">
      <c r="C6218" s="2"/>
    </row>
    <row r="6219" spans="3:3">
      <c r="C6219" s="2"/>
    </row>
    <row r="6220" spans="3:3">
      <c r="C6220" s="2"/>
    </row>
    <row r="6221" spans="3:3">
      <c r="C6221" s="2"/>
    </row>
    <row r="6222" spans="3:3">
      <c r="C6222" s="2"/>
    </row>
    <row r="6223" spans="3:3">
      <c r="C6223" s="2"/>
    </row>
    <row r="6224" spans="3:3">
      <c r="C6224" s="2"/>
    </row>
    <row r="6225" spans="3:3">
      <c r="C6225" s="2"/>
    </row>
    <row r="6226" spans="3:3">
      <c r="C6226" s="2"/>
    </row>
    <row r="6227" spans="3:3">
      <c r="C6227" s="2"/>
    </row>
    <row r="6228" spans="3:3">
      <c r="C6228" s="2"/>
    </row>
    <row r="6229" spans="3:3">
      <c r="C6229" s="2"/>
    </row>
    <row r="6230" spans="3:3">
      <c r="C6230" s="2"/>
    </row>
    <row r="6231" spans="3:3">
      <c r="C6231" s="2"/>
    </row>
    <row r="6232" spans="3:3">
      <c r="C6232" s="2"/>
    </row>
    <row r="6233" spans="3:3">
      <c r="C6233" s="2"/>
    </row>
    <row r="6234" spans="3:3">
      <c r="C6234" s="2"/>
    </row>
    <row r="6235" spans="3:3">
      <c r="C6235" s="2"/>
    </row>
    <row r="6236" spans="3:3">
      <c r="C6236" s="2"/>
    </row>
    <row r="6237" spans="3:3">
      <c r="C6237" s="2"/>
    </row>
    <row r="6238" spans="3:3">
      <c r="C6238" s="2"/>
    </row>
    <row r="6239" spans="3:3">
      <c r="C6239" s="2"/>
    </row>
    <row r="6240" spans="3:3">
      <c r="C6240" s="2"/>
    </row>
    <row r="6241" spans="3:3">
      <c r="C6241" s="2"/>
    </row>
    <row r="6242" spans="3:3">
      <c r="C6242" s="2"/>
    </row>
    <row r="6243" spans="3:3">
      <c r="C6243" s="2"/>
    </row>
    <row r="6244" spans="3:3">
      <c r="C6244" s="2"/>
    </row>
    <row r="6245" spans="3:3">
      <c r="C6245" s="2"/>
    </row>
    <row r="6246" spans="3:3">
      <c r="C6246" s="2"/>
    </row>
    <row r="6247" spans="3:3">
      <c r="C6247" s="2"/>
    </row>
    <row r="6248" spans="3:3">
      <c r="C6248" s="2"/>
    </row>
    <row r="6249" spans="3:3">
      <c r="C6249" s="2"/>
    </row>
    <row r="6250" spans="3:3">
      <c r="C6250" s="2"/>
    </row>
    <row r="6251" spans="3:3">
      <c r="C6251" s="2"/>
    </row>
    <row r="6252" spans="3:3">
      <c r="C6252" s="2"/>
    </row>
    <row r="6253" spans="3:3">
      <c r="C6253" s="2"/>
    </row>
    <row r="6254" spans="3:3">
      <c r="C6254" s="2"/>
    </row>
    <row r="6255" spans="3:3">
      <c r="C6255" s="2"/>
    </row>
    <row r="6256" spans="3:3">
      <c r="C6256" s="2"/>
    </row>
    <row r="6257" spans="3:3">
      <c r="C6257" s="2"/>
    </row>
    <row r="6258" spans="3:3">
      <c r="C6258" s="2"/>
    </row>
    <row r="6259" spans="3:3">
      <c r="C6259" s="2"/>
    </row>
    <row r="6260" spans="3:3">
      <c r="C6260" s="2"/>
    </row>
    <row r="6261" spans="3:3">
      <c r="C6261" s="2"/>
    </row>
    <row r="6262" spans="3:3">
      <c r="C6262" s="2"/>
    </row>
    <row r="6263" spans="3:3">
      <c r="C6263" s="2"/>
    </row>
    <row r="6264" spans="3:3">
      <c r="C6264" s="2"/>
    </row>
    <row r="6265" spans="3:3">
      <c r="C6265" s="2"/>
    </row>
    <row r="6266" spans="3:3">
      <c r="C6266" s="2"/>
    </row>
    <row r="6267" spans="3:3">
      <c r="C6267" s="2"/>
    </row>
    <row r="6268" spans="3:3">
      <c r="C6268" s="2"/>
    </row>
    <row r="6269" spans="3:3">
      <c r="C6269" s="2"/>
    </row>
    <row r="6270" spans="3:3">
      <c r="C6270" s="2"/>
    </row>
    <row r="6271" spans="3:3">
      <c r="C6271" s="2"/>
    </row>
    <row r="6272" spans="3:3">
      <c r="C6272" s="2"/>
    </row>
    <row r="6273" spans="3:3">
      <c r="C6273" s="2"/>
    </row>
    <row r="6274" spans="3:3">
      <c r="C6274" s="2"/>
    </row>
    <row r="6275" spans="3:3">
      <c r="C6275" s="2"/>
    </row>
    <row r="6276" spans="3:3">
      <c r="C6276" s="2"/>
    </row>
    <row r="6277" spans="3:3">
      <c r="C6277" s="2"/>
    </row>
    <row r="6278" spans="3:3">
      <c r="C6278" s="2"/>
    </row>
    <row r="6279" spans="3:3">
      <c r="C6279" s="2"/>
    </row>
    <row r="6280" spans="3:3">
      <c r="C6280" s="2"/>
    </row>
    <row r="6281" spans="3:3">
      <c r="C6281" s="2"/>
    </row>
    <row r="6282" spans="3:3">
      <c r="C6282" s="2"/>
    </row>
    <row r="6283" spans="3:3">
      <c r="C6283" s="2"/>
    </row>
    <row r="6284" spans="3:3">
      <c r="C6284" s="2"/>
    </row>
    <row r="6285" spans="3:3">
      <c r="C6285" s="2"/>
    </row>
    <row r="6286" spans="3:3">
      <c r="C6286" s="2"/>
    </row>
    <row r="6287" spans="3:3">
      <c r="C6287" s="2"/>
    </row>
    <row r="6288" spans="3:3">
      <c r="C6288" s="2"/>
    </row>
    <row r="6289" spans="3:3">
      <c r="C6289" s="2"/>
    </row>
    <row r="6290" spans="3:3">
      <c r="C6290" s="2"/>
    </row>
    <row r="6291" spans="3:3">
      <c r="C6291" s="2"/>
    </row>
    <row r="6292" spans="3:3">
      <c r="C6292" s="2"/>
    </row>
    <row r="6293" spans="3:3">
      <c r="C6293" s="2"/>
    </row>
    <row r="6294" spans="3:3">
      <c r="C6294" s="2"/>
    </row>
    <row r="6295" spans="3:3">
      <c r="C6295" s="2"/>
    </row>
    <row r="6296" spans="3:3">
      <c r="C6296" s="2"/>
    </row>
    <row r="6297" spans="3:3">
      <c r="C6297" s="2"/>
    </row>
    <row r="6298" spans="3:3">
      <c r="C6298" s="2"/>
    </row>
    <row r="6299" spans="3:3">
      <c r="C6299" s="2"/>
    </row>
    <row r="6300" spans="3:3">
      <c r="C6300" s="2"/>
    </row>
    <row r="6301" spans="3:3">
      <c r="C6301" s="2"/>
    </row>
    <row r="6302" spans="3:3">
      <c r="C6302" s="2"/>
    </row>
    <row r="6303" spans="3:3">
      <c r="C6303" s="2"/>
    </row>
    <row r="6304" spans="3:3">
      <c r="C6304" s="2"/>
    </row>
    <row r="6305" spans="3:3">
      <c r="C6305" s="2"/>
    </row>
    <row r="6306" spans="3:3">
      <c r="C6306" s="2"/>
    </row>
    <row r="6307" spans="3:3">
      <c r="C6307" s="2"/>
    </row>
    <row r="6308" spans="3:3">
      <c r="C6308" s="2"/>
    </row>
    <row r="6309" spans="3:3">
      <c r="C6309" s="2"/>
    </row>
    <row r="6310" spans="3:3">
      <c r="C6310" s="2"/>
    </row>
    <row r="6311" spans="3:3">
      <c r="C6311" s="2"/>
    </row>
    <row r="6312" spans="3:3">
      <c r="C6312" s="2"/>
    </row>
    <row r="6313" spans="3:3">
      <c r="C6313" s="2"/>
    </row>
    <row r="6314" spans="3:3">
      <c r="C6314" s="2"/>
    </row>
    <row r="6315" spans="3:3">
      <c r="C6315" s="2"/>
    </row>
    <row r="6316" spans="3:3">
      <c r="C6316" s="2"/>
    </row>
    <row r="6317" spans="3:3">
      <c r="C6317" s="2"/>
    </row>
    <row r="6318" spans="3:3">
      <c r="C6318" s="2"/>
    </row>
    <row r="6319" spans="3:3">
      <c r="C6319" s="2"/>
    </row>
    <row r="6320" spans="3:3">
      <c r="C6320" s="2"/>
    </row>
    <row r="6321" spans="3:3">
      <c r="C6321" s="2"/>
    </row>
    <row r="6322" spans="3:3">
      <c r="C6322" s="2"/>
    </row>
    <row r="6323" spans="3:3">
      <c r="C6323" s="2"/>
    </row>
    <row r="6324" spans="3:3">
      <c r="C6324" s="2"/>
    </row>
    <row r="6325" spans="3:3">
      <c r="C6325" s="2"/>
    </row>
    <row r="6326" spans="3:3">
      <c r="C6326" s="2"/>
    </row>
    <row r="6327" spans="3:3">
      <c r="C6327" s="2"/>
    </row>
    <row r="6328" spans="3:3">
      <c r="C6328" s="2"/>
    </row>
    <row r="6329" spans="3:3">
      <c r="C6329" s="2"/>
    </row>
    <row r="6330" spans="3:3">
      <c r="C6330" s="2"/>
    </row>
    <row r="6331" spans="3:3">
      <c r="C6331" s="2"/>
    </row>
    <row r="6332" spans="3:3">
      <c r="C6332" s="2"/>
    </row>
    <row r="6333" spans="3:3">
      <c r="C6333" s="2"/>
    </row>
    <row r="6334" spans="3:3">
      <c r="C6334" s="2"/>
    </row>
    <row r="6335" spans="3:3">
      <c r="C6335" s="2"/>
    </row>
    <row r="6336" spans="3:3">
      <c r="C6336" s="2"/>
    </row>
    <row r="6337" spans="3:3">
      <c r="C6337" s="2"/>
    </row>
    <row r="6338" spans="3:3">
      <c r="C6338" s="2"/>
    </row>
    <row r="6339" spans="3:3">
      <c r="C6339" s="2"/>
    </row>
    <row r="6340" spans="3:3">
      <c r="C6340" s="2"/>
    </row>
    <row r="6341" spans="3:3">
      <c r="C6341" s="2"/>
    </row>
    <row r="6342" spans="3:3">
      <c r="C6342" s="2"/>
    </row>
    <row r="6343" spans="3:3">
      <c r="C6343" s="2"/>
    </row>
    <row r="6344" spans="3:3">
      <c r="C6344" s="2"/>
    </row>
    <row r="6345" spans="3:3">
      <c r="C6345" s="2"/>
    </row>
    <row r="6346" spans="3:3">
      <c r="C6346" s="2"/>
    </row>
    <row r="6347" spans="3:3">
      <c r="C6347" s="2"/>
    </row>
    <row r="6348" spans="3:3">
      <c r="C6348" s="2"/>
    </row>
    <row r="6349" spans="3:3">
      <c r="C6349" s="2"/>
    </row>
    <row r="6350" spans="3:3">
      <c r="C6350" s="2"/>
    </row>
    <row r="6351" spans="3:3">
      <c r="C6351" s="2"/>
    </row>
    <row r="6352" spans="3:3">
      <c r="C6352" s="2"/>
    </row>
    <row r="6353" spans="3:3">
      <c r="C6353" s="2"/>
    </row>
    <row r="6354" spans="3:3">
      <c r="C6354" s="2"/>
    </row>
    <row r="6355" spans="3:3">
      <c r="C6355" s="2"/>
    </row>
    <row r="6356" spans="3:3">
      <c r="C6356" s="2"/>
    </row>
    <row r="6357" spans="3:3">
      <c r="C6357" s="2"/>
    </row>
    <row r="6358" spans="3:3">
      <c r="C6358" s="2"/>
    </row>
    <row r="6359" spans="3:3">
      <c r="C6359" s="2"/>
    </row>
    <row r="6360" spans="3:3">
      <c r="C6360" s="2"/>
    </row>
    <row r="6361" spans="3:3">
      <c r="C6361" s="2"/>
    </row>
    <row r="6362" spans="3:3">
      <c r="C6362" s="2"/>
    </row>
    <row r="6363" spans="3:3">
      <c r="C6363" s="2"/>
    </row>
    <row r="6364" spans="3:3">
      <c r="C6364" s="2"/>
    </row>
    <row r="6365" spans="3:3">
      <c r="C6365" s="2"/>
    </row>
    <row r="6366" spans="3:3">
      <c r="C6366" s="2"/>
    </row>
    <row r="6367" spans="3:3">
      <c r="C6367" s="2"/>
    </row>
    <row r="6368" spans="3:3">
      <c r="C6368" s="2"/>
    </row>
    <row r="6369" spans="3:3">
      <c r="C6369" s="2"/>
    </row>
    <row r="6370" spans="3:3">
      <c r="C6370" s="2"/>
    </row>
    <row r="6371" spans="3:3">
      <c r="C6371" s="2"/>
    </row>
    <row r="6372" spans="3:3">
      <c r="C6372" s="2"/>
    </row>
    <row r="6373" spans="3:3">
      <c r="C6373" s="2"/>
    </row>
    <row r="6374" spans="3:3">
      <c r="C6374" s="2"/>
    </row>
    <row r="6375" spans="3:3">
      <c r="C6375" s="2"/>
    </row>
    <row r="6376" spans="3:3">
      <c r="C6376" s="2"/>
    </row>
    <row r="6377" spans="3:3">
      <c r="C6377" s="2"/>
    </row>
    <row r="6378" spans="3:3">
      <c r="C6378" s="2"/>
    </row>
    <row r="6379" spans="3:3">
      <c r="C6379" s="2"/>
    </row>
    <row r="6380" spans="3:3">
      <c r="C6380" s="2"/>
    </row>
    <row r="6381" spans="3:3">
      <c r="C6381" s="2"/>
    </row>
    <row r="6382" spans="3:3">
      <c r="C6382" s="2"/>
    </row>
    <row r="6383" spans="3:3">
      <c r="C6383" s="2"/>
    </row>
    <row r="6384" spans="3:3">
      <c r="C6384" s="2"/>
    </row>
    <row r="6385" spans="3:3">
      <c r="C6385" s="2"/>
    </row>
    <row r="6386" spans="3:3">
      <c r="C6386" s="2"/>
    </row>
    <row r="6387" spans="3:3">
      <c r="C6387" s="2"/>
    </row>
    <row r="6388" spans="3:3">
      <c r="C6388" s="2"/>
    </row>
    <row r="6389" spans="3:3">
      <c r="C6389" s="2"/>
    </row>
    <row r="6390" spans="3:3">
      <c r="C6390" s="2"/>
    </row>
    <row r="6391" spans="3:3">
      <c r="C6391" s="2"/>
    </row>
    <row r="6392" spans="3:3">
      <c r="C6392" s="2"/>
    </row>
    <row r="6393" spans="3:3">
      <c r="C6393" s="2"/>
    </row>
    <row r="6394" spans="3:3">
      <c r="C6394" s="2"/>
    </row>
    <row r="6395" spans="3:3">
      <c r="C6395" s="2"/>
    </row>
    <row r="6396" spans="3:3">
      <c r="C6396" s="2"/>
    </row>
    <row r="6397" spans="3:3">
      <c r="C6397" s="2"/>
    </row>
    <row r="6398" spans="3:3">
      <c r="C6398" s="2"/>
    </row>
    <row r="6399" spans="3:3">
      <c r="C6399" s="2"/>
    </row>
    <row r="6400" spans="3:3">
      <c r="C6400" s="2"/>
    </row>
    <row r="6401" spans="3:3">
      <c r="C6401" s="2"/>
    </row>
    <row r="6402" spans="3:3">
      <c r="C6402" s="2"/>
    </row>
    <row r="6403" spans="3:3">
      <c r="C6403" s="2"/>
    </row>
    <row r="6404" spans="3:3">
      <c r="C6404" s="2"/>
    </row>
    <row r="6405" spans="3:3">
      <c r="C6405" s="2"/>
    </row>
    <row r="6406" spans="3:3">
      <c r="C6406" s="2"/>
    </row>
    <row r="6407" spans="3:3">
      <c r="C6407" s="2"/>
    </row>
    <row r="6408" spans="3:3">
      <c r="C6408" s="2"/>
    </row>
    <row r="6409" spans="3:3">
      <c r="C6409" s="2"/>
    </row>
    <row r="6410" spans="3:3">
      <c r="C6410" s="2"/>
    </row>
    <row r="6411" spans="3:3">
      <c r="C6411" s="2"/>
    </row>
    <row r="6412" spans="3:3">
      <c r="C6412" s="2"/>
    </row>
    <row r="6413" spans="3:3">
      <c r="C6413" s="2"/>
    </row>
    <row r="6414" spans="3:3">
      <c r="C6414" s="2"/>
    </row>
    <row r="6415" spans="3:3">
      <c r="C6415" s="2"/>
    </row>
    <row r="6416" spans="3:3">
      <c r="C6416" s="2"/>
    </row>
    <row r="6417" spans="3:3">
      <c r="C6417" s="2"/>
    </row>
    <row r="6418" spans="3:3">
      <c r="C6418" s="2"/>
    </row>
    <row r="6419" spans="3:3">
      <c r="C6419" s="2"/>
    </row>
    <row r="6420" spans="3:3">
      <c r="C6420" s="2"/>
    </row>
    <row r="6421" spans="3:3">
      <c r="C6421" s="2"/>
    </row>
    <row r="6422" spans="3:3">
      <c r="C6422" s="2"/>
    </row>
    <row r="6423" spans="3:3">
      <c r="C6423" s="2"/>
    </row>
    <row r="6424" spans="3:3">
      <c r="C6424" s="2"/>
    </row>
    <row r="6425" spans="3:3">
      <c r="C6425" s="2"/>
    </row>
    <row r="6426" spans="3:3">
      <c r="C6426" s="2"/>
    </row>
    <row r="6427" spans="3:3">
      <c r="C6427" s="2"/>
    </row>
    <row r="6428" spans="3:3">
      <c r="C6428" s="2"/>
    </row>
    <row r="6429" spans="3:3">
      <c r="C6429" s="2"/>
    </row>
    <row r="6430" spans="3:3">
      <c r="C6430" s="2"/>
    </row>
    <row r="6431" spans="3:3">
      <c r="C6431" s="2"/>
    </row>
    <row r="6432" spans="3:3">
      <c r="C6432" s="2"/>
    </row>
    <row r="6433" spans="3:3">
      <c r="C6433" s="2"/>
    </row>
    <row r="6434" spans="3:3">
      <c r="C6434" s="2"/>
    </row>
    <row r="6435" spans="3:3">
      <c r="C6435" s="2"/>
    </row>
    <row r="6436" spans="3:3">
      <c r="C6436" s="2"/>
    </row>
    <row r="6437" spans="3:3">
      <c r="C6437" s="2"/>
    </row>
    <row r="6438" spans="3:3">
      <c r="C6438" s="2"/>
    </row>
    <row r="6439" spans="3:3">
      <c r="C6439" s="2"/>
    </row>
    <row r="6440" spans="3:3">
      <c r="C6440" s="2"/>
    </row>
    <row r="6441" spans="3:3">
      <c r="C6441" s="2"/>
    </row>
    <row r="6442" spans="3:3">
      <c r="C6442" s="2"/>
    </row>
    <row r="6443" spans="3:3">
      <c r="C6443" s="2"/>
    </row>
    <row r="6444" spans="3:3">
      <c r="C6444" s="2"/>
    </row>
    <row r="6445" spans="3:3">
      <c r="C6445" s="2"/>
    </row>
    <row r="6446" spans="3:3">
      <c r="C6446" s="2"/>
    </row>
    <row r="6447" spans="3:3">
      <c r="C6447" s="2"/>
    </row>
    <row r="6448" spans="3:3">
      <c r="C6448" s="2"/>
    </row>
    <row r="6449" spans="3:3">
      <c r="C6449" s="2"/>
    </row>
    <row r="6450" spans="3:3">
      <c r="C6450" s="2"/>
    </row>
    <row r="6451" spans="3:3">
      <c r="C6451" s="2"/>
    </row>
    <row r="6452" spans="3:3">
      <c r="C6452" s="2"/>
    </row>
    <row r="6453" spans="3:3">
      <c r="C6453" s="2"/>
    </row>
    <row r="6454" spans="3:3">
      <c r="C6454" s="2"/>
    </row>
    <row r="6455" spans="3:3">
      <c r="C6455" s="2"/>
    </row>
    <row r="6456" spans="3:3">
      <c r="C6456" s="2"/>
    </row>
    <row r="6457" spans="3:3">
      <c r="C6457" s="2"/>
    </row>
    <row r="6458" spans="3:3">
      <c r="C6458" s="2"/>
    </row>
    <row r="6459" spans="3:3">
      <c r="C6459" s="2"/>
    </row>
    <row r="6460" spans="3:3">
      <c r="C6460" s="2"/>
    </row>
    <row r="6461" spans="3:3">
      <c r="C6461" s="2"/>
    </row>
    <row r="6462" spans="3:3">
      <c r="C6462" s="2"/>
    </row>
    <row r="6463" spans="3:3">
      <c r="C6463" s="2"/>
    </row>
    <row r="6464" spans="3:3">
      <c r="C6464" s="2"/>
    </row>
    <row r="6465" spans="3:3">
      <c r="C6465" s="2"/>
    </row>
    <row r="6466" spans="3:3">
      <c r="C6466" s="2"/>
    </row>
    <row r="6467" spans="3:3">
      <c r="C6467" s="2"/>
    </row>
    <row r="6468" spans="3:3">
      <c r="C6468" s="2"/>
    </row>
    <row r="6469" spans="3:3">
      <c r="C6469" s="2"/>
    </row>
    <row r="6470" spans="3:3">
      <c r="C6470" s="2"/>
    </row>
    <row r="6471" spans="3:3">
      <c r="C6471" s="2"/>
    </row>
    <row r="6472" spans="3:3">
      <c r="C6472" s="2"/>
    </row>
    <row r="6473" spans="3:3">
      <c r="C6473" s="2"/>
    </row>
    <row r="6474" spans="3:3">
      <c r="C6474" s="2"/>
    </row>
    <row r="6475" spans="3:3">
      <c r="C6475" s="2"/>
    </row>
    <row r="6476" spans="3:3">
      <c r="C6476" s="2"/>
    </row>
    <row r="6477" spans="3:3">
      <c r="C6477" s="2"/>
    </row>
    <row r="6478" spans="3:3">
      <c r="C6478" s="2"/>
    </row>
    <row r="6479" spans="3:3">
      <c r="C6479" s="2"/>
    </row>
    <row r="6480" spans="3:3">
      <c r="C6480" s="2"/>
    </row>
    <row r="6481" spans="3:3">
      <c r="C6481" s="2"/>
    </row>
    <row r="6482" spans="3:3">
      <c r="C6482" s="2"/>
    </row>
    <row r="6483" spans="3:3">
      <c r="C6483" s="2"/>
    </row>
    <row r="6484" spans="3:3">
      <c r="C6484" s="2"/>
    </row>
    <row r="6485" spans="3:3">
      <c r="C6485" s="2"/>
    </row>
    <row r="6486" spans="3:3">
      <c r="C6486" s="2"/>
    </row>
    <row r="6487" spans="3:3">
      <c r="C6487" s="2"/>
    </row>
    <row r="6488" spans="3:3">
      <c r="C6488" s="2"/>
    </row>
    <row r="6489" spans="3:3">
      <c r="C6489" s="2"/>
    </row>
    <row r="6490" spans="3:3">
      <c r="C6490" s="2"/>
    </row>
    <row r="6491" spans="3:3">
      <c r="C6491" s="2"/>
    </row>
    <row r="6492" spans="3:3">
      <c r="C6492" s="2"/>
    </row>
    <row r="6493" spans="3:3">
      <c r="C6493" s="2"/>
    </row>
    <row r="6494" spans="3:3">
      <c r="C6494" s="2"/>
    </row>
    <row r="6495" spans="3:3">
      <c r="C6495" s="2"/>
    </row>
    <row r="6496" spans="3:3">
      <c r="C6496" s="2"/>
    </row>
    <row r="6497" spans="3:3">
      <c r="C6497" s="2"/>
    </row>
    <row r="6498" spans="3:3">
      <c r="C6498" s="2"/>
    </row>
    <row r="6499" spans="3:3">
      <c r="C6499" s="2"/>
    </row>
    <row r="6500" spans="3:3">
      <c r="C6500" s="2"/>
    </row>
    <row r="6501" spans="3:3">
      <c r="C6501" s="2"/>
    </row>
    <row r="6502" spans="3:3">
      <c r="C6502" s="2"/>
    </row>
    <row r="6503" spans="3:3">
      <c r="C6503" s="2"/>
    </row>
    <row r="6504" spans="3:3">
      <c r="C6504" s="2"/>
    </row>
    <row r="6505" spans="3:3">
      <c r="C6505" s="2"/>
    </row>
    <row r="6506" spans="3:3">
      <c r="C6506" s="2"/>
    </row>
    <row r="6507" spans="3:3">
      <c r="C6507" s="2"/>
    </row>
    <row r="6508" spans="3:3">
      <c r="C6508" s="2"/>
    </row>
    <row r="6509" spans="3:3">
      <c r="C6509" s="2"/>
    </row>
    <row r="6510" spans="3:3">
      <c r="C6510" s="2"/>
    </row>
    <row r="6511" spans="3:3">
      <c r="C6511" s="2"/>
    </row>
    <row r="6512" spans="3:3">
      <c r="C6512" s="2"/>
    </row>
    <row r="6513" spans="3:3">
      <c r="C6513" s="2"/>
    </row>
    <row r="6514" spans="3:3">
      <c r="C6514" s="2"/>
    </row>
    <row r="6515" spans="3:3">
      <c r="C6515" s="2"/>
    </row>
    <row r="6516" spans="3:3">
      <c r="C6516" s="2"/>
    </row>
    <row r="6517" spans="3:3">
      <c r="C6517" s="2"/>
    </row>
    <row r="6518" spans="3:3">
      <c r="C6518" s="2"/>
    </row>
    <row r="6519" spans="3:3">
      <c r="C6519" s="2"/>
    </row>
    <row r="6520" spans="3:3">
      <c r="C6520" s="2"/>
    </row>
    <row r="6521" spans="3:3">
      <c r="C6521" s="2"/>
    </row>
    <row r="6522" spans="3:3">
      <c r="C6522" s="2"/>
    </row>
    <row r="6523" spans="3:3">
      <c r="C6523" s="2"/>
    </row>
    <row r="6524" spans="3:3">
      <c r="C6524" s="2"/>
    </row>
    <row r="6525" spans="3:3">
      <c r="C6525" s="2"/>
    </row>
    <row r="6526" spans="3:3">
      <c r="C6526" s="2"/>
    </row>
    <row r="6527" spans="3:3">
      <c r="C6527" s="2"/>
    </row>
    <row r="6528" spans="3:3">
      <c r="C6528" s="2"/>
    </row>
    <row r="6529" spans="3:3">
      <c r="C6529" s="2"/>
    </row>
    <row r="6530" spans="3:3">
      <c r="C6530" s="2"/>
    </row>
    <row r="6531" spans="3:3">
      <c r="C6531" s="2"/>
    </row>
    <row r="6532" spans="3:3">
      <c r="C6532" s="2"/>
    </row>
    <row r="6533" spans="3:3">
      <c r="C6533" s="2"/>
    </row>
    <row r="6534" spans="3:3">
      <c r="C6534" s="2"/>
    </row>
    <row r="6535" spans="3:3">
      <c r="C6535" s="2"/>
    </row>
    <row r="6536" spans="3:3">
      <c r="C6536" s="2"/>
    </row>
    <row r="6537" spans="3:3">
      <c r="C6537" s="2"/>
    </row>
    <row r="6538" spans="3:3">
      <c r="C6538" s="2"/>
    </row>
    <row r="6539" spans="3:3">
      <c r="C6539" s="2"/>
    </row>
    <row r="6540" spans="3:3">
      <c r="C6540" s="2"/>
    </row>
    <row r="6541" spans="3:3">
      <c r="C6541" s="2"/>
    </row>
    <row r="6542" spans="3:3">
      <c r="C6542" s="2"/>
    </row>
    <row r="6543" spans="3:3">
      <c r="C6543" s="2"/>
    </row>
    <row r="6544" spans="3:3">
      <c r="C6544" s="2"/>
    </row>
    <row r="6545" spans="3:3">
      <c r="C6545" s="2"/>
    </row>
    <row r="6546" spans="3:3">
      <c r="C6546" s="2"/>
    </row>
    <row r="6547" spans="3:3">
      <c r="C6547" s="2"/>
    </row>
    <row r="6548" spans="3:3">
      <c r="C6548" s="2"/>
    </row>
    <row r="6549" spans="3:3">
      <c r="C6549" s="2"/>
    </row>
    <row r="6550" spans="3:3">
      <c r="C6550" s="2"/>
    </row>
    <row r="6551" spans="3:3">
      <c r="C6551" s="2"/>
    </row>
    <row r="6552" spans="3:3">
      <c r="C6552" s="2"/>
    </row>
    <row r="6553" spans="3:3">
      <c r="C6553" s="2"/>
    </row>
    <row r="6554" spans="3:3">
      <c r="C6554" s="2"/>
    </row>
    <row r="6555" spans="3:3">
      <c r="C6555" s="2"/>
    </row>
    <row r="6556" spans="3:3">
      <c r="C6556" s="2"/>
    </row>
    <row r="6557" spans="3:3">
      <c r="C6557" s="2"/>
    </row>
    <row r="6558" spans="3:3">
      <c r="C6558" s="2"/>
    </row>
    <row r="6559" spans="3:3">
      <c r="C6559" s="2"/>
    </row>
    <row r="6560" spans="3:3">
      <c r="C6560" s="2"/>
    </row>
    <row r="6561" spans="3:3">
      <c r="C6561" s="2"/>
    </row>
    <row r="6562" spans="3:3">
      <c r="C6562" s="2"/>
    </row>
    <row r="6563" spans="3:3">
      <c r="C6563" s="2"/>
    </row>
    <row r="6564" spans="3:3">
      <c r="C6564" s="2"/>
    </row>
    <row r="6565" spans="3:3">
      <c r="C6565" s="2"/>
    </row>
    <row r="6566" spans="3:3">
      <c r="C6566" s="2"/>
    </row>
    <row r="6567" spans="3:3">
      <c r="C6567" s="2"/>
    </row>
    <row r="6568" spans="3:3">
      <c r="C6568" s="2"/>
    </row>
    <row r="6569" spans="3:3">
      <c r="C6569" s="2"/>
    </row>
    <row r="6570" spans="3:3">
      <c r="C6570" s="2"/>
    </row>
    <row r="6571" spans="3:3">
      <c r="C6571" s="2"/>
    </row>
    <row r="6572" spans="3:3">
      <c r="C6572" s="2"/>
    </row>
    <row r="6573" spans="3:3">
      <c r="C6573" s="2"/>
    </row>
    <row r="6574" spans="3:3">
      <c r="C6574" s="2"/>
    </row>
    <row r="6575" spans="3:3">
      <c r="C6575" s="2"/>
    </row>
    <row r="6576" spans="3:3">
      <c r="C6576" s="2"/>
    </row>
    <row r="6577" spans="3:3">
      <c r="C6577" s="2"/>
    </row>
    <row r="6578" spans="3:3">
      <c r="C6578" s="2"/>
    </row>
    <row r="6579" spans="3:3">
      <c r="C6579" s="2"/>
    </row>
    <row r="6580" spans="3:3">
      <c r="C6580" s="2"/>
    </row>
    <row r="6581" spans="3:3">
      <c r="C6581" s="2"/>
    </row>
    <row r="6582" spans="3:3">
      <c r="C6582" s="2"/>
    </row>
    <row r="6583" spans="3:3">
      <c r="C6583" s="2"/>
    </row>
    <row r="6584" spans="3:3">
      <c r="C6584" s="2"/>
    </row>
    <row r="6585" spans="3:3">
      <c r="C6585" s="2"/>
    </row>
    <row r="6586" spans="3:3">
      <c r="C6586" s="2"/>
    </row>
    <row r="6587" spans="3:3">
      <c r="C6587" s="2"/>
    </row>
    <row r="6588" spans="3:3">
      <c r="C6588" s="2"/>
    </row>
    <row r="6589" spans="3:3">
      <c r="C6589" s="2"/>
    </row>
    <row r="6590" spans="3:3">
      <c r="C6590" s="2"/>
    </row>
    <row r="6591" spans="3:3">
      <c r="C6591" s="2"/>
    </row>
    <row r="6592" spans="3:3">
      <c r="C6592" s="2"/>
    </row>
    <row r="6593" spans="3:3">
      <c r="C6593" s="2"/>
    </row>
    <row r="6594" spans="3:3">
      <c r="C6594" s="2"/>
    </row>
    <row r="6595" spans="3:3">
      <c r="C6595" s="2"/>
    </row>
    <row r="6596" spans="3:3">
      <c r="C6596" s="2"/>
    </row>
    <row r="6597" spans="3:3">
      <c r="C6597" s="2"/>
    </row>
    <row r="6598" spans="3:3">
      <c r="C6598" s="2"/>
    </row>
    <row r="6599" spans="3:3">
      <c r="C6599" s="2"/>
    </row>
    <row r="6600" spans="3:3">
      <c r="C6600" s="2"/>
    </row>
    <row r="6601" spans="3:3">
      <c r="C6601" s="2"/>
    </row>
    <row r="6602" spans="3:3">
      <c r="C6602" s="2"/>
    </row>
    <row r="6603" spans="3:3">
      <c r="C6603" s="2"/>
    </row>
    <row r="6604" spans="3:3">
      <c r="C6604" s="2"/>
    </row>
    <row r="6605" spans="3:3">
      <c r="C6605" s="2"/>
    </row>
    <row r="6606" spans="3:3">
      <c r="C6606" s="2"/>
    </row>
    <row r="6607" spans="3:3">
      <c r="C6607" s="2"/>
    </row>
    <row r="6608" spans="3:3">
      <c r="C6608" s="2"/>
    </row>
    <row r="6609" spans="3:3">
      <c r="C6609" s="2"/>
    </row>
    <row r="6610" spans="3:3">
      <c r="C6610" s="2"/>
    </row>
    <row r="6611" spans="3:3">
      <c r="C6611" s="2"/>
    </row>
    <row r="6612" spans="3:3">
      <c r="C6612" s="2"/>
    </row>
    <row r="6613" spans="3:3">
      <c r="C6613" s="2"/>
    </row>
    <row r="6614" spans="3:3">
      <c r="C6614" s="2"/>
    </row>
    <row r="6615" spans="3:3">
      <c r="C6615" s="2"/>
    </row>
    <row r="6616" spans="3:3">
      <c r="C6616" s="2"/>
    </row>
    <row r="6617" spans="3:3">
      <c r="C6617" s="2"/>
    </row>
    <row r="6618" spans="3:3">
      <c r="C6618" s="2"/>
    </row>
    <row r="6619" spans="3:3">
      <c r="C6619" s="2"/>
    </row>
    <row r="6620" spans="3:3">
      <c r="C6620" s="2"/>
    </row>
    <row r="6621" spans="3:3">
      <c r="C6621" s="2"/>
    </row>
    <row r="6622" spans="3:3">
      <c r="C6622" s="2"/>
    </row>
    <row r="6623" spans="3:3">
      <c r="C6623" s="2"/>
    </row>
    <row r="6624" spans="3:3">
      <c r="C6624" s="2"/>
    </row>
    <row r="6625" spans="3:3">
      <c r="C6625" s="2"/>
    </row>
    <row r="6626" spans="3:3">
      <c r="C6626" s="2"/>
    </row>
    <row r="6627" spans="3:3">
      <c r="C6627" s="2"/>
    </row>
    <row r="6628" spans="3:3">
      <c r="C6628" s="2"/>
    </row>
    <row r="6629" spans="3:3">
      <c r="C6629" s="2"/>
    </row>
    <row r="6630" spans="3:3">
      <c r="C6630" s="2"/>
    </row>
    <row r="6631" spans="3:3">
      <c r="C6631" s="2"/>
    </row>
    <row r="6632" spans="3:3">
      <c r="C6632" s="2"/>
    </row>
    <row r="6633" spans="3:3">
      <c r="C6633" s="2"/>
    </row>
    <row r="6634" spans="3:3">
      <c r="C6634" s="2"/>
    </row>
    <row r="6635" spans="3:3">
      <c r="C6635" s="2"/>
    </row>
    <row r="6636" spans="3:3">
      <c r="C6636" s="2"/>
    </row>
    <row r="6637" spans="3:3">
      <c r="C6637" s="2"/>
    </row>
    <row r="6638" spans="3:3">
      <c r="C6638" s="2"/>
    </row>
    <row r="6639" spans="3:3">
      <c r="C6639" s="2"/>
    </row>
    <row r="6640" spans="3:3">
      <c r="C6640" s="2"/>
    </row>
    <row r="6641" spans="3:3">
      <c r="C6641" s="2"/>
    </row>
    <row r="6642" spans="3:3">
      <c r="C6642" s="2"/>
    </row>
    <row r="6643" spans="3:3">
      <c r="C6643" s="2"/>
    </row>
    <row r="6644" spans="3:3">
      <c r="C6644" s="2"/>
    </row>
    <row r="6645" spans="3:3">
      <c r="C6645" s="2"/>
    </row>
    <row r="6646" spans="3:3">
      <c r="C6646" s="2"/>
    </row>
    <row r="6647" spans="3:3">
      <c r="C6647" s="2"/>
    </row>
    <row r="6648" spans="3:3">
      <c r="C6648" s="2"/>
    </row>
    <row r="6649" spans="3:3">
      <c r="C6649" s="2"/>
    </row>
    <row r="6650" spans="3:3">
      <c r="C6650" s="2"/>
    </row>
    <row r="6651" spans="3:3">
      <c r="C6651" s="2"/>
    </row>
    <row r="6652" spans="3:3">
      <c r="C6652" s="2"/>
    </row>
    <row r="6653" spans="3:3">
      <c r="C6653" s="2"/>
    </row>
    <row r="6654" spans="3:3">
      <c r="C6654" s="2"/>
    </row>
    <row r="6655" spans="3:3">
      <c r="C6655" s="2"/>
    </row>
    <row r="6656" spans="3:3">
      <c r="C6656" s="2"/>
    </row>
    <row r="6657" spans="3:3">
      <c r="C6657" s="2"/>
    </row>
    <row r="6658" spans="3:3">
      <c r="C6658" s="2"/>
    </row>
    <row r="6659" spans="3:3">
      <c r="C6659" s="2"/>
    </row>
    <row r="6660" spans="3:3">
      <c r="C6660" s="2"/>
    </row>
    <row r="6661" spans="3:3">
      <c r="C6661" s="2"/>
    </row>
    <row r="6662" spans="3:3">
      <c r="C6662" s="2"/>
    </row>
    <row r="6663" spans="3:3">
      <c r="C6663" s="2"/>
    </row>
    <row r="6664" spans="3:3">
      <c r="C6664" s="2"/>
    </row>
    <row r="6665" spans="3:3">
      <c r="C6665" s="2"/>
    </row>
    <row r="6666" spans="3:3">
      <c r="C6666" s="2"/>
    </row>
    <row r="6667" spans="3:3">
      <c r="C6667" s="2"/>
    </row>
    <row r="6668" spans="3:3">
      <c r="C6668" s="2"/>
    </row>
    <row r="6669" spans="3:3">
      <c r="C6669" s="2"/>
    </row>
    <row r="6670" spans="3:3">
      <c r="C6670" s="2"/>
    </row>
    <row r="6671" spans="3:3">
      <c r="C6671" s="2"/>
    </row>
    <row r="6672" spans="3:3">
      <c r="C6672" s="2"/>
    </row>
    <row r="6673" spans="3:3">
      <c r="C6673" s="2"/>
    </row>
    <row r="6674" spans="3:3">
      <c r="C6674" s="2"/>
    </row>
    <row r="6675" spans="3:3">
      <c r="C6675" s="2"/>
    </row>
    <row r="6676" spans="3:3">
      <c r="C6676" s="2"/>
    </row>
    <row r="6677" spans="3:3">
      <c r="C6677" s="2"/>
    </row>
    <row r="6678" spans="3:3">
      <c r="C6678" s="2"/>
    </row>
    <row r="6679" spans="3:3">
      <c r="C6679" s="2"/>
    </row>
    <row r="6680" spans="3:3">
      <c r="C6680" s="2"/>
    </row>
    <row r="6681" spans="3:3">
      <c r="C6681" s="2"/>
    </row>
    <row r="6682" spans="3:3">
      <c r="C6682" s="2"/>
    </row>
    <row r="6683" spans="3:3">
      <c r="C6683" s="2"/>
    </row>
    <row r="6684" spans="3:3">
      <c r="C6684" s="2"/>
    </row>
    <row r="6685" spans="3:3">
      <c r="C6685" s="2"/>
    </row>
    <row r="6686" spans="3:3">
      <c r="C6686" s="2"/>
    </row>
    <row r="6687" spans="3:3">
      <c r="C6687" s="2"/>
    </row>
    <row r="6688" spans="3:3">
      <c r="C6688" s="2"/>
    </row>
    <row r="6689" spans="3:3">
      <c r="C6689" s="2"/>
    </row>
    <row r="6690" spans="3:3">
      <c r="C6690" s="2"/>
    </row>
    <row r="6691" spans="3:3">
      <c r="C6691" s="2"/>
    </row>
    <row r="6692" spans="3:3">
      <c r="C6692" s="2"/>
    </row>
    <row r="6693" spans="3:3">
      <c r="C6693" s="2"/>
    </row>
    <row r="6694" spans="3:3">
      <c r="C6694" s="2"/>
    </row>
    <row r="6695" spans="3:3">
      <c r="C6695" s="2"/>
    </row>
    <row r="6696" spans="3:3">
      <c r="C6696" s="2"/>
    </row>
    <row r="6697" spans="3:3">
      <c r="C6697" s="2"/>
    </row>
    <row r="6698" spans="3:3">
      <c r="C6698" s="2"/>
    </row>
    <row r="6699" spans="3:3">
      <c r="C6699" s="2"/>
    </row>
    <row r="6700" spans="3:3">
      <c r="C6700" s="2"/>
    </row>
    <row r="6701" spans="3:3">
      <c r="C6701" s="2"/>
    </row>
    <row r="6702" spans="3:3">
      <c r="C6702" s="2"/>
    </row>
    <row r="6703" spans="3:3">
      <c r="C6703" s="2"/>
    </row>
    <row r="6704" spans="3:3">
      <c r="C6704" s="2"/>
    </row>
    <row r="6705" spans="3:3">
      <c r="C6705" s="2"/>
    </row>
    <row r="6706" spans="3:3">
      <c r="C6706" s="2"/>
    </row>
    <row r="6707" spans="3:3">
      <c r="C6707" s="2"/>
    </row>
    <row r="6708" spans="3:3">
      <c r="C6708" s="2"/>
    </row>
    <row r="6709" spans="3:3">
      <c r="C6709" s="2"/>
    </row>
    <row r="6710" spans="3:3">
      <c r="C6710" s="2"/>
    </row>
    <row r="6711" spans="3:3">
      <c r="C6711" s="2"/>
    </row>
    <row r="6712" spans="3:3">
      <c r="C6712" s="2"/>
    </row>
    <row r="6713" spans="3:3">
      <c r="C6713" s="2"/>
    </row>
    <row r="6714" spans="3:3">
      <c r="C6714" s="2"/>
    </row>
    <row r="6715" spans="3:3">
      <c r="C6715" s="2"/>
    </row>
    <row r="6716" spans="3:3">
      <c r="C6716" s="2"/>
    </row>
    <row r="6717" spans="3:3">
      <c r="C6717" s="2"/>
    </row>
    <row r="6718" spans="3:3">
      <c r="C6718" s="2"/>
    </row>
    <row r="6719" spans="3:3">
      <c r="C6719" s="2"/>
    </row>
    <row r="6720" spans="3:3">
      <c r="C6720" s="2"/>
    </row>
    <row r="6721" spans="3:3">
      <c r="C6721" s="2"/>
    </row>
    <row r="6722" spans="3:3">
      <c r="C6722" s="2"/>
    </row>
    <row r="6723" spans="3:3">
      <c r="C6723" s="2"/>
    </row>
    <row r="6724" spans="3:3">
      <c r="C6724" s="2"/>
    </row>
    <row r="6725" spans="3:3">
      <c r="C6725" s="2"/>
    </row>
    <row r="6726" spans="3:3">
      <c r="C6726" s="2"/>
    </row>
    <row r="6727" spans="3:3">
      <c r="C6727" s="2"/>
    </row>
    <row r="6728" spans="3:3">
      <c r="C6728" s="2"/>
    </row>
    <row r="6729" spans="3:3">
      <c r="C6729" s="2"/>
    </row>
    <row r="6730" spans="3:3">
      <c r="C6730" s="2"/>
    </row>
    <row r="6731" spans="3:3">
      <c r="C6731" s="2"/>
    </row>
    <row r="6732" spans="3:3">
      <c r="C6732" s="2"/>
    </row>
    <row r="6733" spans="3:3">
      <c r="C6733" s="2"/>
    </row>
    <row r="6734" spans="3:3">
      <c r="C6734" s="2"/>
    </row>
    <row r="6735" spans="3:3">
      <c r="C6735" s="2"/>
    </row>
    <row r="6736" spans="3:3">
      <c r="C6736" s="2"/>
    </row>
    <row r="6737" spans="3:3">
      <c r="C6737" s="2"/>
    </row>
    <row r="6738" spans="3:3">
      <c r="C6738" s="2"/>
    </row>
    <row r="6739" spans="3:3">
      <c r="C6739" s="2"/>
    </row>
    <row r="6740" spans="3:3">
      <c r="C6740" s="2"/>
    </row>
    <row r="6741" spans="3:3">
      <c r="C6741" s="2"/>
    </row>
    <row r="6742" spans="3:3">
      <c r="C6742" s="2"/>
    </row>
    <row r="6743" spans="3:3">
      <c r="C6743" s="2"/>
    </row>
    <row r="6744" spans="3:3">
      <c r="C6744" s="2"/>
    </row>
    <row r="6745" spans="3:3">
      <c r="C6745" s="2"/>
    </row>
    <row r="6746" spans="3:3">
      <c r="C6746" s="2"/>
    </row>
    <row r="6747" spans="3:3">
      <c r="C6747" s="2"/>
    </row>
    <row r="6748" spans="3:3">
      <c r="C6748" s="2"/>
    </row>
    <row r="6749" spans="3:3">
      <c r="C6749" s="2"/>
    </row>
    <row r="6750" spans="3:3">
      <c r="C6750" s="2"/>
    </row>
    <row r="6751" spans="3:3">
      <c r="C6751" s="2"/>
    </row>
    <row r="6752" spans="3:3">
      <c r="C6752" s="2"/>
    </row>
    <row r="6753" spans="3:3">
      <c r="C6753" s="2"/>
    </row>
    <row r="6754" spans="3:3">
      <c r="C6754" s="2"/>
    </row>
    <row r="6755" spans="3:3">
      <c r="C6755" s="2"/>
    </row>
    <row r="6756" spans="3:3">
      <c r="C6756" s="2"/>
    </row>
    <row r="6757" spans="3:3">
      <c r="C6757" s="2"/>
    </row>
    <row r="6758" spans="3:3">
      <c r="C6758" s="2"/>
    </row>
    <row r="6759" spans="3:3">
      <c r="C6759" s="2"/>
    </row>
    <row r="6760" spans="3:3">
      <c r="C6760" s="2"/>
    </row>
    <row r="6761" spans="3:3">
      <c r="C6761" s="2"/>
    </row>
    <row r="6762" spans="3:3">
      <c r="C6762" s="2"/>
    </row>
    <row r="6763" spans="3:3">
      <c r="C6763" s="2"/>
    </row>
    <row r="6764" spans="3:3">
      <c r="C6764" s="2"/>
    </row>
    <row r="6765" spans="3:3">
      <c r="C6765" s="2"/>
    </row>
    <row r="6766" spans="3:3">
      <c r="C6766" s="2"/>
    </row>
    <row r="6767" spans="3:3">
      <c r="C6767" s="2"/>
    </row>
    <row r="6768" spans="3:3">
      <c r="C6768" s="2"/>
    </row>
    <row r="6769" spans="3:3">
      <c r="C6769" s="2"/>
    </row>
    <row r="6770" spans="3:3">
      <c r="C6770" s="2"/>
    </row>
    <row r="6771" spans="3:3">
      <c r="C6771" s="2"/>
    </row>
    <row r="6772" spans="3:3">
      <c r="C6772" s="2"/>
    </row>
    <row r="6773" spans="3:3">
      <c r="C6773" s="2"/>
    </row>
    <row r="6774" spans="3:3">
      <c r="C6774" s="2"/>
    </row>
    <row r="6775" spans="3:3">
      <c r="C6775" s="2"/>
    </row>
    <row r="6776" spans="3:3">
      <c r="C6776" s="2"/>
    </row>
    <row r="6777" spans="3:3">
      <c r="C6777" s="2"/>
    </row>
    <row r="6778" spans="3:3">
      <c r="C6778" s="2"/>
    </row>
    <row r="6779" spans="3:3">
      <c r="C6779" s="2"/>
    </row>
    <row r="6780" spans="3:3">
      <c r="C6780" s="2"/>
    </row>
    <row r="6781" spans="3:3">
      <c r="C6781" s="2"/>
    </row>
    <row r="6782" spans="3:3">
      <c r="C6782" s="2"/>
    </row>
    <row r="6783" spans="3:3">
      <c r="C6783" s="2"/>
    </row>
    <row r="6784" spans="3:3">
      <c r="C6784" s="2"/>
    </row>
    <row r="6785" spans="3:3">
      <c r="C6785" s="2"/>
    </row>
    <row r="6786" spans="3:3">
      <c r="C6786" s="2"/>
    </row>
    <row r="6787" spans="3:3">
      <c r="C6787" s="2"/>
    </row>
    <row r="6788" spans="3:3">
      <c r="C6788" s="2"/>
    </row>
    <row r="6789" spans="3:3">
      <c r="C6789" s="2"/>
    </row>
    <row r="6790" spans="3:3">
      <c r="C6790" s="2"/>
    </row>
    <row r="6791" spans="3:3">
      <c r="C6791" s="2"/>
    </row>
    <row r="6792" spans="3:3">
      <c r="C6792" s="2"/>
    </row>
    <row r="6793" spans="3:3">
      <c r="C6793" s="2"/>
    </row>
    <row r="6794" spans="3:3">
      <c r="C6794" s="2"/>
    </row>
    <row r="6795" spans="3:3">
      <c r="C6795" s="2"/>
    </row>
    <row r="6796" spans="3:3">
      <c r="C6796" s="2"/>
    </row>
    <row r="6797" spans="3:3">
      <c r="C6797" s="2"/>
    </row>
    <row r="6798" spans="3:3">
      <c r="C6798" s="2"/>
    </row>
    <row r="6799" spans="3:3">
      <c r="C6799" s="2"/>
    </row>
    <row r="6800" spans="3:3">
      <c r="C6800" s="2"/>
    </row>
    <row r="6801" spans="3:3">
      <c r="C6801" s="2"/>
    </row>
    <row r="6802" spans="3:3">
      <c r="C6802" s="2"/>
    </row>
    <row r="6803" spans="3:3">
      <c r="C6803" s="2"/>
    </row>
    <row r="6804" spans="3:3">
      <c r="C6804" s="2"/>
    </row>
    <row r="6805" spans="3:3">
      <c r="C6805" s="2"/>
    </row>
    <row r="6806" spans="3:3">
      <c r="C6806" s="2"/>
    </row>
    <row r="6807" spans="3:3">
      <c r="C6807" s="2"/>
    </row>
    <row r="6808" spans="3:3">
      <c r="C6808" s="2"/>
    </row>
    <row r="6809" spans="3:3">
      <c r="C6809" s="2"/>
    </row>
    <row r="6810" spans="3:3">
      <c r="C6810" s="2"/>
    </row>
    <row r="6811" spans="3:3">
      <c r="C6811" s="2"/>
    </row>
    <row r="6812" spans="3:3">
      <c r="C6812" s="2"/>
    </row>
    <row r="6813" spans="3:3">
      <c r="C6813" s="2"/>
    </row>
    <row r="6814" spans="3:3">
      <c r="C6814" s="2"/>
    </row>
    <row r="6815" spans="3:3">
      <c r="C6815" s="2"/>
    </row>
    <row r="6816" spans="3:3">
      <c r="C6816" s="2"/>
    </row>
    <row r="6817" spans="3:3">
      <c r="C6817" s="2"/>
    </row>
    <row r="6818" spans="3:3">
      <c r="C6818" s="2"/>
    </row>
    <row r="6819" spans="3:3">
      <c r="C6819" s="2"/>
    </row>
    <row r="6820" spans="3:3">
      <c r="C6820" s="2"/>
    </row>
    <row r="6821" spans="3:3">
      <c r="C6821" s="2"/>
    </row>
    <row r="6822" spans="3:3">
      <c r="C6822" s="2"/>
    </row>
    <row r="6823" spans="3:3">
      <c r="C6823" s="2"/>
    </row>
    <row r="6824" spans="3:3">
      <c r="C6824" s="2"/>
    </row>
    <row r="6825" spans="3:3">
      <c r="C6825" s="2"/>
    </row>
    <row r="6826" spans="3:3">
      <c r="C6826" s="2"/>
    </row>
    <row r="6827" spans="3:3">
      <c r="C6827" s="2"/>
    </row>
    <row r="6828" spans="3:3">
      <c r="C6828" s="2"/>
    </row>
    <row r="6829" spans="3:3">
      <c r="C6829" s="2"/>
    </row>
    <row r="6830" spans="3:3">
      <c r="C6830" s="2"/>
    </row>
    <row r="6831" spans="3:3">
      <c r="C6831" s="2"/>
    </row>
    <row r="6832" spans="3:3">
      <c r="C6832" s="2"/>
    </row>
    <row r="6833" spans="3:3">
      <c r="C6833" s="2"/>
    </row>
    <row r="6834" spans="3:3">
      <c r="C6834" s="2"/>
    </row>
    <row r="6835" spans="3:3">
      <c r="C6835" s="2"/>
    </row>
    <row r="6836" spans="3:3">
      <c r="C6836" s="2"/>
    </row>
    <row r="6837" spans="3:3">
      <c r="C6837" s="2"/>
    </row>
    <row r="6838" spans="3:3">
      <c r="C6838" s="2"/>
    </row>
    <row r="6839" spans="3:3">
      <c r="C6839" s="2"/>
    </row>
    <row r="6840" spans="3:3">
      <c r="C6840" s="2"/>
    </row>
    <row r="6841" spans="3:3">
      <c r="C6841" s="2"/>
    </row>
    <row r="6842" spans="3:3">
      <c r="C6842" s="2"/>
    </row>
    <row r="6843" spans="3:3">
      <c r="C6843" s="2"/>
    </row>
    <row r="6844" spans="3:3">
      <c r="C6844" s="2"/>
    </row>
    <row r="6845" spans="3:3">
      <c r="C6845" s="2"/>
    </row>
    <row r="6846" spans="3:3">
      <c r="C6846" s="2"/>
    </row>
    <row r="6847" spans="3:3">
      <c r="C6847" s="2"/>
    </row>
    <row r="6848" spans="3:3">
      <c r="C6848" s="2"/>
    </row>
    <row r="6849" spans="3:3">
      <c r="C6849" s="2"/>
    </row>
    <row r="6850" spans="3:3">
      <c r="C6850" s="2"/>
    </row>
    <row r="6851" spans="3:3">
      <c r="C6851" s="2"/>
    </row>
    <row r="6852" spans="3:3">
      <c r="C6852" s="2"/>
    </row>
    <row r="6853" spans="3:3">
      <c r="C6853" s="2"/>
    </row>
    <row r="6854" spans="3:3">
      <c r="C6854" s="2"/>
    </row>
    <row r="6855" spans="3:3">
      <c r="C6855" s="2"/>
    </row>
    <row r="6856" spans="3:3">
      <c r="C6856" s="2"/>
    </row>
    <row r="6857" spans="3:3">
      <c r="C6857" s="2"/>
    </row>
    <row r="6858" spans="3:3">
      <c r="C6858" s="2"/>
    </row>
    <row r="6859" spans="3:3">
      <c r="C6859" s="2"/>
    </row>
    <row r="6860" spans="3:3">
      <c r="C6860" s="2"/>
    </row>
    <row r="6861" spans="3:3">
      <c r="C6861" s="2"/>
    </row>
    <row r="6862" spans="3:3">
      <c r="C6862" s="2"/>
    </row>
    <row r="6863" spans="3:3">
      <c r="C6863" s="2"/>
    </row>
    <row r="6864" spans="3:3">
      <c r="C6864" s="2"/>
    </row>
    <row r="6865" spans="3:3">
      <c r="C6865" s="2"/>
    </row>
    <row r="6866" spans="3:3">
      <c r="C6866" s="2"/>
    </row>
    <row r="6867" spans="3:3">
      <c r="C6867" s="2"/>
    </row>
    <row r="6868" spans="3:3">
      <c r="C6868" s="2"/>
    </row>
    <row r="6869" spans="3:3">
      <c r="C6869" s="2"/>
    </row>
    <row r="6870" spans="3:3">
      <c r="C6870" s="2"/>
    </row>
    <row r="6871" spans="3:3">
      <c r="C6871" s="2"/>
    </row>
    <row r="6872" spans="3:3">
      <c r="C6872" s="2"/>
    </row>
    <row r="6873" spans="3:3">
      <c r="C6873" s="2"/>
    </row>
    <row r="6874" spans="3:3">
      <c r="C6874" s="2"/>
    </row>
    <row r="6875" spans="3:3">
      <c r="C6875" s="2"/>
    </row>
    <row r="6876" spans="3:3">
      <c r="C6876" s="2"/>
    </row>
    <row r="6877" spans="3:3">
      <c r="C6877" s="2"/>
    </row>
    <row r="6878" spans="3:3">
      <c r="C6878" s="2"/>
    </row>
    <row r="6879" spans="3:3">
      <c r="C6879" s="2"/>
    </row>
    <row r="6880" spans="3:3">
      <c r="C6880" s="2"/>
    </row>
    <row r="6881" spans="3:3">
      <c r="C6881" s="2"/>
    </row>
    <row r="6882" spans="3:3">
      <c r="C6882" s="2"/>
    </row>
    <row r="6883" spans="3:3">
      <c r="C6883" s="2"/>
    </row>
    <row r="6884" spans="3:3">
      <c r="C6884" s="2"/>
    </row>
    <row r="6885" spans="3:3">
      <c r="C6885" s="2"/>
    </row>
    <row r="6886" spans="3:3">
      <c r="C6886" s="2"/>
    </row>
    <row r="6887" spans="3:3">
      <c r="C6887" s="2"/>
    </row>
    <row r="6888" spans="3:3">
      <c r="C6888" s="2"/>
    </row>
    <row r="6889" spans="3:3">
      <c r="C6889" s="2"/>
    </row>
    <row r="6890" spans="3:3">
      <c r="C6890" s="2"/>
    </row>
    <row r="6891" spans="3:3">
      <c r="C6891" s="2"/>
    </row>
    <row r="6892" spans="3:3">
      <c r="C6892" s="2"/>
    </row>
    <row r="6893" spans="3:3">
      <c r="C6893" s="2"/>
    </row>
    <row r="6894" spans="3:3">
      <c r="C6894" s="2"/>
    </row>
    <row r="6895" spans="3:3">
      <c r="C6895" s="2"/>
    </row>
    <row r="6896" spans="3:3">
      <c r="C6896" s="2"/>
    </row>
    <row r="6897" spans="3:3">
      <c r="C6897" s="2"/>
    </row>
    <row r="6898" spans="3:3">
      <c r="C6898" s="2"/>
    </row>
    <row r="6899" spans="3:3">
      <c r="C6899" s="2"/>
    </row>
    <row r="6900" spans="3:3">
      <c r="C6900" s="2"/>
    </row>
    <row r="6901" spans="3:3">
      <c r="C6901" s="2"/>
    </row>
    <row r="6902" spans="3:3">
      <c r="C6902" s="2"/>
    </row>
    <row r="6903" spans="3:3">
      <c r="C6903" s="2"/>
    </row>
    <row r="6904" spans="3:3">
      <c r="C6904" s="2"/>
    </row>
    <row r="6905" spans="3:3">
      <c r="C6905" s="2"/>
    </row>
    <row r="6906" spans="3:3">
      <c r="C6906" s="2"/>
    </row>
    <row r="6907" spans="3:3">
      <c r="C6907" s="2"/>
    </row>
    <row r="6908" spans="3:3">
      <c r="C6908" s="2"/>
    </row>
    <row r="6909" spans="3:3">
      <c r="C6909" s="2"/>
    </row>
    <row r="6910" spans="3:3">
      <c r="C6910" s="2"/>
    </row>
    <row r="6911" spans="3:3">
      <c r="C6911" s="2"/>
    </row>
    <row r="6912" spans="3:3">
      <c r="C6912" s="2"/>
    </row>
    <row r="6913" spans="3:3">
      <c r="C6913" s="2"/>
    </row>
    <row r="6914" spans="3:3">
      <c r="C6914" s="2"/>
    </row>
    <row r="6915" spans="3:3">
      <c r="C6915" s="2"/>
    </row>
    <row r="6916" spans="3:3">
      <c r="C6916" s="2"/>
    </row>
    <row r="6917" spans="3:3">
      <c r="C6917" s="2"/>
    </row>
    <row r="6918" spans="3:3">
      <c r="C6918" s="2"/>
    </row>
    <row r="6919" spans="3:3">
      <c r="C6919" s="2"/>
    </row>
    <row r="6920" spans="3:3">
      <c r="C6920" s="2"/>
    </row>
    <row r="6921" spans="3:3">
      <c r="C6921" s="2"/>
    </row>
    <row r="6922" spans="3:3">
      <c r="C6922" s="2"/>
    </row>
    <row r="6923" spans="3:3">
      <c r="C6923" s="2"/>
    </row>
    <row r="6924" spans="3:3">
      <c r="C6924" s="2"/>
    </row>
    <row r="6925" spans="3:3">
      <c r="C6925" s="2"/>
    </row>
    <row r="6926" spans="3:3">
      <c r="C6926" s="2"/>
    </row>
    <row r="6927" spans="3:3">
      <c r="C6927" s="2"/>
    </row>
    <row r="6928" spans="3:3">
      <c r="C6928" s="2"/>
    </row>
    <row r="6929" spans="3:3">
      <c r="C6929" s="2"/>
    </row>
    <row r="6930" spans="3:3">
      <c r="C6930" s="2"/>
    </row>
    <row r="6931" spans="3:3">
      <c r="C6931" s="2"/>
    </row>
    <row r="6932" spans="3:3">
      <c r="C6932" s="2"/>
    </row>
    <row r="6933" spans="3:3">
      <c r="C6933" s="2"/>
    </row>
    <row r="6934" spans="3:3">
      <c r="C6934" s="2"/>
    </row>
    <row r="6935" spans="3:3">
      <c r="C6935" s="2"/>
    </row>
    <row r="6936" spans="3:3">
      <c r="C6936" s="2"/>
    </row>
    <row r="6937" spans="3:3">
      <c r="C6937" s="2"/>
    </row>
    <row r="6938" spans="3:3">
      <c r="C6938" s="2"/>
    </row>
    <row r="6939" spans="3:3">
      <c r="C6939" s="2"/>
    </row>
    <row r="6940" spans="3:3">
      <c r="C6940" s="2"/>
    </row>
    <row r="6941" spans="3:3">
      <c r="C6941" s="2"/>
    </row>
    <row r="6942" spans="3:3">
      <c r="C6942" s="2"/>
    </row>
    <row r="6943" spans="3:3">
      <c r="C6943" s="2"/>
    </row>
    <row r="6944" spans="3:3">
      <c r="C6944" s="2"/>
    </row>
    <row r="6945" spans="3:3">
      <c r="C6945" s="2"/>
    </row>
    <row r="6946" spans="3:3">
      <c r="C6946" s="2"/>
    </row>
    <row r="6947" spans="3:3">
      <c r="C6947" s="2"/>
    </row>
    <row r="6948" spans="3:3">
      <c r="C6948" s="2"/>
    </row>
    <row r="6949" spans="3:3">
      <c r="C6949" s="2"/>
    </row>
    <row r="6950" spans="3:3">
      <c r="C6950" s="2"/>
    </row>
    <row r="6951" spans="3:3">
      <c r="C6951" s="2"/>
    </row>
    <row r="6952" spans="3:3">
      <c r="C6952" s="2"/>
    </row>
    <row r="6953" spans="3:3">
      <c r="C6953" s="2"/>
    </row>
    <row r="6954" spans="3:3">
      <c r="C6954" s="2"/>
    </row>
    <row r="6955" spans="3:3">
      <c r="C6955" s="2"/>
    </row>
    <row r="6956" spans="3:3">
      <c r="C6956" s="2"/>
    </row>
    <row r="6957" spans="3:3">
      <c r="C6957" s="2"/>
    </row>
    <row r="6958" spans="3:3">
      <c r="C6958" s="2"/>
    </row>
    <row r="6959" spans="3:3">
      <c r="C6959" s="2"/>
    </row>
    <row r="6960" spans="3:3">
      <c r="C6960" s="2"/>
    </row>
    <row r="6961" spans="3:3">
      <c r="C6961" s="2"/>
    </row>
    <row r="6962" spans="3:3">
      <c r="C6962" s="2"/>
    </row>
    <row r="6963" spans="3:3">
      <c r="C6963" s="2"/>
    </row>
    <row r="6964" spans="3:3">
      <c r="C6964" s="2"/>
    </row>
    <row r="6965" spans="3:3">
      <c r="C6965" s="2"/>
    </row>
    <row r="6966" spans="3:3">
      <c r="C6966" s="2"/>
    </row>
    <row r="6967" spans="3:3">
      <c r="C6967" s="2"/>
    </row>
    <row r="6968" spans="3:3">
      <c r="C6968" s="2"/>
    </row>
    <row r="6969" spans="3:3">
      <c r="C6969" s="2"/>
    </row>
    <row r="6970" spans="3:3">
      <c r="C6970" s="2"/>
    </row>
    <row r="6971" spans="3:3">
      <c r="C6971" s="2"/>
    </row>
    <row r="6972" spans="3:3">
      <c r="C6972" s="2"/>
    </row>
    <row r="6973" spans="3:3">
      <c r="C6973" s="2"/>
    </row>
    <row r="6974" spans="3:3">
      <c r="C6974" s="2"/>
    </row>
    <row r="6975" spans="3:3">
      <c r="C6975" s="2"/>
    </row>
    <row r="6976" spans="3:3">
      <c r="C6976" s="2"/>
    </row>
    <row r="6977" spans="3:3">
      <c r="C6977" s="2"/>
    </row>
    <row r="6978" spans="3:3">
      <c r="C6978" s="2"/>
    </row>
    <row r="6979" spans="3:3">
      <c r="C6979" s="2"/>
    </row>
    <row r="6980" spans="3:3">
      <c r="C6980" s="2"/>
    </row>
    <row r="6981" spans="3:3">
      <c r="C6981" s="2"/>
    </row>
    <row r="6982" spans="3:3">
      <c r="C6982" s="2"/>
    </row>
    <row r="6983" spans="3:3">
      <c r="C6983" s="2"/>
    </row>
    <row r="6984" spans="3:3">
      <c r="C6984" s="2"/>
    </row>
    <row r="6985" spans="3:3">
      <c r="C6985" s="2"/>
    </row>
    <row r="6986" spans="3:3">
      <c r="C6986" s="2"/>
    </row>
    <row r="6987" spans="3:3">
      <c r="C6987" s="2"/>
    </row>
    <row r="6988" spans="3:3">
      <c r="C6988" s="2"/>
    </row>
    <row r="6989" spans="3:3">
      <c r="C6989" s="2"/>
    </row>
    <row r="6990" spans="3:3">
      <c r="C6990" s="2"/>
    </row>
    <row r="6991" spans="3:3">
      <c r="C6991" s="2"/>
    </row>
    <row r="6992" spans="3:3">
      <c r="C6992" s="2"/>
    </row>
    <row r="6993" spans="3:3">
      <c r="C6993" s="2"/>
    </row>
    <row r="6994" spans="3:3">
      <c r="C6994" s="2"/>
    </row>
    <row r="6995" spans="3:3">
      <c r="C6995" s="2"/>
    </row>
    <row r="6996" spans="3:3">
      <c r="C6996" s="2"/>
    </row>
    <row r="6997" spans="3:3">
      <c r="C6997" s="2"/>
    </row>
    <row r="6998" spans="3:3">
      <c r="C6998" s="2"/>
    </row>
    <row r="6999" spans="3:3">
      <c r="C6999" s="2"/>
    </row>
    <row r="7000" spans="3:3">
      <c r="C7000" s="2"/>
    </row>
    <row r="7001" spans="3:3">
      <c r="C7001" s="2"/>
    </row>
    <row r="7002" spans="3:3">
      <c r="C7002" s="2"/>
    </row>
    <row r="7003" spans="3:3">
      <c r="C7003" s="2"/>
    </row>
    <row r="7004" spans="3:3">
      <c r="C7004" s="2"/>
    </row>
    <row r="7005" spans="3:3">
      <c r="C7005" s="2"/>
    </row>
    <row r="7006" spans="3:3">
      <c r="C7006" s="2"/>
    </row>
    <row r="7007" spans="3:3">
      <c r="C7007" s="2"/>
    </row>
    <row r="7008" spans="3:3">
      <c r="C7008" s="2"/>
    </row>
    <row r="7009" spans="3:3">
      <c r="C7009" s="2"/>
    </row>
    <row r="7010" spans="3:3">
      <c r="C7010" s="2"/>
    </row>
    <row r="7011" spans="3:3">
      <c r="C7011" s="2"/>
    </row>
    <row r="7012" spans="3:3">
      <c r="C7012" s="2"/>
    </row>
    <row r="7013" spans="3:3">
      <c r="C7013" s="2"/>
    </row>
    <row r="7014" spans="3:3">
      <c r="C7014" s="2"/>
    </row>
    <row r="7015" spans="3:3">
      <c r="C7015" s="2"/>
    </row>
    <row r="7016" spans="3:3">
      <c r="C7016" s="2"/>
    </row>
    <row r="7017" spans="3:3">
      <c r="C7017" s="2"/>
    </row>
    <row r="7018" spans="3:3">
      <c r="C7018" s="2"/>
    </row>
    <row r="7019" spans="3:3">
      <c r="C7019" s="2"/>
    </row>
    <row r="7020" spans="3:3">
      <c r="C7020" s="2"/>
    </row>
    <row r="7021" spans="3:3">
      <c r="C7021" s="2"/>
    </row>
    <row r="7022" spans="3:3">
      <c r="C7022" s="2"/>
    </row>
    <row r="7023" spans="3:3">
      <c r="C7023" s="2"/>
    </row>
    <row r="7024" spans="3:3">
      <c r="C7024" s="2"/>
    </row>
    <row r="7025" spans="3:3">
      <c r="C7025" s="2"/>
    </row>
    <row r="7026" spans="3:3">
      <c r="C7026" s="2"/>
    </row>
    <row r="7027" spans="3:3">
      <c r="C7027" s="2"/>
    </row>
    <row r="7028" spans="3:3">
      <c r="C7028" s="2"/>
    </row>
    <row r="7029" spans="3:3">
      <c r="C7029" s="2"/>
    </row>
    <row r="7030" spans="3:3">
      <c r="C7030" s="2"/>
    </row>
    <row r="7031" spans="3:3">
      <c r="C7031" s="2"/>
    </row>
    <row r="7032" spans="3:3">
      <c r="C7032" s="2"/>
    </row>
    <row r="7033" spans="3:3">
      <c r="C7033" s="2"/>
    </row>
    <row r="7034" spans="3:3">
      <c r="C7034" s="2"/>
    </row>
    <row r="7035" spans="3:3">
      <c r="C7035" s="2"/>
    </row>
    <row r="7036" spans="3:3">
      <c r="C7036" s="2"/>
    </row>
    <row r="7037" spans="3:3">
      <c r="C7037" s="2"/>
    </row>
    <row r="7038" spans="3:3">
      <c r="C7038" s="2"/>
    </row>
    <row r="7039" spans="3:3">
      <c r="C7039" s="2"/>
    </row>
    <row r="7040" spans="3:3">
      <c r="C7040" s="2"/>
    </row>
    <row r="7041" spans="3:3">
      <c r="C7041" s="2"/>
    </row>
    <row r="7042" spans="3:3">
      <c r="C7042" s="2"/>
    </row>
    <row r="7043" spans="3:3">
      <c r="C7043" s="2"/>
    </row>
    <row r="7044" spans="3:3">
      <c r="C7044" s="2"/>
    </row>
    <row r="7045" spans="3:3">
      <c r="C7045" s="2"/>
    </row>
    <row r="7046" spans="3:3">
      <c r="C7046" s="2"/>
    </row>
    <row r="7047" spans="3:3">
      <c r="C7047" s="2"/>
    </row>
    <row r="7048" spans="3:3">
      <c r="C7048" s="2"/>
    </row>
    <row r="7049" spans="3:3">
      <c r="C7049" s="2"/>
    </row>
    <row r="7050" spans="3:3">
      <c r="C7050" s="2"/>
    </row>
    <row r="7051" spans="3:3">
      <c r="C7051" s="2"/>
    </row>
    <row r="7052" spans="3:3">
      <c r="C7052" s="2"/>
    </row>
    <row r="7053" spans="3:3">
      <c r="C7053" s="2"/>
    </row>
    <row r="7054" spans="3:3">
      <c r="C7054" s="2"/>
    </row>
    <row r="7055" spans="3:3">
      <c r="C7055" s="2"/>
    </row>
    <row r="7056" spans="3:3">
      <c r="C7056" s="2"/>
    </row>
    <row r="7057" spans="3:3">
      <c r="C7057" s="2"/>
    </row>
    <row r="7058" spans="3:3">
      <c r="C7058" s="2"/>
    </row>
    <row r="7059" spans="3:3">
      <c r="C7059" s="2"/>
    </row>
    <row r="7060" spans="3:3">
      <c r="C7060" s="2"/>
    </row>
    <row r="7061" spans="3:3">
      <c r="C7061" s="2"/>
    </row>
    <row r="7062" spans="3:3">
      <c r="C7062" s="2"/>
    </row>
    <row r="7063" spans="3:3">
      <c r="C7063" s="2"/>
    </row>
    <row r="7064" spans="3:3">
      <c r="C7064" s="2"/>
    </row>
    <row r="7065" spans="3:3">
      <c r="C7065" s="2"/>
    </row>
    <row r="7066" spans="3:3">
      <c r="C7066" s="2"/>
    </row>
    <row r="7067" spans="3:3">
      <c r="C7067" s="2"/>
    </row>
    <row r="7068" spans="3:3">
      <c r="C7068" s="2"/>
    </row>
    <row r="7069" spans="3:3">
      <c r="C7069" s="2"/>
    </row>
    <row r="7070" spans="3:3">
      <c r="C7070" s="2"/>
    </row>
    <row r="7071" spans="3:3">
      <c r="C7071" s="2"/>
    </row>
    <row r="7072" spans="3:3">
      <c r="C7072" s="2"/>
    </row>
    <row r="7073" spans="3:3">
      <c r="C7073" s="2"/>
    </row>
    <row r="7074" spans="3:3">
      <c r="C7074" s="2"/>
    </row>
    <row r="7075" spans="3:3">
      <c r="C7075" s="2"/>
    </row>
    <row r="7076" spans="3:3">
      <c r="C7076" s="2"/>
    </row>
    <row r="7077" spans="3:3">
      <c r="C7077" s="2"/>
    </row>
    <row r="7078" spans="3:3">
      <c r="C7078" s="2"/>
    </row>
    <row r="7079" spans="3:3">
      <c r="C7079" s="2"/>
    </row>
    <row r="7080" spans="3:3">
      <c r="C7080" s="2"/>
    </row>
    <row r="7081" spans="3:3">
      <c r="C7081" s="2"/>
    </row>
    <row r="7082" spans="3:3">
      <c r="C7082" s="2"/>
    </row>
    <row r="7083" spans="3:3">
      <c r="C7083" s="2"/>
    </row>
    <row r="7084" spans="3:3">
      <c r="C7084" s="2"/>
    </row>
    <row r="7085" spans="3:3">
      <c r="C7085" s="2"/>
    </row>
    <row r="7086" spans="3:3">
      <c r="C7086" s="2"/>
    </row>
    <row r="7087" spans="3:3">
      <c r="C7087" s="2"/>
    </row>
    <row r="7088" spans="3:3">
      <c r="C7088" s="2"/>
    </row>
    <row r="7089" spans="3:3">
      <c r="C7089" s="2"/>
    </row>
    <row r="7090" spans="3:3">
      <c r="C7090" s="2"/>
    </row>
    <row r="7091" spans="3:3">
      <c r="C7091" s="2"/>
    </row>
    <row r="7092" spans="3:3">
      <c r="C7092" s="2"/>
    </row>
    <row r="7093" spans="3:3">
      <c r="C7093" s="2"/>
    </row>
    <row r="7094" spans="3:3">
      <c r="C7094" s="2"/>
    </row>
    <row r="7095" spans="3:3">
      <c r="C7095" s="2"/>
    </row>
    <row r="7096" spans="3:3">
      <c r="C7096" s="2"/>
    </row>
    <row r="7097" spans="3:3">
      <c r="C7097" s="2"/>
    </row>
    <row r="7098" spans="3:3">
      <c r="C7098" s="2"/>
    </row>
    <row r="7099" spans="3:3">
      <c r="C7099" s="2"/>
    </row>
    <row r="7100" spans="3:3">
      <c r="C7100" s="2"/>
    </row>
    <row r="7101" spans="3:3">
      <c r="C7101" s="2"/>
    </row>
    <row r="7102" spans="3:3">
      <c r="C7102" s="2"/>
    </row>
    <row r="7103" spans="3:3">
      <c r="C7103" s="2"/>
    </row>
    <row r="7104" spans="3:3">
      <c r="C7104" s="2"/>
    </row>
    <row r="7105" spans="3:3">
      <c r="C7105" s="2"/>
    </row>
    <row r="7106" spans="3:3">
      <c r="C7106" s="2"/>
    </row>
    <row r="7107" spans="3:3">
      <c r="C7107" s="2"/>
    </row>
    <row r="7108" spans="3:3">
      <c r="C7108" s="2"/>
    </row>
    <row r="7109" spans="3:3">
      <c r="C7109" s="2"/>
    </row>
    <row r="7110" spans="3:3">
      <c r="C7110" s="2"/>
    </row>
    <row r="7111" spans="3:3">
      <c r="C7111" s="2"/>
    </row>
    <row r="7112" spans="3:3">
      <c r="C7112" s="2"/>
    </row>
    <row r="7113" spans="3:3">
      <c r="C7113" s="2"/>
    </row>
    <row r="7114" spans="3:3">
      <c r="C7114" s="2"/>
    </row>
    <row r="7115" spans="3:3">
      <c r="C7115" s="2"/>
    </row>
    <row r="7116" spans="3:3">
      <c r="C7116" s="2"/>
    </row>
    <row r="7117" spans="3:3">
      <c r="C7117" s="2"/>
    </row>
    <row r="7118" spans="3:3">
      <c r="C7118" s="2"/>
    </row>
    <row r="7119" spans="3:3">
      <c r="C7119" s="2"/>
    </row>
    <row r="7120" spans="3:3">
      <c r="C7120" s="2"/>
    </row>
    <row r="7121" spans="3:3">
      <c r="C7121" s="2"/>
    </row>
    <row r="7122" spans="3:3">
      <c r="C7122" s="2"/>
    </row>
    <row r="7123" spans="3:3">
      <c r="C7123" s="2"/>
    </row>
    <row r="7124" spans="3:3">
      <c r="C7124" s="2"/>
    </row>
    <row r="7125" spans="3:3">
      <c r="C7125" s="2"/>
    </row>
    <row r="7126" spans="3:3">
      <c r="C7126" s="2"/>
    </row>
    <row r="7127" spans="3:3">
      <c r="C7127" s="2"/>
    </row>
    <row r="7128" spans="3:3">
      <c r="C7128" s="2"/>
    </row>
    <row r="7129" spans="3:3">
      <c r="C7129" s="2"/>
    </row>
    <row r="7130" spans="3:3">
      <c r="C7130" s="2"/>
    </row>
    <row r="7131" spans="3:3">
      <c r="C7131" s="2"/>
    </row>
    <row r="7132" spans="3:3">
      <c r="C7132" s="2"/>
    </row>
    <row r="7133" spans="3:3">
      <c r="C7133" s="2"/>
    </row>
    <row r="7134" spans="3:3">
      <c r="C7134" s="2"/>
    </row>
    <row r="7135" spans="3:3">
      <c r="C7135" s="2"/>
    </row>
    <row r="7136" spans="3:3">
      <c r="C7136" s="2"/>
    </row>
    <row r="7137" spans="3:3">
      <c r="C7137" s="2"/>
    </row>
    <row r="7138" spans="3:3">
      <c r="C7138" s="2"/>
    </row>
    <row r="7139" spans="3:3">
      <c r="C7139" s="2"/>
    </row>
    <row r="7140" spans="3:3">
      <c r="C7140" s="2"/>
    </row>
    <row r="7141" spans="3:3">
      <c r="C7141" s="2"/>
    </row>
    <row r="7142" spans="3:3">
      <c r="C7142" s="2"/>
    </row>
    <row r="7143" spans="3:3">
      <c r="C7143" s="2"/>
    </row>
    <row r="7144" spans="3:3">
      <c r="C7144" s="2"/>
    </row>
    <row r="7145" spans="3:3">
      <c r="C7145" s="2"/>
    </row>
    <row r="7146" spans="3:3">
      <c r="C7146" s="2"/>
    </row>
    <row r="7147" spans="3:3">
      <c r="C7147" s="2"/>
    </row>
    <row r="7148" spans="3:3">
      <c r="C7148" s="2"/>
    </row>
    <row r="7149" spans="3:3">
      <c r="C7149" s="2"/>
    </row>
    <row r="7150" spans="3:3">
      <c r="C7150" s="2"/>
    </row>
    <row r="7151" spans="3:3">
      <c r="C7151" s="2"/>
    </row>
    <row r="7152" spans="3:3">
      <c r="C7152" s="2"/>
    </row>
    <row r="7153" spans="3:3">
      <c r="C7153" s="2"/>
    </row>
    <row r="7154" spans="3:3">
      <c r="C7154" s="2"/>
    </row>
    <row r="7155" spans="3:3">
      <c r="C7155" s="2"/>
    </row>
    <row r="7156" spans="3:3">
      <c r="C7156" s="2"/>
    </row>
    <row r="7157" spans="3:3">
      <c r="C7157" s="2"/>
    </row>
    <row r="7158" spans="3:3">
      <c r="C7158" s="2"/>
    </row>
    <row r="7159" spans="3:3">
      <c r="C7159" s="2"/>
    </row>
    <row r="7160" spans="3:3">
      <c r="C7160" s="2"/>
    </row>
    <row r="7161" spans="3:3">
      <c r="C7161" s="2"/>
    </row>
    <row r="7162" spans="3:3">
      <c r="C7162" s="2"/>
    </row>
    <row r="7163" spans="3:3">
      <c r="C7163" s="2"/>
    </row>
    <row r="7164" spans="3:3">
      <c r="C7164" s="2"/>
    </row>
    <row r="7165" spans="3:3">
      <c r="C7165" s="2"/>
    </row>
    <row r="7166" spans="3:3">
      <c r="C7166" s="2"/>
    </row>
    <row r="7167" spans="3:3">
      <c r="C7167" s="2"/>
    </row>
    <row r="7168" spans="3:3">
      <c r="C7168" s="2"/>
    </row>
    <row r="7169" spans="3:3">
      <c r="C7169" s="2"/>
    </row>
    <row r="7170" spans="3:3">
      <c r="C7170" s="2"/>
    </row>
    <row r="7171" spans="3:3">
      <c r="C7171" s="2"/>
    </row>
    <row r="7172" spans="3:3">
      <c r="C7172" s="2"/>
    </row>
    <row r="7173" spans="3:3">
      <c r="C7173" s="2"/>
    </row>
    <row r="7174" spans="3:3">
      <c r="C7174" s="2"/>
    </row>
    <row r="7175" spans="3:3">
      <c r="C7175" s="2"/>
    </row>
    <row r="7176" spans="3:3">
      <c r="C7176" s="2"/>
    </row>
    <row r="7177" spans="3:3">
      <c r="C7177" s="2"/>
    </row>
    <row r="7178" spans="3:3">
      <c r="C7178" s="2"/>
    </row>
    <row r="7179" spans="3:3">
      <c r="C7179" s="2"/>
    </row>
    <row r="7180" spans="3:3">
      <c r="C7180" s="2"/>
    </row>
    <row r="7181" spans="3:3">
      <c r="C7181" s="2"/>
    </row>
    <row r="7182" spans="3:3">
      <c r="C7182" s="2"/>
    </row>
    <row r="7183" spans="3:3">
      <c r="C7183" s="2"/>
    </row>
    <row r="7184" spans="3:3">
      <c r="C7184" s="2"/>
    </row>
    <row r="7185" spans="3:3">
      <c r="C7185" s="2"/>
    </row>
    <row r="7186" spans="3:3">
      <c r="C7186" s="2"/>
    </row>
    <row r="7187" spans="3:3">
      <c r="C7187" s="2"/>
    </row>
    <row r="7188" spans="3:3">
      <c r="C7188" s="2"/>
    </row>
    <row r="7189" spans="3:3">
      <c r="C7189" s="2"/>
    </row>
    <row r="7190" spans="3:3">
      <c r="C7190" s="2"/>
    </row>
    <row r="7191" spans="3:3">
      <c r="C7191" s="2"/>
    </row>
    <row r="7192" spans="3:3">
      <c r="C7192" s="2"/>
    </row>
    <row r="7193" spans="3:3">
      <c r="C7193" s="2"/>
    </row>
    <row r="7194" spans="3:3">
      <c r="C7194" s="2"/>
    </row>
    <row r="7195" spans="3:3">
      <c r="C7195" s="2"/>
    </row>
    <row r="7196" spans="3:3">
      <c r="C7196" s="2"/>
    </row>
    <row r="7197" spans="3:3">
      <c r="C7197" s="2"/>
    </row>
    <row r="7198" spans="3:3">
      <c r="C7198" s="2"/>
    </row>
    <row r="7199" spans="3:3">
      <c r="C7199" s="2"/>
    </row>
    <row r="7200" spans="3:3">
      <c r="C7200" s="2"/>
    </row>
    <row r="7201" spans="3:3">
      <c r="C7201" s="2"/>
    </row>
    <row r="7202" spans="3:3">
      <c r="C7202" s="2"/>
    </row>
    <row r="7203" spans="3:3">
      <c r="C7203" s="2"/>
    </row>
    <row r="7204" spans="3:3">
      <c r="C7204" s="2"/>
    </row>
    <row r="7205" spans="3:3">
      <c r="C7205" s="2"/>
    </row>
    <row r="7206" spans="3:3">
      <c r="C7206" s="2"/>
    </row>
    <row r="7207" spans="3:3">
      <c r="C7207" s="2"/>
    </row>
    <row r="7208" spans="3:3">
      <c r="C7208" s="2"/>
    </row>
    <row r="7209" spans="3:3">
      <c r="C7209" s="2"/>
    </row>
    <row r="7210" spans="3:3">
      <c r="C7210" s="2"/>
    </row>
    <row r="7211" spans="3:3">
      <c r="C7211" s="2"/>
    </row>
    <row r="7212" spans="3:3">
      <c r="C7212" s="2"/>
    </row>
    <row r="7213" spans="3:3">
      <c r="C7213" s="2"/>
    </row>
    <row r="7214" spans="3:3">
      <c r="C7214" s="2"/>
    </row>
    <row r="7215" spans="3:3">
      <c r="C7215" s="2"/>
    </row>
    <row r="7216" spans="3:3">
      <c r="C7216" s="2"/>
    </row>
    <row r="7217" spans="3:3">
      <c r="C7217" s="2"/>
    </row>
    <row r="7218" spans="3:3">
      <c r="C7218" s="2"/>
    </row>
    <row r="7219" spans="3:3">
      <c r="C7219" s="2"/>
    </row>
    <row r="7220" spans="3:3">
      <c r="C7220" s="2"/>
    </row>
    <row r="7221" spans="3:3">
      <c r="C7221" s="2"/>
    </row>
    <row r="7222" spans="3:3">
      <c r="C7222" s="2"/>
    </row>
    <row r="7223" spans="3:3">
      <c r="C7223" s="2"/>
    </row>
    <row r="7224" spans="3:3">
      <c r="C7224" s="2"/>
    </row>
    <row r="7225" spans="3:3">
      <c r="C7225" s="2"/>
    </row>
    <row r="7226" spans="3:3">
      <c r="C7226" s="2"/>
    </row>
    <row r="7227" spans="3:3">
      <c r="C7227" s="2"/>
    </row>
    <row r="7228" spans="3:3">
      <c r="C7228" s="2"/>
    </row>
    <row r="7229" spans="3:3">
      <c r="C7229" s="2"/>
    </row>
    <row r="7230" spans="3:3">
      <c r="C7230" s="2"/>
    </row>
    <row r="7231" spans="3:3">
      <c r="C7231" s="2"/>
    </row>
    <row r="7232" spans="3:3">
      <c r="C7232" s="2"/>
    </row>
    <row r="7233" spans="3:3">
      <c r="C7233" s="2"/>
    </row>
    <row r="7234" spans="3:3">
      <c r="C7234" s="2"/>
    </row>
    <row r="7235" spans="3:3">
      <c r="C7235" s="2"/>
    </row>
    <row r="7236" spans="3:3">
      <c r="C7236" s="2"/>
    </row>
    <row r="7237" spans="3:3">
      <c r="C7237" s="2"/>
    </row>
    <row r="7238" spans="3:3">
      <c r="C7238" s="2"/>
    </row>
    <row r="7239" spans="3:3">
      <c r="C7239" s="2"/>
    </row>
    <row r="7240" spans="3:3">
      <c r="C7240" s="2"/>
    </row>
    <row r="7241" spans="3:3">
      <c r="C7241" s="2"/>
    </row>
    <row r="7242" spans="3:3">
      <c r="C7242" s="2"/>
    </row>
    <row r="7243" spans="3:3">
      <c r="C7243" s="2"/>
    </row>
    <row r="7244" spans="3:3">
      <c r="C7244" s="2"/>
    </row>
    <row r="7245" spans="3:3">
      <c r="C7245" s="2"/>
    </row>
    <row r="7246" spans="3:3">
      <c r="C7246" s="2"/>
    </row>
    <row r="7247" spans="3:3">
      <c r="C7247" s="2"/>
    </row>
    <row r="7248" spans="3:3">
      <c r="C7248" s="2"/>
    </row>
    <row r="7249" spans="3:3">
      <c r="C7249" s="2"/>
    </row>
    <row r="7250" spans="3:3">
      <c r="C7250" s="2"/>
    </row>
    <row r="7251" spans="3:3">
      <c r="C7251" s="2"/>
    </row>
    <row r="7252" spans="3:3">
      <c r="C7252" s="2"/>
    </row>
    <row r="7253" spans="3:3">
      <c r="C7253" s="2"/>
    </row>
    <row r="7254" spans="3:3">
      <c r="C7254" s="2"/>
    </row>
    <row r="7255" spans="3:3">
      <c r="C7255" s="2"/>
    </row>
    <row r="7256" spans="3:3">
      <c r="C7256" s="2"/>
    </row>
    <row r="7257" spans="3:3">
      <c r="C7257" s="2"/>
    </row>
    <row r="7258" spans="3:3">
      <c r="C7258" s="2"/>
    </row>
    <row r="7259" spans="3:3">
      <c r="C7259" s="2"/>
    </row>
    <row r="7260" spans="3:3">
      <c r="C7260" s="2"/>
    </row>
    <row r="7261" spans="3:3">
      <c r="C7261" s="2"/>
    </row>
    <row r="7262" spans="3:3">
      <c r="C7262" s="2"/>
    </row>
    <row r="7263" spans="3:3">
      <c r="C7263" s="2"/>
    </row>
    <row r="7264" spans="3:3">
      <c r="C7264" s="2"/>
    </row>
    <row r="7265" spans="3:3">
      <c r="C7265" s="2"/>
    </row>
    <row r="7266" spans="3:3">
      <c r="C7266" s="2"/>
    </row>
    <row r="7267" spans="3:3">
      <c r="C7267" s="2"/>
    </row>
    <row r="7268" spans="3:3">
      <c r="C7268" s="2"/>
    </row>
    <row r="7269" spans="3:3">
      <c r="C7269" s="2"/>
    </row>
    <row r="7270" spans="3:3">
      <c r="C7270" s="2"/>
    </row>
    <row r="7271" spans="3:3">
      <c r="C7271" s="2"/>
    </row>
    <row r="7272" spans="3:3">
      <c r="C7272" s="2"/>
    </row>
    <row r="7273" spans="3:3">
      <c r="C7273" s="2"/>
    </row>
    <row r="7274" spans="3:3">
      <c r="C7274" s="2"/>
    </row>
    <row r="7275" spans="3:3">
      <c r="C7275" s="2"/>
    </row>
    <row r="7276" spans="3:3">
      <c r="C7276" s="2"/>
    </row>
    <row r="7277" spans="3:3">
      <c r="C7277" s="2"/>
    </row>
    <row r="7278" spans="3:3">
      <c r="C7278" s="2"/>
    </row>
    <row r="7279" spans="3:3">
      <c r="C7279" s="2"/>
    </row>
    <row r="7280" spans="3:3">
      <c r="C7280" s="2"/>
    </row>
    <row r="7281" spans="3:3">
      <c r="C7281" s="2"/>
    </row>
    <row r="7282" spans="3:3">
      <c r="C7282" s="2"/>
    </row>
    <row r="7283" spans="3:3">
      <c r="C7283" s="2"/>
    </row>
    <row r="7284" spans="3:3">
      <c r="C7284" s="2"/>
    </row>
    <row r="7285" spans="3:3">
      <c r="C7285" s="2"/>
    </row>
    <row r="7286" spans="3:3">
      <c r="C7286" s="2"/>
    </row>
    <row r="7287" spans="3:3">
      <c r="C7287" s="2"/>
    </row>
    <row r="7288" spans="3:3">
      <c r="C7288" s="2"/>
    </row>
    <row r="7289" spans="3:3">
      <c r="C7289" s="2"/>
    </row>
    <row r="7290" spans="3:3">
      <c r="C7290" s="2"/>
    </row>
    <row r="7291" spans="3:3">
      <c r="C7291" s="2"/>
    </row>
    <row r="7292" spans="3:3">
      <c r="C7292" s="2"/>
    </row>
    <row r="7293" spans="3:3">
      <c r="C7293" s="2"/>
    </row>
    <row r="7294" spans="3:3">
      <c r="C7294" s="2"/>
    </row>
    <row r="7295" spans="3:3">
      <c r="C7295" s="2"/>
    </row>
    <row r="7296" spans="3:3">
      <c r="C7296" s="2"/>
    </row>
    <row r="7297" spans="3:3">
      <c r="C7297" s="2"/>
    </row>
    <row r="7298" spans="3:3">
      <c r="C7298" s="2"/>
    </row>
    <row r="7299" spans="3:3">
      <c r="C7299" s="2"/>
    </row>
    <row r="7300" spans="3:3">
      <c r="C7300" s="2"/>
    </row>
    <row r="7301" spans="3:3">
      <c r="C7301" s="2"/>
    </row>
    <row r="7302" spans="3:3">
      <c r="C7302" s="2"/>
    </row>
    <row r="7303" spans="3:3">
      <c r="C7303" s="2"/>
    </row>
    <row r="7304" spans="3:3">
      <c r="C7304" s="2"/>
    </row>
    <row r="7305" spans="3:3">
      <c r="C7305" s="2"/>
    </row>
    <row r="7306" spans="3:3">
      <c r="C7306" s="2"/>
    </row>
    <row r="7307" spans="3:3">
      <c r="C7307" s="2"/>
    </row>
    <row r="7308" spans="3:3">
      <c r="C7308" s="2"/>
    </row>
    <row r="7309" spans="3:3">
      <c r="C7309" s="2"/>
    </row>
    <row r="7310" spans="3:3">
      <c r="C7310" s="2"/>
    </row>
    <row r="7311" spans="3:3">
      <c r="C7311" s="2"/>
    </row>
    <row r="7312" spans="3:3">
      <c r="C7312" s="2"/>
    </row>
    <row r="7313" spans="3:3">
      <c r="C7313" s="2"/>
    </row>
    <row r="7314" spans="3:3">
      <c r="C7314" s="2"/>
    </row>
    <row r="7315" spans="3:3">
      <c r="C7315" s="2"/>
    </row>
    <row r="7316" spans="3:3">
      <c r="C7316" s="2"/>
    </row>
    <row r="7317" spans="3:3">
      <c r="C7317" s="2"/>
    </row>
    <row r="7318" spans="3:3">
      <c r="C7318" s="2"/>
    </row>
    <row r="7319" spans="3:3">
      <c r="C7319" s="2"/>
    </row>
    <row r="7320" spans="3:3">
      <c r="C7320" s="2"/>
    </row>
    <row r="7321" spans="3:3">
      <c r="C7321" s="2"/>
    </row>
    <row r="7322" spans="3:3">
      <c r="C7322" s="2"/>
    </row>
    <row r="7323" spans="3:3">
      <c r="C7323" s="2"/>
    </row>
    <row r="7324" spans="3:3">
      <c r="C7324" s="2"/>
    </row>
    <row r="7325" spans="3:3">
      <c r="C7325" s="2"/>
    </row>
    <row r="7326" spans="3:3">
      <c r="C7326" s="2"/>
    </row>
    <row r="7327" spans="3:3">
      <c r="C7327" s="2"/>
    </row>
    <row r="7328" spans="3:3">
      <c r="C7328" s="2"/>
    </row>
    <row r="7329" spans="3:3">
      <c r="C7329" s="2"/>
    </row>
    <row r="7330" spans="3:3">
      <c r="C7330" s="2"/>
    </row>
    <row r="7331" spans="3:3">
      <c r="C7331" s="2"/>
    </row>
    <row r="7332" spans="3:3">
      <c r="C7332" s="2"/>
    </row>
    <row r="7333" spans="3:3">
      <c r="C7333" s="2"/>
    </row>
    <row r="7334" spans="3:3">
      <c r="C7334" s="2"/>
    </row>
    <row r="7335" spans="3:3">
      <c r="C7335" s="2"/>
    </row>
    <row r="7336" spans="3:3">
      <c r="C7336" s="2"/>
    </row>
    <row r="7337" spans="3:3">
      <c r="C7337" s="2"/>
    </row>
    <row r="7338" spans="3:3">
      <c r="C7338" s="2"/>
    </row>
    <row r="7339" spans="3:3">
      <c r="C7339" s="2"/>
    </row>
    <row r="7340" spans="3:3">
      <c r="C7340" s="2"/>
    </row>
    <row r="7341" spans="3:3">
      <c r="C7341" s="2"/>
    </row>
    <row r="7342" spans="3:3">
      <c r="C7342" s="2"/>
    </row>
    <row r="7343" spans="3:3">
      <c r="C7343" s="2"/>
    </row>
    <row r="7344" spans="3:3">
      <c r="C7344" s="2"/>
    </row>
    <row r="7345" spans="3:3">
      <c r="C7345" s="2"/>
    </row>
    <row r="7346" spans="3:3">
      <c r="C7346" s="2"/>
    </row>
    <row r="7347" spans="3:3">
      <c r="C7347" s="2"/>
    </row>
    <row r="7348" spans="3:3">
      <c r="C7348" s="2"/>
    </row>
    <row r="7349" spans="3:3">
      <c r="C7349" s="2"/>
    </row>
    <row r="7350" spans="3:3">
      <c r="C7350" s="2"/>
    </row>
    <row r="7351" spans="3:3">
      <c r="C7351" s="2"/>
    </row>
    <row r="7352" spans="3:3">
      <c r="C7352" s="2"/>
    </row>
    <row r="7353" spans="3:3">
      <c r="C7353" s="2"/>
    </row>
    <row r="7354" spans="3:3">
      <c r="C7354" s="2"/>
    </row>
    <row r="7355" spans="3:3">
      <c r="C7355" s="2"/>
    </row>
    <row r="7356" spans="3:3">
      <c r="C7356" s="2"/>
    </row>
    <row r="7357" spans="3:3">
      <c r="C7357" s="2"/>
    </row>
    <row r="7358" spans="3:3">
      <c r="C7358" s="2"/>
    </row>
    <row r="7359" spans="3:3">
      <c r="C7359" s="2"/>
    </row>
    <row r="7360" spans="3:3">
      <c r="C7360" s="2"/>
    </row>
    <row r="7361" spans="3:3">
      <c r="C7361" s="2"/>
    </row>
    <row r="7362" spans="3:3">
      <c r="C7362" s="2"/>
    </row>
    <row r="7363" spans="3:3">
      <c r="C7363" s="2"/>
    </row>
    <row r="7364" spans="3:3">
      <c r="C7364" s="2"/>
    </row>
    <row r="7365" spans="3:3">
      <c r="C7365" s="2"/>
    </row>
    <row r="7366" spans="3:3">
      <c r="C7366" s="2"/>
    </row>
    <row r="7367" spans="3:3">
      <c r="C7367" s="2"/>
    </row>
    <row r="7368" spans="3:3">
      <c r="C7368" s="2"/>
    </row>
    <row r="7369" spans="3:3">
      <c r="C7369" s="2"/>
    </row>
    <row r="7370" spans="3:3">
      <c r="C7370" s="2"/>
    </row>
    <row r="7371" spans="3:3">
      <c r="C7371" s="2"/>
    </row>
    <row r="7372" spans="3:3">
      <c r="C7372" s="2"/>
    </row>
    <row r="7373" spans="3:3">
      <c r="C7373" s="2"/>
    </row>
    <row r="7374" spans="3:3">
      <c r="C7374" s="2"/>
    </row>
    <row r="7375" spans="3:3">
      <c r="C7375" s="2"/>
    </row>
    <row r="7376" spans="3:3">
      <c r="C7376" s="2"/>
    </row>
    <row r="7377" spans="3:3">
      <c r="C7377" s="2"/>
    </row>
    <row r="7378" spans="3:3">
      <c r="C7378" s="2"/>
    </row>
    <row r="7379" spans="3:3">
      <c r="C7379" s="2"/>
    </row>
    <row r="7380" spans="3:3">
      <c r="C7380" s="2"/>
    </row>
    <row r="7381" spans="3:3">
      <c r="C7381" s="2"/>
    </row>
    <row r="7382" spans="3:3">
      <c r="C7382" s="2"/>
    </row>
    <row r="7383" spans="3:3">
      <c r="C7383" s="2"/>
    </row>
    <row r="7384" spans="3:3">
      <c r="C7384" s="2"/>
    </row>
    <row r="7385" spans="3:3">
      <c r="C7385" s="2"/>
    </row>
    <row r="7386" spans="3:3">
      <c r="C7386" s="2"/>
    </row>
    <row r="7387" spans="3:3">
      <c r="C7387" s="2"/>
    </row>
    <row r="7388" spans="3:3">
      <c r="C7388" s="2"/>
    </row>
    <row r="7389" spans="3:3">
      <c r="C7389" s="2"/>
    </row>
    <row r="7390" spans="3:3">
      <c r="C7390" s="2"/>
    </row>
    <row r="7391" spans="3:3">
      <c r="C7391" s="2"/>
    </row>
    <row r="7392" spans="3:3">
      <c r="C7392" s="2"/>
    </row>
    <row r="7393" spans="3:3">
      <c r="C7393" s="2"/>
    </row>
    <row r="7394" spans="3:3">
      <c r="C7394" s="2"/>
    </row>
    <row r="7395" spans="3:3">
      <c r="C7395" s="2"/>
    </row>
    <row r="7396" spans="3:3">
      <c r="C7396" s="2"/>
    </row>
    <row r="7397" spans="3:3">
      <c r="C7397" s="2"/>
    </row>
    <row r="7398" spans="3:3">
      <c r="C7398" s="2"/>
    </row>
    <row r="7399" spans="3:3">
      <c r="C7399" s="2"/>
    </row>
    <row r="7400" spans="3:3">
      <c r="C7400" s="2"/>
    </row>
    <row r="7401" spans="3:3">
      <c r="C7401" s="2"/>
    </row>
    <row r="7402" spans="3:3">
      <c r="C7402" s="2"/>
    </row>
    <row r="7403" spans="3:3">
      <c r="C7403" s="2"/>
    </row>
    <row r="7404" spans="3:3">
      <c r="C7404" s="2"/>
    </row>
    <row r="7405" spans="3:3">
      <c r="C7405" s="2"/>
    </row>
    <row r="7406" spans="3:3">
      <c r="C7406" s="2"/>
    </row>
    <row r="7407" spans="3:3">
      <c r="C7407" s="2"/>
    </row>
    <row r="7408" spans="3:3">
      <c r="C7408" s="2"/>
    </row>
    <row r="7409" spans="3:3">
      <c r="C7409" s="2"/>
    </row>
    <row r="7410" spans="3:3">
      <c r="C7410" s="2"/>
    </row>
    <row r="7411" spans="3:3">
      <c r="C7411" s="2"/>
    </row>
    <row r="7412" spans="3:3">
      <c r="C7412" s="2"/>
    </row>
    <row r="7413" spans="3:3">
      <c r="C7413" s="2"/>
    </row>
    <row r="7414" spans="3:3">
      <c r="C7414" s="2"/>
    </row>
    <row r="7415" spans="3:3">
      <c r="C7415" s="2"/>
    </row>
    <row r="7416" spans="3:3">
      <c r="C7416" s="2"/>
    </row>
    <row r="7417" spans="3:3">
      <c r="C7417" s="2"/>
    </row>
    <row r="7418" spans="3:3">
      <c r="C7418" s="2"/>
    </row>
    <row r="7419" spans="3:3">
      <c r="C7419" s="2"/>
    </row>
    <row r="7420" spans="3:3">
      <c r="C7420" s="2"/>
    </row>
    <row r="7421" spans="3:3">
      <c r="C7421" s="2"/>
    </row>
    <row r="7422" spans="3:3">
      <c r="C7422" s="2"/>
    </row>
    <row r="7423" spans="3:3">
      <c r="C7423" s="2"/>
    </row>
    <row r="7424" spans="3:3">
      <c r="C7424" s="2"/>
    </row>
    <row r="7425" spans="3:3">
      <c r="C7425" s="2"/>
    </row>
    <row r="7426" spans="3:3">
      <c r="C7426" s="2"/>
    </row>
    <row r="7427" spans="3:3">
      <c r="C7427" s="2"/>
    </row>
    <row r="7428" spans="3:3">
      <c r="C7428" s="2"/>
    </row>
    <row r="7429" spans="3:3">
      <c r="C7429" s="2"/>
    </row>
    <row r="7430" spans="3:3">
      <c r="C7430" s="2"/>
    </row>
    <row r="7431" spans="3:3">
      <c r="C7431" s="2"/>
    </row>
    <row r="7432" spans="3:3">
      <c r="C7432" s="2"/>
    </row>
    <row r="7433" spans="3:3">
      <c r="C7433" s="2"/>
    </row>
    <row r="7434" spans="3:3">
      <c r="C7434" s="2"/>
    </row>
    <row r="7435" spans="3:3">
      <c r="C7435" s="2"/>
    </row>
    <row r="7436" spans="3:3">
      <c r="C7436" s="2"/>
    </row>
    <row r="7437" spans="3:3">
      <c r="C7437" s="2"/>
    </row>
    <row r="7438" spans="3:3">
      <c r="C7438" s="2"/>
    </row>
    <row r="7439" spans="3:3">
      <c r="C7439" s="2"/>
    </row>
    <row r="7440" spans="3:3">
      <c r="C7440" s="2"/>
    </row>
    <row r="7441" spans="3:3">
      <c r="C7441" s="2"/>
    </row>
    <row r="7442" spans="3:3">
      <c r="C7442" s="2"/>
    </row>
    <row r="7443" spans="3:3">
      <c r="C7443" s="2"/>
    </row>
    <row r="7444" spans="3:3">
      <c r="C7444" s="2"/>
    </row>
    <row r="7445" spans="3:3">
      <c r="C7445" s="2"/>
    </row>
    <row r="7446" spans="3:3">
      <c r="C7446" s="2"/>
    </row>
    <row r="7447" spans="3:3">
      <c r="C7447" s="2"/>
    </row>
    <row r="7448" spans="3:3">
      <c r="C7448" s="2"/>
    </row>
    <row r="7449" spans="3:3">
      <c r="C7449" s="2"/>
    </row>
    <row r="7450" spans="3:3">
      <c r="C7450" s="2"/>
    </row>
    <row r="7451" spans="3:3">
      <c r="C7451" s="2"/>
    </row>
    <row r="7452" spans="3:3">
      <c r="C7452" s="2"/>
    </row>
    <row r="7453" spans="3:3">
      <c r="C7453" s="2"/>
    </row>
    <row r="7454" spans="3:3">
      <c r="C7454" s="2"/>
    </row>
    <row r="7455" spans="3:3">
      <c r="C7455" s="2"/>
    </row>
    <row r="7456" spans="3:3">
      <c r="C7456" s="2"/>
    </row>
    <row r="7457" spans="3:3">
      <c r="C7457" s="2"/>
    </row>
    <row r="7458" spans="3:3">
      <c r="C7458" s="2"/>
    </row>
    <row r="7459" spans="3:3">
      <c r="C7459" s="2"/>
    </row>
    <row r="7460" spans="3:3">
      <c r="C7460" s="2"/>
    </row>
    <row r="7461" spans="3:3">
      <c r="C7461" s="2"/>
    </row>
    <row r="7462" spans="3:3">
      <c r="C7462" s="2"/>
    </row>
    <row r="7463" spans="3:3">
      <c r="C7463" s="2"/>
    </row>
    <row r="7464" spans="3:3">
      <c r="C7464" s="2"/>
    </row>
    <row r="7465" spans="3:3">
      <c r="C7465" s="2"/>
    </row>
    <row r="7466" spans="3:3">
      <c r="C7466" s="2"/>
    </row>
    <row r="7467" spans="3:3">
      <c r="C7467" s="2"/>
    </row>
    <row r="7468" spans="3:3">
      <c r="C7468" s="2"/>
    </row>
    <row r="7469" spans="3:3">
      <c r="C7469" s="2"/>
    </row>
    <row r="7470" spans="3:3">
      <c r="C7470" s="2"/>
    </row>
    <row r="7471" spans="3:3">
      <c r="C7471" s="2"/>
    </row>
    <row r="7472" spans="3:3">
      <c r="C7472" s="2"/>
    </row>
    <row r="7473" spans="3:3">
      <c r="C7473" s="2"/>
    </row>
    <row r="7474" spans="3:3">
      <c r="C7474" s="2"/>
    </row>
    <row r="7475" spans="3:3">
      <c r="C7475" s="2"/>
    </row>
    <row r="7476" spans="3:3">
      <c r="C7476" s="2"/>
    </row>
    <row r="7477" spans="3:3">
      <c r="C7477" s="2"/>
    </row>
    <row r="7478" spans="3:3">
      <c r="C7478" s="2"/>
    </row>
    <row r="7479" spans="3:3">
      <c r="C7479" s="2"/>
    </row>
    <row r="7480" spans="3:3">
      <c r="C7480" s="2"/>
    </row>
    <row r="7481" spans="3:3">
      <c r="C7481" s="2"/>
    </row>
    <row r="7482" spans="3:3">
      <c r="C7482" s="2"/>
    </row>
    <row r="7483" spans="3:3">
      <c r="C7483" s="2"/>
    </row>
    <row r="7484" spans="3:3">
      <c r="C7484" s="2"/>
    </row>
    <row r="7485" spans="3:3">
      <c r="C7485" s="2"/>
    </row>
    <row r="7486" spans="3:3">
      <c r="C7486" s="2"/>
    </row>
    <row r="7487" spans="3:3">
      <c r="C7487" s="2"/>
    </row>
    <row r="7488" spans="3:3">
      <c r="C7488" s="2"/>
    </row>
    <row r="7489" spans="3:3">
      <c r="C7489" s="2"/>
    </row>
    <row r="7490" spans="3:3">
      <c r="C7490" s="2"/>
    </row>
    <row r="7491" spans="3:3">
      <c r="C7491" s="2"/>
    </row>
    <row r="7492" spans="3:3">
      <c r="C7492" s="2"/>
    </row>
    <row r="7493" spans="3:3">
      <c r="C7493" s="2"/>
    </row>
    <row r="7494" spans="3:3">
      <c r="C7494" s="2"/>
    </row>
    <row r="7495" spans="3:3">
      <c r="C7495" s="2"/>
    </row>
    <row r="7496" spans="3:3">
      <c r="C7496" s="2"/>
    </row>
    <row r="7497" spans="3:3">
      <c r="C7497" s="2"/>
    </row>
    <row r="7498" spans="3:3">
      <c r="C7498" s="2"/>
    </row>
    <row r="7499" spans="3:3">
      <c r="C7499" s="2"/>
    </row>
    <row r="7500" spans="3:3">
      <c r="C7500" s="2"/>
    </row>
    <row r="7501" spans="3:3">
      <c r="C7501" s="2"/>
    </row>
    <row r="7502" spans="3:3">
      <c r="C7502" s="2"/>
    </row>
    <row r="7503" spans="3:3">
      <c r="C7503" s="2"/>
    </row>
    <row r="7504" spans="3:3">
      <c r="C7504" s="2"/>
    </row>
    <row r="7505" spans="3:3">
      <c r="C7505" s="2"/>
    </row>
    <row r="7506" spans="3:3">
      <c r="C7506" s="2"/>
    </row>
    <row r="7507" spans="3:3">
      <c r="C7507" s="2"/>
    </row>
    <row r="7508" spans="3:3">
      <c r="C7508" s="2"/>
    </row>
    <row r="7509" spans="3:3">
      <c r="C7509" s="2"/>
    </row>
    <row r="7510" spans="3:3">
      <c r="C7510" s="2"/>
    </row>
    <row r="7511" spans="3:3">
      <c r="C7511" s="2"/>
    </row>
    <row r="7512" spans="3:3">
      <c r="C7512" s="2"/>
    </row>
    <row r="7513" spans="3:3">
      <c r="C7513" s="2"/>
    </row>
    <row r="7514" spans="3:3">
      <c r="C7514" s="2"/>
    </row>
    <row r="7515" spans="3:3">
      <c r="C7515" s="2"/>
    </row>
    <row r="7516" spans="3:3">
      <c r="C7516" s="2"/>
    </row>
    <row r="7517" spans="3:3">
      <c r="C7517" s="2"/>
    </row>
    <row r="7518" spans="3:3">
      <c r="C7518" s="2"/>
    </row>
    <row r="7519" spans="3:3">
      <c r="C7519" s="2"/>
    </row>
    <row r="7520" spans="3:3">
      <c r="C7520" s="2"/>
    </row>
    <row r="7521" spans="3:3">
      <c r="C7521" s="2"/>
    </row>
    <row r="7522" spans="3:3">
      <c r="C7522" s="2"/>
    </row>
    <row r="7523" spans="3:3">
      <c r="C7523" s="2"/>
    </row>
    <row r="7524" spans="3:3">
      <c r="C7524" s="2"/>
    </row>
    <row r="7525" spans="3:3">
      <c r="C7525" s="2"/>
    </row>
    <row r="7526" spans="3:3">
      <c r="C7526" s="2"/>
    </row>
    <row r="7527" spans="3:3">
      <c r="C7527" s="2"/>
    </row>
    <row r="7528" spans="3:3">
      <c r="C7528" s="2"/>
    </row>
    <row r="7529" spans="3:3">
      <c r="C7529" s="2"/>
    </row>
    <row r="7530" spans="3:3">
      <c r="C7530" s="2"/>
    </row>
    <row r="7531" spans="3:3">
      <c r="C7531" s="2"/>
    </row>
    <row r="7532" spans="3:3">
      <c r="C7532" s="2"/>
    </row>
    <row r="7533" spans="3:3">
      <c r="C7533" s="2"/>
    </row>
    <row r="7534" spans="3:3">
      <c r="C7534" s="2"/>
    </row>
    <row r="7535" spans="3:3">
      <c r="C7535" s="2"/>
    </row>
    <row r="7536" spans="3:3">
      <c r="C7536" s="2"/>
    </row>
    <row r="7537" spans="3:3">
      <c r="C7537" s="2"/>
    </row>
    <row r="7538" spans="3:3">
      <c r="C7538" s="2"/>
    </row>
    <row r="7539" spans="3:3">
      <c r="C7539" s="2"/>
    </row>
    <row r="7540" spans="3:3">
      <c r="C7540" s="2"/>
    </row>
    <row r="7541" spans="3:3">
      <c r="C7541" s="2"/>
    </row>
    <row r="7542" spans="3:3">
      <c r="C7542" s="2"/>
    </row>
    <row r="7543" spans="3:3">
      <c r="C7543" s="2"/>
    </row>
    <row r="7544" spans="3:3">
      <c r="C7544" s="2"/>
    </row>
    <row r="7545" spans="3:3">
      <c r="C7545" s="2"/>
    </row>
    <row r="7546" spans="3:3">
      <c r="C7546" s="2"/>
    </row>
    <row r="7547" spans="3:3">
      <c r="C7547" s="2"/>
    </row>
    <row r="7548" spans="3:3">
      <c r="C7548" s="2"/>
    </row>
    <row r="7549" spans="3:3">
      <c r="C7549" s="2"/>
    </row>
    <row r="7550" spans="3:3">
      <c r="C7550" s="2"/>
    </row>
    <row r="7551" spans="3:3">
      <c r="C7551" s="2"/>
    </row>
    <row r="7552" spans="3:3">
      <c r="C7552" s="2"/>
    </row>
    <row r="7553" spans="3:3">
      <c r="C7553" s="2"/>
    </row>
    <row r="7554" spans="3:3">
      <c r="C7554" s="2"/>
    </row>
    <row r="7555" spans="3:3">
      <c r="C7555" s="2"/>
    </row>
    <row r="7556" spans="3:3">
      <c r="C7556" s="2"/>
    </row>
    <row r="7557" spans="3:3">
      <c r="C7557" s="2"/>
    </row>
    <row r="7558" spans="3:3">
      <c r="C7558" s="2"/>
    </row>
    <row r="7559" spans="3:3">
      <c r="C7559" s="2"/>
    </row>
    <row r="7560" spans="3:3">
      <c r="C7560" s="2"/>
    </row>
    <row r="7561" spans="3:3">
      <c r="C7561" s="2"/>
    </row>
    <row r="7562" spans="3:3">
      <c r="C7562" s="2"/>
    </row>
    <row r="7563" spans="3:3">
      <c r="C7563" s="2"/>
    </row>
    <row r="7564" spans="3:3">
      <c r="C7564" s="2"/>
    </row>
    <row r="7565" spans="3:3">
      <c r="C7565" s="2"/>
    </row>
    <row r="7566" spans="3:3">
      <c r="C7566" s="2"/>
    </row>
    <row r="7567" spans="3:3">
      <c r="C7567" s="2"/>
    </row>
    <row r="7568" spans="3:3">
      <c r="C7568" s="2"/>
    </row>
    <row r="7569" spans="3:3">
      <c r="C7569" s="2"/>
    </row>
    <row r="7570" spans="3:3">
      <c r="C7570" s="2"/>
    </row>
    <row r="7571" spans="3:3">
      <c r="C7571" s="2"/>
    </row>
    <row r="7572" spans="3:3">
      <c r="C7572" s="2"/>
    </row>
    <row r="7573" spans="3:3">
      <c r="C7573" s="2"/>
    </row>
    <row r="7574" spans="3:3">
      <c r="C7574" s="2"/>
    </row>
    <row r="7575" spans="3:3">
      <c r="C7575" s="2"/>
    </row>
    <row r="7576" spans="3:3">
      <c r="C7576" s="2"/>
    </row>
    <row r="7577" spans="3:3">
      <c r="C7577" s="2"/>
    </row>
    <row r="7578" spans="3:3">
      <c r="C7578" s="2"/>
    </row>
    <row r="7579" spans="3:3">
      <c r="C7579" s="2"/>
    </row>
    <row r="7580" spans="3:3">
      <c r="C7580" s="2"/>
    </row>
    <row r="7581" spans="3:3">
      <c r="C7581" s="2"/>
    </row>
    <row r="7582" spans="3:3">
      <c r="C7582" s="2"/>
    </row>
    <row r="7583" spans="3:3">
      <c r="C7583" s="2"/>
    </row>
    <row r="7584" spans="3:3">
      <c r="C7584" s="2"/>
    </row>
    <row r="7585" spans="3:3">
      <c r="C7585" s="2"/>
    </row>
    <row r="7586" spans="3:3">
      <c r="C7586" s="2"/>
    </row>
    <row r="7587" spans="3:3">
      <c r="C7587" s="2"/>
    </row>
    <row r="7588" spans="3:3">
      <c r="C7588" s="2"/>
    </row>
    <row r="7589" spans="3:3">
      <c r="C7589" s="2"/>
    </row>
    <row r="7590" spans="3:3">
      <c r="C7590" s="2"/>
    </row>
    <row r="7591" spans="3:3">
      <c r="C7591" s="2"/>
    </row>
    <row r="7592" spans="3:3">
      <c r="C7592" s="2"/>
    </row>
    <row r="7593" spans="3:3">
      <c r="C7593" s="2"/>
    </row>
    <row r="7594" spans="3:3">
      <c r="C7594" s="2"/>
    </row>
    <row r="7595" spans="3:3">
      <c r="C7595" s="2"/>
    </row>
    <row r="7596" spans="3:3">
      <c r="C7596" s="2"/>
    </row>
    <row r="7597" spans="3:3">
      <c r="C7597" s="2"/>
    </row>
    <row r="7598" spans="3:3">
      <c r="C7598" s="2"/>
    </row>
    <row r="7599" spans="3:3">
      <c r="C7599" s="2"/>
    </row>
    <row r="7600" spans="3:3">
      <c r="C7600" s="2"/>
    </row>
    <row r="7601" spans="3:3">
      <c r="C7601" s="2"/>
    </row>
    <row r="7602" spans="3:3">
      <c r="C7602" s="2"/>
    </row>
    <row r="7603" spans="3:3">
      <c r="C7603" s="2"/>
    </row>
    <row r="7604" spans="3:3">
      <c r="C7604" s="2"/>
    </row>
    <row r="7605" spans="3:3">
      <c r="C7605" s="2"/>
    </row>
    <row r="7606" spans="3:3">
      <c r="C7606" s="2"/>
    </row>
    <row r="7607" spans="3:3">
      <c r="C7607" s="2"/>
    </row>
    <row r="7608" spans="3:3">
      <c r="C7608" s="2"/>
    </row>
    <row r="7609" spans="3:3">
      <c r="C7609" s="2"/>
    </row>
    <row r="7610" spans="3:3">
      <c r="C7610" s="2"/>
    </row>
    <row r="7611" spans="3:3">
      <c r="C7611" s="2"/>
    </row>
    <row r="7612" spans="3:3">
      <c r="C7612" s="2"/>
    </row>
    <row r="7613" spans="3:3">
      <c r="C7613" s="2"/>
    </row>
    <row r="7614" spans="3:3">
      <c r="C7614" s="2"/>
    </row>
    <row r="7615" spans="3:3">
      <c r="C7615" s="2"/>
    </row>
    <row r="7616" spans="3:3">
      <c r="C7616" s="2"/>
    </row>
    <row r="7617" spans="3:3">
      <c r="C7617" s="2"/>
    </row>
    <row r="7618" spans="3:3">
      <c r="C7618" s="2"/>
    </row>
    <row r="7619" spans="3:3">
      <c r="C7619" s="2"/>
    </row>
    <row r="7620" spans="3:3">
      <c r="C7620" s="2"/>
    </row>
    <row r="7621" spans="3:3">
      <c r="C7621" s="2"/>
    </row>
    <row r="7622" spans="3:3">
      <c r="C7622" s="2"/>
    </row>
    <row r="7623" spans="3:3">
      <c r="C7623" s="2"/>
    </row>
    <row r="7624" spans="3:3">
      <c r="C7624" s="2"/>
    </row>
    <row r="7625" spans="3:3">
      <c r="C7625" s="2"/>
    </row>
    <row r="7626" spans="3:3">
      <c r="C7626" s="2"/>
    </row>
    <row r="7627" spans="3:3">
      <c r="C7627" s="2"/>
    </row>
    <row r="7628" spans="3:3">
      <c r="C7628" s="2"/>
    </row>
    <row r="7629" spans="3:3">
      <c r="C7629" s="2"/>
    </row>
    <row r="7630" spans="3:3">
      <c r="C7630" s="2"/>
    </row>
    <row r="7631" spans="3:3">
      <c r="C7631" s="2"/>
    </row>
    <row r="7632" spans="3:3">
      <c r="C7632" s="2"/>
    </row>
    <row r="7633" spans="3:3">
      <c r="C7633" s="2"/>
    </row>
    <row r="7634" spans="3:3">
      <c r="C7634" s="2"/>
    </row>
    <row r="7635" spans="3:3">
      <c r="C7635" s="2"/>
    </row>
    <row r="7636" spans="3:3">
      <c r="C7636" s="2"/>
    </row>
    <row r="7637" spans="3:3">
      <c r="C7637" s="2"/>
    </row>
    <row r="7638" spans="3:3">
      <c r="C7638" s="2"/>
    </row>
    <row r="7639" spans="3:3">
      <c r="C7639" s="2"/>
    </row>
    <row r="7640" spans="3:3">
      <c r="C7640" s="2"/>
    </row>
    <row r="7641" spans="3:3">
      <c r="C7641" s="2"/>
    </row>
    <row r="7642" spans="3:3">
      <c r="C7642" s="2"/>
    </row>
    <row r="7643" spans="3:3">
      <c r="C7643" s="2"/>
    </row>
    <row r="7644" spans="3:3">
      <c r="C7644" s="2"/>
    </row>
    <row r="7645" spans="3:3">
      <c r="C7645" s="2"/>
    </row>
    <row r="7646" spans="3:3">
      <c r="C7646" s="2"/>
    </row>
    <row r="7647" spans="3:3">
      <c r="C7647" s="2"/>
    </row>
    <row r="7648" spans="3:3">
      <c r="C7648" s="2"/>
    </row>
    <row r="7649" spans="3:3">
      <c r="C7649" s="2"/>
    </row>
    <row r="7650" spans="3:3">
      <c r="C7650" s="2"/>
    </row>
    <row r="7651" spans="3:3">
      <c r="C7651" s="2"/>
    </row>
    <row r="7652" spans="3:3">
      <c r="C7652" s="2"/>
    </row>
    <row r="7653" spans="3:3">
      <c r="C7653" s="2"/>
    </row>
    <row r="7654" spans="3:3">
      <c r="C7654" s="2"/>
    </row>
    <row r="7655" spans="3:3">
      <c r="C7655" s="2"/>
    </row>
    <row r="7656" spans="3:3">
      <c r="C7656" s="2"/>
    </row>
    <row r="7657" spans="3:3">
      <c r="C7657" s="2"/>
    </row>
    <row r="7658" spans="3:3">
      <c r="C7658" s="2"/>
    </row>
    <row r="7659" spans="3:3">
      <c r="C7659" s="2"/>
    </row>
    <row r="7660" spans="3:3">
      <c r="C7660" s="2"/>
    </row>
    <row r="7661" spans="3:3">
      <c r="C7661" s="2"/>
    </row>
    <row r="7662" spans="3:3">
      <c r="C7662" s="2"/>
    </row>
    <row r="7663" spans="3:3">
      <c r="C7663" s="2"/>
    </row>
    <row r="7664" spans="3:3">
      <c r="C7664" s="2"/>
    </row>
    <row r="7665" spans="3:3">
      <c r="C7665" s="2"/>
    </row>
    <row r="7666" spans="3:3">
      <c r="C7666" s="2"/>
    </row>
    <row r="7667" spans="3:3">
      <c r="C7667" s="2"/>
    </row>
    <row r="7668" spans="3:3">
      <c r="C7668" s="2"/>
    </row>
    <row r="7669" spans="3:3">
      <c r="C7669" s="2"/>
    </row>
    <row r="7670" spans="3:3">
      <c r="C7670" s="2"/>
    </row>
    <row r="7671" spans="3:3">
      <c r="C7671" s="2"/>
    </row>
    <row r="7672" spans="3:3">
      <c r="C7672" s="2"/>
    </row>
    <row r="7673" spans="3:3">
      <c r="C7673" s="2"/>
    </row>
    <row r="7674" spans="3:3">
      <c r="C7674" s="2"/>
    </row>
    <row r="7675" spans="3:3">
      <c r="C7675" s="2"/>
    </row>
    <row r="7676" spans="3:3">
      <c r="C7676" s="2"/>
    </row>
    <row r="7677" spans="3:3">
      <c r="C7677" s="2"/>
    </row>
    <row r="7678" spans="3:3">
      <c r="C7678" s="2"/>
    </row>
    <row r="7679" spans="3:3">
      <c r="C7679" s="2"/>
    </row>
    <row r="7680" spans="3:3">
      <c r="C7680" s="2"/>
    </row>
    <row r="7681" spans="3:3">
      <c r="C7681" s="2"/>
    </row>
    <row r="7682" spans="3:3">
      <c r="C7682" s="2"/>
    </row>
    <row r="7683" spans="3:3">
      <c r="C7683" s="2"/>
    </row>
    <row r="7684" spans="3:3">
      <c r="C7684" s="2"/>
    </row>
    <row r="7685" spans="3:3">
      <c r="C7685" s="2"/>
    </row>
    <row r="7686" spans="3:3">
      <c r="C7686" s="2"/>
    </row>
    <row r="7687" spans="3:3">
      <c r="C7687" s="2"/>
    </row>
    <row r="7688" spans="3:3">
      <c r="C7688" s="2"/>
    </row>
    <row r="7689" spans="3:3">
      <c r="C7689" s="2"/>
    </row>
    <row r="7690" spans="3:3">
      <c r="C7690" s="2"/>
    </row>
    <row r="7691" spans="3:3">
      <c r="C7691" s="2"/>
    </row>
    <row r="7692" spans="3:3">
      <c r="C7692" s="2"/>
    </row>
    <row r="7693" spans="3:3">
      <c r="C7693" s="2"/>
    </row>
    <row r="7694" spans="3:3">
      <c r="C7694" s="2"/>
    </row>
    <row r="7695" spans="3:3">
      <c r="C7695" s="2"/>
    </row>
    <row r="7696" spans="3:3">
      <c r="C7696" s="2"/>
    </row>
    <row r="7697" spans="3:3">
      <c r="C7697" s="2"/>
    </row>
    <row r="7698" spans="3:3">
      <c r="C7698" s="2"/>
    </row>
    <row r="7699" spans="3:3">
      <c r="C7699" s="2"/>
    </row>
    <row r="7700" spans="3:3">
      <c r="C7700" s="2"/>
    </row>
    <row r="7701" spans="3:3">
      <c r="C7701" s="2"/>
    </row>
    <row r="7702" spans="3:3">
      <c r="C7702" s="2"/>
    </row>
    <row r="7703" spans="3:3">
      <c r="C7703" s="2"/>
    </row>
    <row r="7704" spans="3:3">
      <c r="C7704" s="2"/>
    </row>
    <row r="7705" spans="3:3">
      <c r="C7705" s="2"/>
    </row>
    <row r="7706" spans="3:3">
      <c r="C7706" s="2"/>
    </row>
    <row r="7707" spans="3:3">
      <c r="C7707" s="2"/>
    </row>
    <row r="7708" spans="3:3">
      <c r="C7708" s="2"/>
    </row>
    <row r="7709" spans="3:3">
      <c r="C7709" s="2"/>
    </row>
    <row r="7710" spans="3:3">
      <c r="C7710" s="2"/>
    </row>
    <row r="7711" spans="3:3">
      <c r="C7711" s="2"/>
    </row>
    <row r="7712" spans="3:3">
      <c r="C7712" s="2"/>
    </row>
    <row r="7713" spans="3:3">
      <c r="C7713" s="2"/>
    </row>
    <row r="7714" spans="3:3">
      <c r="C7714" s="2"/>
    </row>
    <row r="7715" spans="3:3">
      <c r="C7715" s="2"/>
    </row>
    <row r="7716" spans="3:3">
      <c r="C7716" s="2"/>
    </row>
    <row r="7717" spans="3:3">
      <c r="C7717" s="2"/>
    </row>
    <row r="7718" spans="3:3">
      <c r="C7718" s="2"/>
    </row>
    <row r="7719" spans="3:3">
      <c r="C7719" s="2"/>
    </row>
    <row r="7720" spans="3:3">
      <c r="C7720" s="2"/>
    </row>
    <row r="7721" spans="3:3">
      <c r="C7721" s="2"/>
    </row>
    <row r="7722" spans="3:3">
      <c r="C7722" s="2"/>
    </row>
    <row r="7723" spans="3:3">
      <c r="C7723" s="2"/>
    </row>
    <row r="7724" spans="3:3">
      <c r="C7724" s="2"/>
    </row>
    <row r="7725" spans="3:3">
      <c r="C7725" s="2"/>
    </row>
    <row r="7726" spans="3:3">
      <c r="C7726" s="2"/>
    </row>
    <row r="7727" spans="3:3">
      <c r="C7727" s="2"/>
    </row>
    <row r="7728" spans="3:3">
      <c r="C7728" s="2"/>
    </row>
    <row r="7729" spans="3:3">
      <c r="C7729" s="2"/>
    </row>
    <row r="7730" spans="3:3">
      <c r="C7730" s="2"/>
    </row>
    <row r="7731" spans="3:3">
      <c r="C7731" s="2"/>
    </row>
    <row r="7732" spans="3:3">
      <c r="C7732" s="2"/>
    </row>
    <row r="7733" spans="3:3">
      <c r="C7733" s="2"/>
    </row>
    <row r="7734" spans="3:3">
      <c r="C7734" s="2"/>
    </row>
    <row r="7735" spans="3:3">
      <c r="C7735" s="2"/>
    </row>
    <row r="7736" spans="3:3">
      <c r="C7736" s="2"/>
    </row>
    <row r="7737" spans="3:3">
      <c r="C7737" s="2"/>
    </row>
    <row r="7738" spans="3:3">
      <c r="C7738" s="2"/>
    </row>
    <row r="7739" spans="3:3">
      <c r="C7739" s="2"/>
    </row>
    <row r="7740" spans="3:3">
      <c r="C7740" s="2"/>
    </row>
    <row r="7741" spans="3:3">
      <c r="C7741" s="2"/>
    </row>
    <row r="7742" spans="3:3">
      <c r="C7742" s="2"/>
    </row>
    <row r="7743" spans="3:3">
      <c r="C7743" s="2"/>
    </row>
    <row r="7744" spans="3:3">
      <c r="C7744" s="2"/>
    </row>
    <row r="7745" spans="3:3">
      <c r="C7745" s="2"/>
    </row>
    <row r="7746" spans="3:3">
      <c r="C7746" s="2"/>
    </row>
    <row r="7747" spans="3:3">
      <c r="C7747" s="2"/>
    </row>
    <row r="7748" spans="3:3">
      <c r="C7748" s="2"/>
    </row>
    <row r="7749" spans="3:3">
      <c r="C7749" s="2"/>
    </row>
    <row r="7750" spans="3:3">
      <c r="C7750" s="2"/>
    </row>
    <row r="7751" spans="3:3">
      <c r="C7751" s="2"/>
    </row>
    <row r="7752" spans="3:3">
      <c r="C7752" s="2"/>
    </row>
    <row r="7753" spans="3:3">
      <c r="C7753" s="2"/>
    </row>
    <row r="7754" spans="3:3">
      <c r="C7754" s="2"/>
    </row>
    <row r="7755" spans="3:3">
      <c r="C7755" s="2"/>
    </row>
    <row r="7756" spans="3:3">
      <c r="C7756" s="2"/>
    </row>
    <row r="7757" spans="3:3">
      <c r="C7757" s="2"/>
    </row>
    <row r="7758" spans="3:3">
      <c r="C7758" s="2"/>
    </row>
    <row r="7759" spans="3:3">
      <c r="C7759" s="2"/>
    </row>
    <row r="7760" spans="3:3">
      <c r="C7760" s="2"/>
    </row>
    <row r="7761" spans="3:3">
      <c r="C7761" s="2"/>
    </row>
    <row r="7762" spans="3:3">
      <c r="C7762" s="2"/>
    </row>
    <row r="7763" spans="3:3">
      <c r="C7763" s="2"/>
    </row>
    <row r="7764" spans="3:3">
      <c r="C7764" s="2"/>
    </row>
    <row r="7765" spans="3:3">
      <c r="C7765" s="2"/>
    </row>
    <row r="7766" spans="3:3">
      <c r="C7766" s="2"/>
    </row>
    <row r="7767" spans="3:3">
      <c r="C7767" s="2"/>
    </row>
    <row r="7768" spans="3:3">
      <c r="C7768" s="2"/>
    </row>
    <row r="7769" spans="3:3">
      <c r="C7769" s="2"/>
    </row>
    <row r="7770" spans="3:3">
      <c r="C7770" s="2"/>
    </row>
    <row r="7771" spans="3:3">
      <c r="C7771" s="2"/>
    </row>
    <row r="7772" spans="3:3">
      <c r="C7772" s="2"/>
    </row>
    <row r="7773" spans="3:3">
      <c r="C7773" s="2"/>
    </row>
    <row r="7774" spans="3:3">
      <c r="C7774" s="2"/>
    </row>
    <row r="7775" spans="3:3">
      <c r="C7775" s="2"/>
    </row>
    <row r="7776" spans="3:3">
      <c r="C7776" s="2"/>
    </row>
    <row r="7777" spans="3:3">
      <c r="C7777" s="2"/>
    </row>
    <row r="7778" spans="3:3">
      <c r="C7778" s="2"/>
    </row>
    <row r="7779" spans="3:3">
      <c r="C7779" s="2"/>
    </row>
    <row r="7780" spans="3:3">
      <c r="C7780" s="2"/>
    </row>
    <row r="7781" spans="3:3">
      <c r="C7781" s="2"/>
    </row>
    <row r="7782" spans="3:3">
      <c r="C7782" s="2"/>
    </row>
    <row r="7783" spans="3:3">
      <c r="C7783" s="2"/>
    </row>
    <row r="7784" spans="3:3">
      <c r="C7784" s="2"/>
    </row>
    <row r="7785" spans="3:3">
      <c r="C7785" s="2"/>
    </row>
    <row r="7786" spans="3:3">
      <c r="C7786" s="2"/>
    </row>
    <row r="7787" spans="3:3">
      <c r="C7787" s="2"/>
    </row>
    <row r="7788" spans="3:3">
      <c r="C7788" s="2"/>
    </row>
    <row r="7789" spans="3:3">
      <c r="C7789" s="2"/>
    </row>
    <row r="7790" spans="3:3">
      <c r="C7790" s="2"/>
    </row>
    <row r="7791" spans="3:3">
      <c r="C7791" s="2"/>
    </row>
    <row r="7792" spans="3:3">
      <c r="C7792" s="2"/>
    </row>
    <row r="7793" spans="3:3">
      <c r="C7793" s="2"/>
    </row>
    <row r="7794" spans="3:3">
      <c r="C7794" s="2"/>
    </row>
    <row r="7795" spans="3:3">
      <c r="C7795" s="2"/>
    </row>
    <row r="7796" spans="3:3">
      <c r="C7796" s="2"/>
    </row>
    <row r="7797" spans="3:3">
      <c r="C7797" s="2"/>
    </row>
    <row r="7798" spans="3:3">
      <c r="C7798" s="2"/>
    </row>
    <row r="7799" spans="3:3">
      <c r="C7799" s="2"/>
    </row>
    <row r="7800" spans="3:3">
      <c r="C7800" s="2"/>
    </row>
    <row r="7801" spans="3:3">
      <c r="C7801" s="2"/>
    </row>
    <row r="7802" spans="3:3">
      <c r="C7802" s="2"/>
    </row>
    <row r="7803" spans="3:3">
      <c r="C7803" s="2"/>
    </row>
    <row r="7804" spans="3:3">
      <c r="C7804" s="2"/>
    </row>
    <row r="7805" spans="3:3">
      <c r="C7805" s="2"/>
    </row>
    <row r="7806" spans="3:3">
      <c r="C7806" s="2"/>
    </row>
    <row r="7807" spans="3:3">
      <c r="C7807" s="2"/>
    </row>
    <row r="7808" spans="3:3">
      <c r="C7808" s="2"/>
    </row>
    <row r="7809" spans="3:3">
      <c r="C7809" s="2"/>
    </row>
    <row r="7810" spans="3:3">
      <c r="C7810" s="2"/>
    </row>
    <row r="7811" spans="3:3">
      <c r="C7811" s="2"/>
    </row>
    <row r="7812" spans="3:3">
      <c r="C7812" s="2"/>
    </row>
    <row r="7813" spans="3:3">
      <c r="C7813" s="2"/>
    </row>
    <row r="7814" spans="3:3">
      <c r="C7814" s="2"/>
    </row>
    <row r="7815" spans="3:3">
      <c r="C7815" s="2"/>
    </row>
    <row r="7816" spans="3:3">
      <c r="C7816" s="2"/>
    </row>
    <row r="7817" spans="3:3">
      <c r="C7817" s="2"/>
    </row>
    <row r="7818" spans="3:3">
      <c r="C7818" s="2"/>
    </row>
    <row r="7819" spans="3:3">
      <c r="C7819" s="2"/>
    </row>
    <row r="7820" spans="3:3">
      <c r="C7820" s="2"/>
    </row>
    <row r="7821" spans="3:3">
      <c r="C7821" s="2"/>
    </row>
    <row r="7822" spans="3:3">
      <c r="C7822" s="2"/>
    </row>
    <row r="7823" spans="3:3">
      <c r="C7823" s="2"/>
    </row>
    <row r="7824" spans="3:3">
      <c r="C7824" s="2"/>
    </row>
    <row r="7825" spans="3:3">
      <c r="C7825" s="2"/>
    </row>
    <row r="7826" spans="3:3">
      <c r="C7826" s="2"/>
    </row>
    <row r="7827" spans="3:3">
      <c r="C7827" s="2"/>
    </row>
    <row r="7828" spans="3:3">
      <c r="C7828" s="2"/>
    </row>
    <row r="7829" spans="3:3">
      <c r="C7829" s="2"/>
    </row>
    <row r="7830" spans="3:3">
      <c r="C7830" s="2"/>
    </row>
    <row r="7831" spans="3:3">
      <c r="C7831" s="2"/>
    </row>
    <row r="7832" spans="3:3">
      <c r="C7832" s="2"/>
    </row>
    <row r="7833" spans="3:3">
      <c r="C7833" s="2"/>
    </row>
    <row r="7834" spans="3:3">
      <c r="C7834" s="2"/>
    </row>
    <row r="7835" spans="3:3">
      <c r="C7835" s="2"/>
    </row>
    <row r="7836" spans="3:3">
      <c r="C7836" s="2"/>
    </row>
    <row r="7837" spans="3:3">
      <c r="C7837" s="2"/>
    </row>
    <row r="7838" spans="3:3">
      <c r="C7838" s="2"/>
    </row>
    <row r="7839" spans="3:3">
      <c r="C7839" s="2"/>
    </row>
    <row r="7840" spans="3:3">
      <c r="C7840" s="2"/>
    </row>
    <row r="7841" spans="3:3">
      <c r="C7841" s="2"/>
    </row>
    <row r="7842" spans="3:3">
      <c r="C7842" s="2"/>
    </row>
    <row r="7843" spans="3:3">
      <c r="C7843" s="2"/>
    </row>
    <row r="7844" spans="3:3">
      <c r="C7844" s="2"/>
    </row>
    <row r="7845" spans="3:3">
      <c r="C7845" s="2"/>
    </row>
    <row r="7846" spans="3:3">
      <c r="C7846" s="2"/>
    </row>
    <row r="7847" spans="3:3">
      <c r="C7847" s="2"/>
    </row>
    <row r="7848" spans="3:3">
      <c r="C7848" s="2"/>
    </row>
    <row r="7849" spans="3:3">
      <c r="C7849" s="2"/>
    </row>
    <row r="7850" spans="3:3">
      <c r="C7850" s="2"/>
    </row>
    <row r="7851" spans="3:3">
      <c r="C7851" s="2"/>
    </row>
    <row r="7852" spans="3:3">
      <c r="C7852" s="2"/>
    </row>
    <row r="7853" spans="3:3">
      <c r="C7853" s="2"/>
    </row>
    <row r="7854" spans="3:3">
      <c r="C7854" s="2"/>
    </row>
    <row r="7855" spans="3:3">
      <c r="C7855" s="2"/>
    </row>
    <row r="7856" spans="3:3">
      <c r="C7856" s="2"/>
    </row>
    <row r="7857" spans="3:3">
      <c r="C7857" s="2"/>
    </row>
    <row r="7858" spans="3:3">
      <c r="C7858" s="2"/>
    </row>
    <row r="7859" spans="3:3">
      <c r="C7859" s="2"/>
    </row>
    <row r="7860" spans="3:3">
      <c r="C7860" s="2"/>
    </row>
    <row r="7861" spans="3:3">
      <c r="C7861" s="2"/>
    </row>
    <row r="7862" spans="3:3">
      <c r="C7862" s="2"/>
    </row>
    <row r="7863" spans="3:3">
      <c r="C7863" s="2"/>
    </row>
    <row r="7864" spans="3:3">
      <c r="C7864" s="2"/>
    </row>
    <row r="7865" spans="3:3">
      <c r="C7865" s="2"/>
    </row>
    <row r="7866" spans="3:3">
      <c r="C7866" s="2"/>
    </row>
    <row r="7867" spans="3:3">
      <c r="C7867" s="2"/>
    </row>
    <row r="7868" spans="3:3">
      <c r="C7868" s="2"/>
    </row>
    <row r="7869" spans="3:3">
      <c r="C7869" s="2"/>
    </row>
    <row r="7870" spans="3:3">
      <c r="C7870" s="2"/>
    </row>
    <row r="7871" spans="3:3">
      <c r="C7871" s="2"/>
    </row>
    <row r="7872" spans="3:3">
      <c r="C7872" s="2"/>
    </row>
    <row r="7873" spans="3:3">
      <c r="C7873" s="2"/>
    </row>
    <row r="7874" spans="3:3">
      <c r="C7874" s="2"/>
    </row>
    <row r="7875" spans="3:3">
      <c r="C7875" s="2"/>
    </row>
    <row r="7876" spans="3:3">
      <c r="C7876" s="2"/>
    </row>
    <row r="7877" spans="3:3">
      <c r="C7877" s="2"/>
    </row>
    <row r="7878" spans="3:3">
      <c r="C7878" s="2"/>
    </row>
    <row r="7879" spans="3:3">
      <c r="C7879" s="2"/>
    </row>
    <row r="7880" spans="3:3">
      <c r="C7880" s="2"/>
    </row>
    <row r="7881" spans="3:3">
      <c r="C7881" s="2"/>
    </row>
    <row r="7882" spans="3:3">
      <c r="C7882" s="2"/>
    </row>
    <row r="7883" spans="3:3">
      <c r="C7883" s="2"/>
    </row>
    <row r="7884" spans="3:3">
      <c r="C7884" s="2"/>
    </row>
    <row r="7885" spans="3:3">
      <c r="C7885" s="2"/>
    </row>
    <row r="7886" spans="3:3">
      <c r="C7886" s="2"/>
    </row>
    <row r="7887" spans="3:3">
      <c r="C7887" s="2"/>
    </row>
    <row r="7888" spans="3:3">
      <c r="C7888" s="2"/>
    </row>
    <row r="7889" spans="3:3">
      <c r="C7889" s="2"/>
    </row>
    <row r="7890" spans="3:3">
      <c r="C7890" s="2"/>
    </row>
    <row r="7891" spans="3:3">
      <c r="C7891" s="2"/>
    </row>
    <row r="7892" spans="3:3">
      <c r="C7892" s="2"/>
    </row>
    <row r="7893" spans="3:3">
      <c r="C7893" s="2"/>
    </row>
    <row r="7894" spans="3:3">
      <c r="C7894" s="2"/>
    </row>
    <row r="7895" spans="3:3">
      <c r="C7895" s="2"/>
    </row>
    <row r="7896" spans="3:3">
      <c r="C7896" s="2"/>
    </row>
    <row r="7897" spans="3:3">
      <c r="C7897" s="2"/>
    </row>
    <row r="7898" spans="3:3">
      <c r="C7898" s="2"/>
    </row>
    <row r="7899" spans="3:3">
      <c r="C7899" s="2"/>
    </row>
    <row r="7900" spans="3:3">
      <c r="C7900" s="2"/>
    </row>
    <row r="7901" spans="3:3">
      <c r="C7901" s="2"/>
    </row>
    <row r="7902" spans="3:3">
      <c r="C7902" s="2"/>
    </row>
    <row r="7903" spans="3:3">
      <c r="C7903" s="2"/>
    </row>
    <row r="7904" spans="3:3">
      <c r="C7904" s="2"/>
    </row>
    <row r="7905" spans="3:3">
      <c r="C7905" s="2"/>
    </row>
    <row r="7906" spans="3:3">
      <c r="C7906" s="2"/>
    </row>
    <row r="7907" spans="3:3">
      <c r="C7907" s="2"/>
    </row>
    <row r="7908" spans="3:3">
      <c r="C7908" s="2"/>
    </row>
    <row r="7909" spans="3:3">
      <c r="C7909" s="2"/>
    </row>
    <row r="7910" spans="3:3">
      <c r="C7910" s="2"/>
    </row>
    <row r="7911" spans="3:3">
      <c r="C7911" s="2"/>
    </row>
    <row r="7912" spans="3:3">
      <c r="C7912" s="2"/>
    </row>
    <row r="7913" spans="3:3">
      <c r="C7913" s="2"/>
    </row>
    <row r="7914" spans="3:3">
      <c r="C7914" s="2"/>
    </row>
    <row r="7915" spans="3:3">
      <c r="C7915" s="2"/>
    </row>
    <row r="7916" spans="3:3">
      <c r="C7916" s="2"/>
    </row>
    <row r="7917" spans="3:3">
      <c r="C7917" s="2"/>
    </row>
    <row r="7918" spans="3:3">
      <c r="C7918" s="2"/>
    </row>
    <row r="7919" spans="3:3">
      <c r="C7919" s="2"/>
    </row>
    <row r="7920" spans="3:3">
      <c r="C7920" s="2"/>
    </row>
    <row r="7921" spans="3:3">
      <c r="C7921" s="2"/>
    </row>
    <row r="7922" spans="3:3">
      <c r="C7922" s="2"/>
    </row>
    <row r="7923" spans="3:3">
      <c r="C7923" s="2"/>
    </row>
    <row r="7924" spans="3:3">
      <c r="C7924" s="2"/>
    </row>
    <row r="7925" spans="3:3">
      <c r="C7925" s="2"/>
    </row>
    <row r="7926" spans="3:3">
      <c r="C7926" s="2"/>
    </row>
    <row r="7927" spans="3:3">
      <c r="C7927" s="2"/>
    </row>
    <row r="7928" spans="3:3">
      <c r="C7928" s="2"/>
    </row>
    <row r="7929" spans="3:3">
      <c r="C7929" s="2"/>
    </row>
    <row r="7930" spans="3:3">
      <c r="C7930" s="2"/>
    </row>
    <row r="7931" spans="3:3">
      <c r="C7931" s="2"/>
    </row>
    <row r="7932" spans="3:3">
      <c r="C7932" s="2"/>
    </row>
    <row r="7933" spans="3:3">
      <c r="C7933" s="2"/>
    </row>
    <row r="7934" spans="3:3">
      <c r="C7934" s="2"/>
    </row>
    <row r="7935" spans="3:3">
      <c r="C7935" s="2"/>
    </row>
    <row r="7936" spans="3:3">
      <c r="C7936" s="2"/>
    </row>
    <row r="7937" spans="3:3">
      <c r="C7937" s="2"/>
    </row>
    <row r="7938" spans="3:3">
      <c r="C7938" s="2"/>
    </row>
    <row r="7939" spans="3:3">
      <c r="C7939" s="2"/>
    </row>
    <row r="7940" spans="3:3">
      <c r="C7940" s="2"/>
    </row>
    <row r="7941" spans="3:3">
      <c r="C7941" s="2"/>
    </row>
    <row r="7942" spans="3:3">
      <c r="C7942" s="2"/>
    </row>
    <row r="7943" spans="3:3">
      <c r="C7943" s="2"/>
    </row>
    <row r="7944" spans="3:3">
      <c r="C7944" s="2"/>
    </row>
    <row r="7945" spans="3:3">
      <c r="C7945" s="2"/>
    </row>
    <row r="7946" spans="3:3">
      <c r="C7946" s="2"/>
    </row>
    <row r="7947" spans="3:3">
      <c r="C7947" s="2"/>
    </row>
    <row r="7948" spans="3:3">
      <c r="C7948" s="2"/>
    </row>
    <row r="7949" spans="3:3">
      <c r="C7949" s="2"/>
    </row>
    <row r="7950" spans="3:3">
      <c r="C7950" s="2"/>
    </row>
    <row r="7951" spans="3:3">
      <c r="C7951" s="2"/>
    </row>
    <row r="7952" spans="3:3">
      <c r="C7952" s="2"/>
    </row>
    <row r="7953" spans="3:3">
      <c r="C7953" s="2"/>
    </row>
    <row r="7954" spans="3:3">
      <c r="C7954" s="2"/>
    </row>
    <row r="7955" spans="3:3">
      <c r="C7955" s="2"/>
    </row>
    <row r="7956" spans="3:3">
      <c r="C7956" s="2"/>
    </row>
    <row r="7957" spans="3:3">
      <c r="C7957" s="2"/>
    </row>
    <row r="7958" spans="3:3">
      <c r="C7958" s="2"/>
    </row>
    <row r="7959" spans="3:3">
      <c r="C7959" s="2"/>
    </row>
    <row r="7960" spans="3:3">
      <c r="C7960" s="2"/>
    </row>
    <row r="7961" spans="3:3">
      <c r="C7961" s="2"/>
    </row>
    <row r="7962" spans="3:3">
      <c r="C7962" s="2"/>
    </row>
    <row r="7963" spans="3:3">
      <c r="C7963" s="2"/>
    </row>
    <row r="7964" spans="3:3">
      <c r="C7964" s="2"/>
    </row>
    <row r="7965" spans="3:3">
      <c r="C7965" s="2"/>
    </row>
    <row r="7966" spans="3:3">
      <c r="C7966" s="2"/>
    </row>
    <row r="7967" spans="3:3">
      <c r="C7967" s="2"/>
    </row>
    <row r="7968" spans="3:3">
      <c r="C7968" s="2"/>
    </row>
    <row r="7969" spans="3:3">
      <c r="C7969" s="2"/>
    </row>
    <row r="7970" spans="3:3">
      <c r="C7970" s="2"/>
    </row>
    <row r="7971" spans="3:3">
      <c r="C7971" s="2"/>
    </row>
    <row r="7972" spans="3:3">
      <c r="C7972" s="2"/>
    </row>
    <row r="7973" spans="3:3">
      <c r="C7973" s="2"/>
    </row>
    <row r="7974" spans="3:3">
      <c r="C7974" s="2"/>
    </row>
    <row r="7975" spans="3:3">
      <c r="C7975" s="2"/>
    </row>
    <row r="7976" spans="3:3">
      <c r="C7976" s="2"/>
    </row>
    <row r="7977" spans="3:3">
      <c r="C7977" s="2"/>
    </row>
    <row r="7978" spans="3:3">
      <c r="C7978" s="2"/>
    </row>
    <row r="7979" spans="3:3">
      <c r="C7979" s="2"/>
    </row>
    <row r="7980" spans="3:3">
      <c r="C7980" s="2"/>
    </row>
    <row r="7981" spans="3:3">
      <c r="C7981" s="2"/>
    </row>
    <row r="7982" spans="3:3">
      <c r="C7982" s="2"/>
    </row>
    <row r="7983" spans="3:3">
      <c r="C7983" s="2"/>
    </row>
    <row r="7984" spans="3:3">
      <c r="C7984" s="2"/>
    </row>
    <row r="7985" spans="3:3">
      <c r="C7985" s="2"/>
    </row>
    <row r="7986" spans="3:3">
      <c r="C7986" s="2"/>
    </row>
    <row r="7987" spans="3:3">
      <c r="C7987" s="2"/>
    </row>
    <row r="7988" spans="3:3">
      <c r="C7988" s="2"/>
    </row>
    <row r="7989" spans="3:3">
      <c r="C7989" s="2"/>
    </row>
    <row r="7990" spans="3:3">
      <c r="C7990" s="2"/>
    </row>
    <row r="7991" spans="3:3">
      <c r="C7991" s="2"/>
    </row>
    <row r="7992" spans="3:3">
      <c r="C7992" s="2"/>
    </row>
    <row r="7993" spans="3:3">
      <c r="C7993" s="2"/>
    </row>
    <row r="7994" spans="3:3">
      <c r="C7994" s="2"/>
    </row>
    <row r="7995" spans="3:3">
      <c r="C7995" s="2"/>
    </row>
    <row r="7996" spans="3:3">
      <c r="C7996" s="2"/>
    </row>
    <row r="7997" spans="3:3">
      <c r="C7997" s="2"/>
    </row>
    <row r="7998" spans="3:3">
      <c r="C7998" s="2"/>
    </row>
    <row r="7999" spans="3:3">
      <c r="C7999" s="2"/>
    </row>
    <row r="8000" spans="3:3">
      <c r="C8000" s="2"/>
    </row>
    <row r="8001" spans="3:3">
      <c r="C8001" s="2"/>
    </row>
    <row r="8002" spans="3:3">
      <c r="C8002" s="2"/>
    </row>
    <row r="8003" spans="3:3">
      <c r="C8003" s="2"/>
    </row>
    <row r="8004" spans="3:3">
      <c r="C8004" s="2"/>
    </row>
    <row r="8005" spans="3:3">
      <c r="C8005" s="2"/>
    </row>
    <row r="8006" spans="3:3">
      <c r="C8006" s="2"/>
    </row>
    <row r="8007" spans="3:3">
      <c r="C8007" s="2"/>
    </row>
    <row r="8008" spans="3:3">
      <c r="C8008" s="2"/>
    </row>
    <row r="8009" spans="3:3">
      <c r="C8009" s="2"/>
    </row>
    <row r="8010" spans="3:3">
      <c r="C8010" s="2"/>
    </row>
    <row r="8011" spans="3:3">
      <c r="C8011" s="2"/>
    </row>
    <row r="8012" spans="3:3">
      <c r="C8012" s="2"/>
    </row>
    <row r="8013" spans="3:3">
      <c r="C8013" s="2"/>
    </row>
    <row r="8014" spans="3:3">
      <c r="C8014" s="2"/>
    </row>
    <row r="8015" spans="3:3">
      <c r="C8015" s="2"/>
    </row>
    <row r="8016" spans="3:3">
      <c r="C8016" s="2"/>
    </row>
    <row r="8017" spans="3:3">
      <c r="C8017" s="2"/>
    </row>
    <row r="8018" spans="3:3">
      <c r="C8018" s="2"/>
    </row>
    <row r="8019" spans="3:3">
      <c r="C8019" s="2"/>
    </row>
    <row r="8020" spans="3:3">
      <c r="C8020" s="2"/>
    </row>
    <row r="8021" spans="3:3">
      <c r="C8021" s="2"/>
    </row>
    <row r="8022" spans="3:3">
      <c r="C8022" s="2"/>
    </row>
    <row r="8023" spans="3:3">
      <c r="C8023" s="2"/>
    </row>
    <row r="8024" spans="3:3">
      <c r="C8024" s="2"/>
    </row>
    <row r="8025" spans="3:3">
      <c r="C8025" s="2"/>
    </row>
    <row r="8026" spans="3:3">
      <c r="C8026" s="2"/>
    </row>
    <row r="8027" spans="3:3">
      <c r="C8027" s="2"/>
    </row>
    <row r="8028" spans="3:3">
      <c r="C8028" s="2"/>
    </row>
    <row r="8029" spans="3:3">
      <c r="C8029" s="2"/>
    </row>
    <row r="8030" spans="3:3">
      <c r="C8030" s="2"/>
    </row>
    <row r="8031" spans="3:3">
      <c r="C8031" s="2"/>
    </row>
    <row r="8032" spans="3:3">
      <c r="C8032" s="2"/>
    </row>
    <row r="8033" spans="3:3">
      <c r="C8033" s="2"/>
    </row>
    <row r="8034" spans="3:3">
      <c r="C8034" s="2"/>
    </row>
    <row r="8035" spans="3:3">
      <c r="C8035" s="2"/>
    </row>
    <row r="8036" spans="3:3">
      <c r="C8036" s="2"/>
    </row>
    <row r="8037" spans="3:3">
      <c r="C8037" s="2"/>
    </row>
    <row r="8038" spans="3:3">
      <c r="C8038" s="2"/>
    </row>
    <row r="8039" spans="3:3">
      <c r="C8039" s="2"/>
    </row>
    <row r="8040" spans="3:3">
      <c r="C8040" s="2"/>
    </row>
    <row r="8041" spans="3:3">
      <c r="C8041" s="2"/>
    </row>
    <row r="8042" spans="3:3">
      <c r="C8042" s="2"/>
    </row>
    <row r="8043" spans="3:3">
      <c r="C8043" s="2"/>
    </row>
    <row r="8044" spans="3:3">
      <c r="C8044" s="2"/>
    </row>
    <row r="8045" spans="3:3">
      <c r="C8045" s="2"/>
    </row>
    <row r="8046" spans="3:3">
      <c r="C8046" s="2"/>
    </row>
    <row r="8047" spans="3:3">
      <c r="C8047" s="2"/>
    </row>
    <row r="8048" spans="3:3">
      <c r="C8048" s="2"/>
    </row>
    <row r="8049" spans="3:3">
      <c r="C8049" s="2"/>
    </row>
    <row r="8050" spans="3:3">
      <c r="C8050" s="2"/>
    </row>
    <row r="8051" spans="3:3">
      <c r="C8051" s="2"/>
    </row>
    <row r="8052" spans="3:3">
      <c r="C8052" s="2"/>
    </row>
    <row r="8053" spans="3:3">
      <c r="C8053" s="2"/>
    </row>
    <row r="8054" spans="3:3">
      <c r="C8054" s="2"/>
    </row>
    <row r="8055" spans="3:3">
      <c r="C8055" s="2"/>
    </row>
    <row r="8056" spans="3:3">
      <c r="C8056" s="2"/>
    </row>
    <row r="8057" spans="3:3">
      <c r="C8057" s="2"/>
    </row>
    <row r="8058" spans="3:3">
      <c r="C8058" s="2"/>
    </row>
    <row r="8059" spans="3:3">
      <c r="C8059" s="2"/>
    </row>
    <row r="8060" spans="3:3">
      <c r="C8060" s="2"/>
    </row>
    <row r="8061" spans="3:3">
      <c r="C8061" s="2"/>
    </row>
    <row r="8062" spans="3:3">
      <c r="C8062" s="2"/>
    </row>
    <row r="8063" spans="3:3">
      <c r="C8063" s="2"/>
    </row>
    <row r="8064" spans="3:3">
      <c r="C8064" s="2"/>
    </row>
    <row r="8065" spans="3:3">
      <c r="C8065" s="2"/>
    </row>
    <row r="8066" spans="3:3">
      <c r="C8066" s="2"/>
    </row>
    <row r="8067" spans="3:3">
      <c r="C8067" s="2"/>
    </row>
    <row r="8068" spans="3:3">
      <c r="C8068" s="2"/>
    </row>
    <row r="8069" spans="3:3">
      <c r="C8069" s="2"/>
    </row>
    <row r="8070" spans="3:3">
      <c r="C8070" s="2"/>
    </row>
    <row r="8071" spans="3:3">
      <c r="C8071" s="2"/>
    </row>
    <row r="8072" spans="3:3">
      <c r="C8072" s="2"/>
    </row>
    <row r="8073" spans="3:3">
      <c r="C8073" s="2"/>
    </row>
    <row r="8074" spans="3:3">
      <c r="C8074" s="2"/>
    </row>
    <row r="8075" spans="3:3">
      <c r="C8075" s="2"/>
    </row>
    <row r="8076" spans="3:3">
      <c r="C8076" s="2"/>
    </row>
    <row r="8077" spans="3:3">
      <c r="C8077" s="2"/>
    </row>
    <row r="8078" spans="3:3">
      <c r="C8078" s="2"/>
    </row>
    <row r="8079" spans="3:3">
      <c r="C8079" s="2"/>
    </row>
    <row r="8080" spans="3:3">
      <c r="C8080" s="2"/>
    </row>
    <row r="8081" spans="3:3">
      <c r="C8081" s="2"/>
    </row>
    <row r="8082" spans="3:3">
      <c r="C8082" s="2"/>
    </row>
    <row r="8083" spans="3:3">
      <c r="C8083" s="2"/>
    </row>
    <row r="8084" spans="3:3">
      <c r="C8084" s="2"/>
    </row>
    <row r="8085" spans="3:3">
      <c r="C8085" s="2"/>
    </row>
    <row r="8086" spans="3:3">
      <c r="C8086" s="2"/>
    </row>
    <row r="8087" spans="3:3">
      <c r="C8087" s="2"/>
    </row>
    <row r="8088" spans="3:3">
      <c r="C8088" s="2"/>
    </row>
    <row r="8089" spans="3:3">
      <c r="C8089" s="2"/>
    </row>
    <row r="8090" spans="3:3">
      <c r="C8090" s="2"/>
    </row>
    <row r="8091" spans="3:3">
      <c r="C8091" s="2"/>
    </row>
    <row r="8092" spans="3:3">
      <c r="C8092" s="2"/>
    </row>
    <row r="8093" spans="3:3">
      <c r="C8093" s="2"/>
    </row>
    <row r="8094" spans="3:3">
      <c r="C8094" s="2"/>
    </row>
    <row r="8095" spans="3:3">
      <c r="C8095" s="2"/>
    </row>
    <row r="8096" spans="3:3">
      <c r="C8096" s="2"/>
    </row>
    <row r="8097" spans="3:3">
      <c r="C8097" s="2"/>
    </row>
    <row r="8098" spans="3:3">
      <c r="C8098" s="2"/>
    </row>
    <row r="8099" spans="3:3">
      <c r="C8099" s="2"/>
    </row>
    <row r="8100" spans="3:3">
      <c r="C8100" s="2"/>
    </row>
    <row r="8101" spans="3:3">
      <c r="C8101" s="2"/>
    </row>
    <row r="8102" spans="3:3">
      <c r="C8102" s="2"/>
    </row>
    <row r="8103" spans="3:3">
      <c r="C8103" s="2"/>
    </row>
    <row r="8104" spans="3:3">
      <c r="C8104" s="2"/>
    </row>
    <row r="8105" spans="3:3">
      <c r="C8105" s="2"/>
    </row>
    <row r="8106" spans="3:3">
      <c r="C8106" s="2"/>
    </row>
    <row r="8107" spans="3:3">
      <c r="C8107" s="2"/>
    </row>
    <row r="8108" spans="3:3">
      <c r="C8108" s="2"/>
    </row>
    <row r="8109" spans="3:3">
      <c r="C8109" s="2"/>
    </row>
    <row r="8110" spans="3:3">
      <c r="C8110" s="2"/>
    </row>
    <row r="8111" spans="3:3">
      <c r="C8111" s="2"/>
    </row>
    <row r="8112" spans="3:3">
      <c r="C8112" s="2"/>
    </row>
    <row r="8113" spans="3:3">
      <c r="C8113" s="2"/>
    </row>
    <row r="8114" spans="3:3">
      <c r="C8114" s="2"/>
    </row>
    <row r="8115" spans="3:3">
      <c r="C8115" s="2"/>
    </row>
    <row r="8116" spans="3:3">
      <c r="C8116" s="2"/>
    </row>
    <row r="8117" spans="3:3">
      <c r="C8117" s="2"/>
    </row>
    <row r="8118" spans="3:3">
      <c r="C8118" s="2"/>
    </row>
    <row r="8119" spans="3:3">
      <c r="C8119" s="2"/>
    </row>
    <row r="8120" spans="3:3">
      <c r="C8120" s="2"/>
    </row>
    <row r="8121" spans="3:3">
      <c r="C8121" s="2"/>
    </row>
    <row r="8122" spans="3:3">
      <c r="C8122" s="2"/>
    </row>
    <row r="8123" spans="3:3">
      <c r="C8123" s="2"/>
    </row>
    <row r="8124" spans="3:3">
      <c r="C8124" s="2"/>
    </row>
    <row r="8125" spans="3:3">
      <c r="C8125" s="2"/>
    </row>
    <row r="8126" spans="3:3">
      <c r="C8126" s="2"/>
    </row>
    <row r="8127" spans="3:3">
      <c r="C8127" s="2"/>
    </row>
    <row r="8128" spans="3:3">
      <c r="C8128" s="2"/>
    </row>
    <row r="8129" spans="3:3">
      <c r="C8129" s="2"/>
    </row>
    <row r="8130" spans="3:3">
      <c r="C8130" s="2"/>
    </row>
    <row r="8131" spans="3:3">
      <c r="C8131" s="2"/>
    </row>
    <row r="8132" spans="3:3">
      <c r="C8132" s="2"/>
    </row>
    <row r="8133" spans="3:3">
      <c r="C8133" s="2"/>
    </row>
    <row r="8134" spans="3:3">
      <c r="C8134" s="2"/>
    </row>
    <row r="8135" spans="3:3">
      <c r="C8135" s="2"/>
    </row>
    <row r="8136" spans="3:3">
      <c r="C8136" s="2"/>
    </row>
    <row r="8137" spans="3:3">
      <c r="C8137" s="2"/>
    </row>
    <row r="8138" spans="3:3">
      <c r="C8138" s="2"/>
    </row>
    <row r="8139" spans="3:3">
      <c r="C8139" s="2"/>
    </row>
    <row r="8140" spans="3:3">
      <c r="C8140" s="2"/>
    </row>
    <row r="8141" spans="3:3">
      <c r="C8141" s="2"/>
    </row>
    <row r="8142" spans="3:3">
      <c r="C8142" s="2"/>
    </row>
    <row r="8143" spans="3:3">
      <c r="C8143" s="2"/>
    </row>
    <row r="8144" spans="3:3">
      <c r="C8144" s="2"/>
    </row>
    <row r="8145" spans="3:3">
      <c r="C8145" s="2"/>
    </row>
    <row r="8146" spans="3:3">
      <c r="C8146" s="2"/>
    </row>
    <row r="8147" spans="3:3">
      <c r="C8147" s="2"/>
    </row>
    <row r="8148" spans="3:3">
      <c r="C8148" s="2"/>
    </row>
    <row r="8149" spans="3:3">
      <c r="C8149" s="2"/>
    </row>
    <row r="8150" spans="3:3">
      <c r="C8150" s="2"/>
    </row>
    <row r="8151" spans="3:3">
      <c r="C8151" s="2"/>
    </row>
    <row r="8152" spans="3:3">
      <c r="C8152" s="2"/>
    </row>
    <row r="8153" spans="3:3">
      <c r="C8153" s="2"/>
    </row>
    <row r="8154" spans="3:3">
      <c r="C8154" s="2"/>
    </row>
    <row r="8155" spans="3:3">
      <c r="C8155" s="2"/>
    </row>
    <row r="8156" spans="3:3">
      <c r="C8156" s="2"/>
    </row>
    <row r="8157" spans="3:3">
      <c r="C8157" s="2"/>
    </row>
    <row r="8158" spans="3:3">
      <c r="C8158" s="2"/>
    </row>
    <row r="8159" spans="3:3">
      <c r="C8159" s="2"/>
    </row>
    <row r="8160" spans="3:3">
      <c r="C8160" s="2"/>
    </row>
    <row r="8161" spans="3:3">
      <c r="C8161" s="2"/>
    </row>
    <row r="8162" spans="3:3">
      <c r="C8162" s="2"/>
    </row>
    <row r="8163" spans="3:3">
      <c r="C8163" s="2"/>
    </row>
    <row r="8164" spans="3:3">
      <c r="C8164" s="2"/>
    </row>
    <row r="8165" spans="3:3">
      <c r="C8165" s="2"/>
    </row>
    <row r="8166" spans="3:3">
      <c r="C8166" s="2"/>
    </row>
    <row r="8167" spans="3:3">
      <c r="C8167" s="2"/>
    </row>
    <row r="8168" spans="3:3">
      <c r="C8168" s="2"/>
    </row>
    <row r="8169" spans="3:3">
      <c r="C8169" s="2"/>
    </row>
    <row r="8170" spans="3:3">
      <c r="C8170" s="2"/>
    </row>
    <row r="8171" spans="3:3">
      <c r="C8171" s="2"/>
    </row>
    <row r="8172" spans="3:3">
      <c r="C8172" s="2"/>
    </row>
    <row r="8173" spans="3:3">
      <c r="C8173" s="2"/>
    </row>
    <row r="8174" spans="3:3">
      <c r="C8174" s="2"/>
    </row>
    <row r="8175" spans="3:3">
      <c r="C8175" s="2"/>
    </row>
    <row r="8176" spans="3:3">
      <c r="C8176" s="2"/>
    </row>
    <row r="8177" spans="3:3">
      <c r="C8177" s="2"/>
    </row>
    <row r="8178" spans="3:3">
      <c r="C8178" s="2"/>
    </row>
    <row r="8179" spans="3:3">
      <c r="C8179" s="2"/>
    </row>
    <row r="8180" spans="3:3">
      <c r="C8180" s="2"/>
    </row>
    <row r="8181" spans="3:3">
      <c r="C8181" s="2"/>
    </row>
    <row r="8182" spans="3:3">
      <c r="C8182" s="2"/>
    </row>
    <row r="8183" spans="3:3">
      <c r="C8183" s="2"/>
    </row>
    <row r="8184" spans="3:3">
      <c r="C8184" s="2"/>
    </row>
    <row r="8185" spans="3:3">
      <c r="C8185" s="2"/>
    </row>
    <row r="8186" spans="3:3">
      <c r="C8186" s="2"/>
    </row>
    <row r="8187" spans="3:3">
      <c r="C8187" s="2"/>
    </row>
    <row r="8188" spans="3:3">
      <c r="C8188" s="2"/>
    </row>
    <row r="8189" spans="3:3">
      <c r="C8189" s="2"/>
    </row>
    <row r="8190" spans="3:3">
      <c r="C8190" s="2"/>
    </row>
    <row r="8191" spans="3:3">
      <c r="C8191" s="2"/>
    </row>
    <row r="8192" spans="3:3">
      <c r="C8192" s="2"/>
    </row>
    <row r="8193" spans="3:3">
      <c r="C8193" s="2"/>
    </row>
    <row r="8194" spans="3:3">
      <c r="C8194" s="2"/>
    </row>
    <row r="8195" spans="3:3">
      <c r="C8195" s="2"/>
    </row>
    <row r="8196" spans="3:3">
      <c r="C8196" s="2"/>
    </row>
    <row r="8197" spans="3:3">
      <c r="C8197" s="2"/>
    </row>
    <row r="8198" spans="3:3">
      <c r="C8198" s="2"/>
    </row>
    <row r="8199" spans="3:3">
      <c r="C8199" s="2"/>
    </row>
    <row r="8200" spans="3:3">
      <c r="C8200" s="2"/>
    </row>
    <row r="8201" spans="3:3">
      <c r="C8201" s="2"/>
    </row>
    <row r="8202" spans="3:3">
      <c r="C8202" s="2"/>
    </row>
    <row r="8203" spans="3:3">
      <c r="C8203" s="2"/>
    </row>
    <row r="8204" spans="3:3">
      <c r="C8204" s="2"/>
    </row>
    <row r="8205" spans="3:3">
      <c r="C8205" s="2"/>
    </row>
    <row r="8206" spans="3:3">
      <c r="C8206" s="2"/>
    </row>
    <row r="8207" spans="3:3">
      <c r="C8207" s="2"/>
    </row>
    <row r="8208" spans="3:3">
      <c r="C8208" s="2"/>
    </row>
    <row r="8209" spans="3:3">
      <c r="C8209" s="2"/>
    </row>
    <row r="8210" spans="3:3">
      <c r="C8210" s="2"/>
    </row>
    <row r="8211" spans="3:3">
      <c r="C8211" s="2"/>
    </row>
    <row r="8212" spans="3:3">
      <c r="C8212" s="2"/>
    </row>
    <row r="8213" spans="3:3">
      <c r="C8213" s="2"/>
    </row>
    <row r="8214" spans="3:3">
      <c r="C8214" s="2"/>
    </row>
    <row r="8215" spans="3:3">
      <c r="C8215" s="2"/>
    </row>
    <row r="8216" spans="3:3">
      <c r="C8216" s="2"/>
    </row>
    <row r="8217" spans="3:3">
      <c r="C8217" s="2"/>
    </row>
    <row r="8218" spans="3:3">
      <c r="C8218" s="2"/>
    </row>
    <row r="8219" spans="3:3">
      <c r="C8219" s="2"/>
    </row>
    <row r="8220" spans="3:3">
      <c r="C8220" s="2"/>
    </row>
    <row r="8221" spans="3:3">
      <c r="C8221" s="2"/>
    </row>
    <row r="8222" spans="3:3">
      <c r="C8222" s="2"/>
    </row>
    <row r="8223" spans="3:3">
      <c r="C8223" s="2"/>
    </row>
    <row r="8224" spans="3:3">
      <c r="C8224" s="2"/>
    </row>
    <row r="8225" spans="3:3">
      <c r="C8225" s="2"/>
    </row>
    <row r="8226" spans="3:3">
      <c r="C8226" s="2"/>
    </row>
    <row r="8227" spans="3:3">
      <c r="C8227" s="2"/>
    </row>
    <row r="8228" spans="3:3">
      <c r="C8228" s="2"/>
    </row>
    <row r="8229" spans="3:3">
      <c r="C8229" s="2"/>
    </row>
    <row r="8230" spans="3:3">
      <c r="C8230" s="2"/>
    </row>
    <row r="8231" spans="3:3">
      <c r="C8231" s="2"/>
    </row>
    <row r="8232" spans="3:3">
      <c r="C8232" s="2"/>
    </row>
    <row r="8233" spans="3:3">
      <c r="C8233" s="2"/>
    </row>
    <row r="8234" spans="3:3">
      <c r="C8234" s="2"/>
    </row>
    <row r="8235" spans="3:3">
      <c r="C8235" s="2"/>
    </row>
    <row r="8236" spans="3:3">
      <c r="C8236" s="2"/>
    </row>
    <row r="8237" spans="3:3">
      <c r="C8237" s="2"/>
    </row>
    <row r="8238" spans="3:3">
      <c r="C8238" s="2"/>
    </row>
    <row r="8239" spans="3:3">
      <c r="C8239" s="2"/>
    </row>
    <row r="8240" spans="3:3">
      <c r="C8240" s="2"/>
    </row>
    <row r="8241" spans="3:3">
      <c r="C8241" s="2"/>
    </row>
    <row r="8242" spans="3:3">
      <c r="C8242" s="2"/>
    </row>
    <row r="8243" spans="3:3">
      <c r="C8243" s="2"/>
    </row>
    <row r="8244" spans="3:3">
      <c r="C8244" s="2"/>
    </row>
    <row r="8245" spans="3:3">
      <c r="C8245" s="2"/>
    </row>
    <row r="8246" spans="3:3">
      <c r="C8246" s="2"/>
    </row>
    <row r="8247" spans="3:3">
      <c r="C8247" s="2"/>
    </row>
    <row r="8248" spans="3:3">
      <c r="C8248" s="2"/>
    </row>
    <row r="8249" spans="3:3">
      <c r="C8249" s="2"/>
    </row>
    <row r="8250" spans="3:3">
      <c r="C8250" s="2"/>
    </row>
    <row r="8251" spans="3:3">
      <c r="C8251" s="2"/>
    </row>
    <row r="8252" spans="3:3">
      <c r="C8252" s="2"/>
    </row>
    <row r="8253" spans="3:3">
      <c r="C8253" s="2"/>
    </row>
    <row r="8254" spans="3:3">
      <c r="C8254" s="2"/>
    </row>
    <row r="8255" spans="3:3">
      <c r="C8255" s="2"/>
    </row>
    <row r="8256" spans="3:3">
      <c r="C8256" s="2"/>
    </row>
    <row r="8257" spans="3:3">
      <c r="C8257" s="2"/>
    </row>
    <row r="8258" spans="3:3">
      <c r="C8258" s="2"/>
    </row>
    <row r="8259" spans="3:3">
      <c r="C8259" s="2"/>
    </row>
    <row r="8260" spans="3:3">
      <c r="C8260" s="2"/>
    </row>
    <row r="8261" spans="3:3">
      <c r="C8261" s="2"/>
    </row>
    <row r="8262" spans="3:3">
      <c r="C8262" s="2"/>
    </row>
    <row r="8263" spans="3:3">
      <c r="C8263" s="2"/>
    </row>
    <row r="8264" spans="3:3">
      <c r="C8264" s="2"/>
    </row>
    <row r="8265" spans="3:3">
      <c r="C8265" s="2"/>
    </row>
    <row r="8266" spans="3:3">
      <c r="C8266" s="2"/>
    </row>
    <row r="8267" spans="3:3">
      <c r="C8267" s="2"/>
    </row>
    <row r="8268" spans="3:3">
      <c r="C8268" s="2"/>
    </row>
    <row r="8269" spans="3:3">
      <c r="C8269" s="2"/>
    </row>
    <row r="8270" spans="3:3">
      <c r="C8270" s="2"/>
    </row>
    <row r="8271" spans="3:3">
      <c r="C8271" s="2"/>
    </row>
    <row r="8272" spans="3:3">
      <c r="C8272" s="2"/>
    </row>
    <row r="8273" spans="3:3">
      <c r="C8273" s="2"/>
    </row>
    <row r="8274" spans="3:3">
      <c r="C8274" s="2"/>
    </row>
    <row r="8275" spans="3:3">
      <c r="C8275" s="2"/>
    </row>
    <row r="8276" spans="3:3">
      <c r="C8276" s="2"/>
    </row>
    <row r="8277" spans="3:3">
      <c r="C8277" s="2"/>
    </row>
    <row r="8278" spans="3:3">
      <c r="C8278" s="2"/>
    </row>
    <row r="8279" spans="3:3">
      <c r="C8279" s="2"/>
    </row>
    <row r="8280" spans="3:3">
      <c r="C8280" s="2"/>
    </row>
    <row r="8281" spans="3:3">
      <c r="C8281" s="2"/>
    </row>
    <row r="8282" spans="3:3">
      <c r="C8282" s="2"/>
    </row>
    <row r="8283" spans="3:3">
      <c r="C8283" s="2"/>
    </row>
    <row r="8284" spans="3:3">
      <c r="C8284" s="2"/>
    </row>
    <row r="8285" spans="3:3">
      <c r="C8285" s="2"/>
    </row>
    <row r="8286" spans="3:3">
      <c r="C8286" s="2"/>
    </row>
    <row r="8287" spans="3:3">
      <c r="C8287" s="2"/>
    </row>
    <row r="8288" spans="3:3">
      <c r="C8288" s="2"/>
    </row>
    <row r="8289" spans="3:3">
      <c r="C8289" s="2"/>
    </row>
    <row r="8290" spans="3:3">
      <c r="C8290" s="2"/>
    </row>
    <row r="8291" spans="3:3">
      <c r="C8291" s="2"/>
    </row>
    <row r="8292" spans="3:3">
      <c r="C8292" s="2"/>
    </row>
    <row r="8293" spans="3:3">
      <c r="C8293" s="2"/>
    </row>
    <row r="8294" spans="3:3">
      <c r="C8294" s="2"/>
    </row>
    <row r="8295" spans="3:3">
      <c r="C8295" s="2"/>
    </row>
    <row r="8296" spans="3:3">
      <c r="C8296" s="2"/>
    </row>
    <row r="8297" spans="3:3">
      <c r="C8297" s="2"/>
    </row>
    <row r="8298" spans="3:3">
      <c r="C8298" s="2"/>
    </row>
    <row r="8299" spans="3:3">
      <c r="C8299" s="2"/>
    </row>
    <row r="8300" spans="3:3">
      <c r="C8300" s="2"/>
    </row>
    <row r="8301" spans="3:3">
      <c r="C8301" s="2"/>
    </row>
    <row r="8302" spans="3:3">
      <c r="C8302" s="2"/>
    </row>
    <row r="8303" spans="3:3">
      <c r="C8303" s="2"/>
    </row>
    <row r="8304" spans="3:3">
      <c r="C8304" s="2"/>
    </row>
    <row r="8305" spans="3:3">
      <c r="C8305" s="2"/>
    </row>
    <row r="8306" spans="3:3">
      <c r="C8306" s="2"/>
    </row>
    <row r="8307" spans="3:3">
      <c r="C8307" s="2"/>
    </row>
    <row r="8308" spans="3:3">
      <c r="C8308" s="2"/>
    </row>
    <row r="8309" spans="3:3">
      <c r="C8309" s="2"/>
    </row>
    <row r="8310" spans="3:3">
      <c r="C8310" s="2"/>
    </row>
    <row r="8311" spans="3:3">
      <c r="C8311" s="2"/>
    </row>
    <row r="8312" spans="3:3">
      <c r="C8312" s="2"/>
    </row>
    <row r="8313" spans="3:3">
      <c r="C8313" s="2"/>
    </row>
    <row r="8314" spans="3:3">
      <c r="C8314" s="2"/>
    </row>
    <row r="8315" spans="3:3">
      <c r="C8315" s="2"/>
    </row>
    <row r="8316" spans="3:3">
      <c r="C8316" s="2"/>
    </row>
    <row r="8317" spans="3:3">
      <c r="C8317" s="2"/>
    </row>
    <row r="8318" spans="3:3">
      <c r="C8318" s="2"/>
    </row>
    <row r="8319" spans="3:3">
      <c r="C8319" s="2"/>
    </row>
    <row r="8320" spans="3:3">
      <c r="C8320" s="2"/>
    </row>
    <row r="8321" spans="3:3">
      <c r="C8321" s="2"/>
    </row>
    <row r="8322" spans="3:3">
      <c r="C8322" s="2"/>
    </row>
    <row r="8323" spans="3:3">
      <c r="C8323" s="2"/>
    </row>
    <row r="8324" spans="3:3">
      <c r="C8324" s="2"/>
    </row>
    <row r="8325" spans="3:3">
      <c r="C8325" s="2"/>
    </row>
    <row r="8326" spans="3:3">
      <c r="C8326" s="2"/>
    </row>
    <row r="8327" spans="3:3">
      <c r="C8327" s="2"/>
    </row>
    <row r="8328" spans="3:3">
      <c r="C8328" s="2"/>
    </row>
    <row r="8329" spans="3:3">
      <c r="C8329" s="2"/>
    </row>
    <row r="8330" spans="3:3">
      <c r="C8330" s="2"/>
    </row>
    <row r="8331" spans="3:3">
      <c r="C8331" s="2"/>
    </row>
    <row r="8332" spans="3:3">
      <c r="C8332" s="2"/>
    </row>
    <row r="8333" spans="3:3">
      <c r="C8333" s="2"/>
    </row>
    <row r="8334" spans="3:3">
      <c r="C8334" s="2"/>
    </row>
    <row r="8335" spans="3:3">
      <c r="C8335" s="2"/>
    </row>
    <row r="8336" spans="3:3">
      <c r="C8336" s="2"/>
    </row>
    <row r="8337" spans="3:3">
      <c r="C8337" s="2"/>
    </row>
    <row r="8338" spans="3:3">
      <c r="C8338" s="2"/>
    </row>
    <row r="8339" spans="3:3">
      <c r="C8339" s="2"/>
    </row>
    <row r="8340" spans="3:3">
      <c r="C8340" s="2"/>
    </row>
    <row r="8341" spans="3:3">
      <c r="C8341" s="2"/>
    </row>
    <row r="8342" spans="3:3">
      <c r="C8342" s="2"/>
    </row>
    <row r="8343" spans="3:3">
      <c r="C8343" s="2"/>
    </row>
    <row r="8344" spans="3:3">
      <c r="C8344" s="2"/>
    </row>
    <row r="8345" spans="3:3">
      <c r="C8345" s="2"/>
    </row>
    <row r="8346" spans="3:3">
      <c r="C8346" s="2"/>
    </row>
    <row r="8347" spans="3:3">
      <c r="C8347" s="2"/>
    </row>
    <row r="8348" spans="3:3">
      <c r="C8348" s="2"/>
    </row>
    <row r="8349" spans="3:3">
      <c r="C8349" s="2"/>
    </row>
    <row r="8350" spans="3:3">
      <c r="C8350" s="2"/>
    </row>
    <row r="8351" spans="3:3">
      <c r="C8351" s="2"/>
    </row>
    <row r="8352" spans="3:3">
      <c r="C8352" s="2"/>
    </row>
    <row r="8353" spans="3:3">
      <c r="C8353" s="2"/>
    </row>
    <row r="8354" spans="3:3">
      <c r="C8354" s="2"/>
    </row>
    <row r="8355" spans="3:3">
      <c r="C8355" s="2"/>
    </row>
    <row r="8356" spans="3:3">
      <c r="C8356" s="2"/>
    </row>
    <row r="8357" spans="3:3">
      <c r="C8357" s="2"/>
    </row>
    <row r="8358" spans="3:3">
      <c r="C8358" s="2"/>
    </row>
    <row r="8359" spans="3:3">
      <c r="C8359" s="2"/>
    </row>
    <row r="8360" spans="3:3">
      <c r="C8360" s="2"/>
    </row>
    <row r="8361" spans="3:3">
      <c r="C8361" s="2"/>
    </row>
    <row r="8362" spans="3:3">
      <c r="C8362" s="2"/>
    </row>
    <row r="8363" spans="3:3">
      <c r="C8363" s="2"/>
    </row>
    <row r="8364" spans="3:3">
      <c r="C8364" s="2"/>
    </row>
    <row r="8365" spans="3:3">
      <c r="C8365" s="2"/>
    </row>
    <row r="8366" spans="3:3">
      <c r="C8366" s="2"/>
    </row>
    <row r="8367" spans="3:3">
      <c r="C8367" s="2"/>
    </row>
    <row r="8368" spans="3:3">
      <c r="C8368" s="2"/>
    </row>
    <row r="8369" spans="3:3">
      <c r="C8369" s="2"/>
    </row>
    <row r="8370" spans="3:3">
      <c r="C8370" s="2"/>
    </row>
    <row r="8371" spans="3:3">
      <c r="C8371" s="2"/>
    </row>
    <row r="8372" spans="3:3">
      <c r="C8372" s="2"/>
    </row>
    <row r="8373" spans="3:3">
      <c r="C8373" s="2"/>
    </row>
    <row r="8374" spans="3:3">
      <c r="C8374" s="2"/>
    </row>
    <row r="8375" spans="3:3">
      <c r="C8375" s="2"/>
    </row>
    <row r="8376" spans="3:3">
      <c r="C8376" s="2"/>
    </row>
    <row r="8377" spans="3:3">
      <c r="C8377" s="2"/>
    </row>
    <row r="8378" spans="3:3">
      <c r="C8378" s="2"/>
    </row>
    <row r="8379" spans="3:3">
      <c r="C8379" s="2"/>
    </row>
    <row r="8380" spans="3:3">
      <c r="C8380" s="2"/>
    </row>
    <row r="8381" spans="3:3">
      <c r="C8381" s="2"/>
    </row>
    <row r="8382" spans="3:3">
      <c r="C8382" s="2"/>
    </row>
    <row r="8383" spans="3:3">
      <c r="C8383" s="2"/>
    </row>
    <row r="8384" spans="3:3">
      <c r="C8384" s="2"/>
    </row>
    <row r="8385" spans="3:3">
      <c r="C8385" s="2"/>
    </row>
    <row r="8386" spans="3:3">
      <c r="C8386" s="2"/>
    </row>
    <row r="8387" spans="3:3">
      <c r="C8387" s="2"/>
    </row>
    <row r="8388" spans="3:3">
      <c r="C8388" s="2"/>
    </row>
    <row r="8389" spans="3:3">
      <c r="C8389" s="2"/>
    </row>
    <row r="8390" spans="3:3">
      <c r="C8390" s="2"/>
    </row>
    <row r="8391" spans="3:3">
      <c r="C8391" s="2"/>
    </row>
    <row r="8392" spans="3:3">
      <c r="C8392" s="2"/>
    </row>
    <row r="8393" spans="3:3">
      <c r="C8393" s="2"/>
    </row>
    <row r="8394" spans="3:3">
      <c r="C8394" s="2"/>
    </row>
    <row r="8395" spans="3:3">
      <c r="C8395" s="2"/>
    </row>
    <row r="8396" spans="3:3">
      <c r="C8396" s="2"/>
    </row>
    <row r="8397" spans="3:3">
      <c r="C8397" s="2"/>
    </row>
    <row r="8398" spans="3:3">
      <c r="C8398" s="2"/>
    </row>
    <row r="8399" spans="3:3">
      <c r="C8399" s="2"/>
    </row>
    <row r="8400" spans="3:3">
      <c r="C8400" s="2"/>
    </row>
    <row r="8401" spans="3:3">
      <c r="C8401" s="2"/>
    </row>
    <row r="8402" spans="3:3">
      <c r="C8402" s="2"/>
    </row>
    <row r="8403" spans="3:3">
      <c r="C8403" s="2"/>
    </row>
    <row r="8404" spans="3:3">
      <c r="C8404" s="2"/>
    </row>
    <row r="8405" spans="3:3">
      <c r="C8405" s="2"/>
    </row>
    <row r="8406" spans="3:3">
      <c r="C8406" s="2"/>
    </row>
    <row r="8407" spans="3:3">
      <c r="C8407" s="2"/>
    </row>
    <row r="8408" spans="3:3">
      <c r="C8408" s="2"/>
    </row>
    <row r="8409" spans="3:3">
      <c r="C8409" s="2"/>
    </row>
    <row r="8410" spans="3:3">
      <c r="C8410" s="2"/>
    </row>
    <row r="8411" spans="3:3">
      <c r="C8411" s="2"/>
    </row>
    <row r="8412" spans="3:3">
      <c r="C8412" s="2"/>
    </row>
    <row r="8413" spans="3:3">
      <c r="C8413" s="2"/>
    </row>
    <row r="8414" spans="3:3">
      <c r="C8414" s="2"/>
    </row>
    <row r="8415" spans="3:3">
      <c r="C8415" s="2"/>
    </row>
    <row r="8416" spans="3:3">
      <c r="C8416" s="2"/>
    </row>
    <row r="8417" spans="3:3">
      <c r="C8417" s="2"/>
    </row>
    <row r="8418" spans="3:3">
      <c r="C8418" s="2"/>
    </row>
    <row r="8419" spans="3:3">
      <c r="C8419" s="2"/>
    </row>
    <row r="8420" spans="3:3">
      <c r="C8420" s="2"/>
    </row>
    <row r="8421" spans="3:3">
      <c r="C8421" s="2"/>
    </row>
    <row r="8422" spans="3:3">
      <c r="C8422" s="2"/>
    </row>
    <row r="8423" spans="3:3">
      <c r="C8423" s="2"/>
    </row>
    <row r="8424" spans="3:3">
      <c r="C8424" s="2"/>
    </row>
    <row r="8425" spans="3:3">
      <c r="C8425" s="2"/>
    </row>
    <row r="8426" spans="3:3">
      <c r="C8426" s="2"/>
    </row>
    <row r="8427" spans="3:3">
      <c r="C8427" s="2"/>
    </row>
    <row r="8428" spans="3:3">
      <c r="C8428" s="2"/>
    </row>
    <row r="8429" spans="3:3">
      <c r="C8429" s="2"/>
    </row>
    <row r="8430" spans="3:3">
      <c r="C8430" s="2"/>
    </row>
    <row r="8431" spans="3:3">
      <c r="C8431" s="2"/>
    </row>
    <row r="8432" spans="3:3">
      <c r="C8432" s="2"/>
    </row>
    <row r="8433" spans="3:3">
      <c r="C8433" s="2"/>
    </row>
    <row r="8434" spans="3:3">
      <c r="C8434" s="2"/>
    </row>
    <row r="8435" spans="3:3">
      <c r="C8435" s="2"/>
    </row>
    <row r="8436" spans="3:3">
      <c r="C8436" s="2"/>
    </row>
    <row r="8437" spans="3:3">
      <c r="C8437" s="2"/>
    </row>
    <row r="8438" spans="3:3">
      <c r="C8438" s="2"/>
    </row>
    <row r="8439" spans="3:3">
      <c r="C8439" s="2"/>
    </row>
    <row r="8440" spans="3:3">
      <c r="C8440" s="2"/>
    </row>
    <row r="8441" spans="3:3">
      <c r="C8441" s="2"/>
    </row>
    <row r="8442" spans="3:3">
      <c r="C8442" s="2"/>
    </row>
    <row r="8443" spans="3:3">
      <c r="C8443" s="2"/>
    </row>
    <row r="8444" spans="3:3">
      <c r="C8444" s="2"/>
    </row>
    <row r="8445" spans="3:3">
      <c r="C8445" s="2"/>
    </row>
    <row r="8446" spans="3:3">
      <c r="C8446" s="2"/>
    </row>
    <row r="8447" spans="3:3">
      <c r="C8447" s="2"/>
    </row>
    <row r="8448" spans="3:3">
      <c r="C8448" s="2"/>
    </row>
    <row r="8449" spans="3:3">
      <c r="C8449" s="2"/>
    </row>
    <row r="8450" spans="3:3">
      <c r="C8450" s="2"/>
    </row>
    <row r="8451" spans="3:3">
      <c r="C8451" s="2"/>
    </row>
    <row r="8452" spans="3:3">
      <c r="C8452" s="2"/>
    </row>
    <row r="8453" spans="3:3">
      <c r="C8453" s="2"/>
    </row>
    <row r="8454" spans="3:3">
      <c r="C8454" s="2"/>
    </row>
    <row r="8455" spans="3:3">
      <c r="C8455" s="2"/>
    </row>
    <row r="8456" spans="3:3">
      <c r="C8456" s="2"/>
    </row>
    <row r="8457" spans="3:3">
      <c r="C8457" s="2"/>
    </row>
    <row r="8458" spans="3:3">
      <c r="C8458" s="2"/>
    </row>
    <row r="8459" spans="3:3">
      <c r="C8459" s="2"/>
    </row>
    <row r="8460" spans="3:3">
      <c r="C8460" s="2"/>
    </row>
    <row r="8461" spans="3:3">
      <c r="C8461" s="2"/>
    </row>
    <row r="8462" spans="3:3">
      <c r="C8462" s="2"/>
    </row>
    <row r="8463" spans="3:3">
      <c r="C8463" s="2"/>
    </row>
    <row r="8464" spans="3:3">
      <c r="C8464" s="2"/>
    </row>
    <row r="8465" spans="3:3">
      <c r="C8465" s="2"/>
    </row>
    <row r="8466" spans="3:3">
      <c r="C8466" s="2"/>
    </row>
    <row r="8467" spans="3:3">
      <c r="C8467" s="2"/>
    </row>
    <row r="8468" spans="3:3">
      <c r="C8468" s="2"/>
    </row>
    <row r="8469" spans="3:3">
      <c r="C8469" s="2"/>
    </row>
    <row r="8470" spans="3:3">
      <c r="C8470" s="2"/>
    </row>
    <row r="8471" spans="3:3">
      <c r="C8471" s="2"/>
    </row>
    <row r="8472" spans="3:3">
      <c r="C8472" s="2"/>
    </row>
    <row r="8473" spans="3:3">
      <c r="C8473" s="2"/>
    </row>
    <row r="8474" spans="3:3">
      <c r="C8474" s="2"/>
    </row>
    <row r="8475" spans="3:3">
      <c r="C8475" s="2"/>
    </row>
    <row r="8476" spans="3:3">
      <c r="C8476" s="2"/>
    </row>
    <row r="8477" spans="3:3">
      <c r="C8477" s="2"/>
    </row>
    <row r="8478" spans="3:3">
      <c r="C8478" s="2"/>
    </row>
    <row r="8479" spans="3:3">
      <c r="C8479" s="2"/>
    </row>
    <row r="8480" spans="3:3">
      <c r="C8480" s="2"/>
    </row>
    <row r="8481" spans="3:3">
      <c r="C8481" s="2"/>
    </row>
    <row r="8482" spans="3:3">
      <c r="C8482" s="2"/>
    </row>
    <row r="8483" spans="3:3">
      <c r="C8483" s="2"/>
    </row>
    <row r="8484" spans="3:3">
      <c r="C8484" s="2"/>
    </row>
    <row r="8485" spans="3:3">
      <c r="C8485" s="2"/>
    </row>
    <row r="8486" spans="3:3">
      <c r="C8486" s="2"/>
    </row>
    <row r="8487" spans="3:3">
      <c r="C8487" s="2"/>
    </row>
    <row r="8488" spans="3:3">
      <c r="C8488" s="2"/>
    </row>
    <row r="8489" spans="3:3">
      <c r="C8489" s="2"/>
    </row>
    <row r="8490" spans="3:3">
      <c r="C8490" s="2"/>
    </row>
    <row r="8491" spans="3:3">
      <c r="C8491" s="2"/>
    </row>
    <row r="8492" spans="3:3">
      <c r="C8492" s="2"/>
    </row>
    <row r="8493" spans="3:3">
      <c r="C8493" s="2"/>
    </row>
    <row r="8494" spans="3:3">
      <c r="C8494" s="2"/>
    </row>
    <row r="8495" spans="3:3">
      <c r="C8495" s="2"/>
    </row>
    <row r="8496" spans="3:3">
      <c r="C8496" s="2"/>
    </row>
    <row r="8497" spans="3:3">
      <c r="C8497" s="2"/>
    </row>
    <row r="8498" spans="3:3">
      <c r="C8498" s="2"/>
    </row>
    <row r="8499" spans="3:3">
      <c r="C8499" s="2"/>
    </row>
    <row r="8500" spans="3:3">
      <c r="C8500" s="2"/>
    </row>
    <row r="8501" spans="3:3">
      <c r="C8501" s="2"/>
    </row>
    <row r="8502" spans="3:3">
      <c r="C8502" s="2"/>
    </row>
    <row r="8503" spans="3:3">
      <c r="C8503" s="2"/>
    </row>
    <row r="8504" spans="3:3">
      <c r="C8504" s="2"/>
    </row>
    <row r="8505" spans="3:3">
      <c r="C8505" s="2"/>
    </row>
    <row r="8506" spans="3:3">
      <c r="C8506" s="2"/>
    </row>
    <row r="8507" spans="3:3">
      <c r="C8507" s="2"/>
    </row>
    <row r="8508" spans="3:3">
      <c r="C8508" s="2"/>
    </row>
    <row r="8509" spans="3:3">
      <c r="C8509" s="2"/>
    </row>
    <row r="8510" spans="3:3">
      <c r="C8510" s="2"/>
    </row>
    <row r="8511" spans="3:3">
      <c r="C8511" s="2"/>
    </row>
    <row r="8512" spans="3:3">
      <c r="C8512" s="2"/>
    </row>
    <row r="8513" spans="3:3">
      <c r="C8513" s="2"/>
    </row>
    <row r="8514" spans="3:3">
      <c r="C8514" s="2"/>
    </row>
    <row r="8515" spans="3:3">
      <c r="C8515" s="2"/>
    </row>
    <row r="8516" spans="3:3">
      <c r="C8516" s="2"/>
    </row>
    <row r="8517" spans="3:3">
      <c r="C8517" s="2"/>
    </row>
    <row r="8518" spans="3:3">
      <c r="C8518" s="2"/>
    </row>
    <row r="8519" spans="3:3">
      <c r="C8519" s="2"/>
    </row>
    <row r="8520" spans="3:3">
      <c r="C8520" s="2"/>
    </row>
    <row r="8521" spans="3:3">
      <c r="C8521" s="2"/>
    </row>
    <row r="8522" spans="3:3">
      <c r="C8522" s="2"/>
    </row>
    <row r="8523" spans="3:3">
      <c r="C8523" s="2"/>
    </row>
    <row r="8524" spans="3:3">
      <c r="C8524" s="2"/>
    </row>
    <row r="8525" spans="3:3">
      <c r="C8525" s="2"/>
    </row>
    <row r="8526" spans="3:3">
      <c r="C8526" s="2"/>
    </row>
    <row r="8527" spans="3:3">
      <c r="C8527" s="2"/>
    </row>
    <row r="8528" spans="3:3">
      <c r="C8528" s="2"/>
    </row>
    <row r="8529" spans="3:3">
      <c r="C8529" s="2"/>
    </row>
    <row r="8530" spans="3:3">
      <c r="C8530" s="2"/>
    </row>
    <row r="8531" spans="3:3">
      <c r="C8531" s="2"/>
    </row>
    <row r="8532" spans="3:3">
      <c r="C8532" s="2"/>
    </row>
    <row r="8533" spans="3:3">
      <c r="C8533" s="2"/>
    </row>
    <row r="8534" spans="3:3">
      <c r="C8534" s="2"/>
    </row>
    <row r="8535" spans="3:3">
      <c r="C8535" s="2"/>
    </row>
    <row r="8536" spans="3:3">
      <c r="C8536" s="2"/>
    </row>
    <row r="8537" spans="3:3">
      <c r="C8537" s="2"/>
    </row>
    <row r="8538" spans="3:3">
      <c r="C8538" s="2"/>
    </row>
    <row r="8539" spans="3:3">
      <c r="C8539" s="2"/>
    </row>
    <row r="8540" spans="3:3">
      <c r="C8540" s="2"/>
    </row>
    <row r="8541" spans="3:3">
      <c r="C8541" s="2"/>
    </row>
    <row r="8542" spans="3:3">
      <c r="C8542" s="2"/>
    </row>
    <row r="8543" spans="3:3">
      <c r="C8543" s="2"/>
    </row>
    <row r="8544" spans="3:3">
      <c r="C8544" s="2"/>
    </row>
    <row r="8545" spans="3:3">
      <c r="C8545" s="2"/>
    </row>
    <row r="8546" spans="3:3">
      <c r="C8546" s="2"/>
    </row>
    <row r="8547" spans="3:3">
      <c r="C8547" s="2"/>
    </row>
    <row r="8548" spans="3:3">
      <c r="C8548" s="2"/>
    </row>
    <row r="8549" spans="3:3">
      <c r="C8549" s="2"/>
    </row>
    <row r="8550" spans="3:3">
      <c r="C8550" s="2"/>
    </row>
    <row r="8551" spans="3:3">
      <c r="C8551" s="2"/>
    </row>
    <row r="8552" spans="3:3">
      <c r="C8552" s="2"/>
    </row>
    <row r="8553" spans="3:3">
      <c r="C8553" s="2"/>
    </row>
    <row r="8554" spans="3:3">
      <c r="C8554" s="2"/>
    </row>
    <row r="8555" spans="3:3">
      <c r="C8555" s="2"/>
    </row>
    <row r="8556" spans="3:3">
      <c r="C8556" s="2"/>
    </row>
    <row r="8557" spans="3:3">
      <c r="C8557" s="2"/>
    </row>
    <row r="8558" spans="3:3">
      <c r="C8558" s="2"/>
    </row>
    <row r="8559" spans="3:3">
      <c r="C8559" s="2"/>
    </row>
    <row r="8560" spans="3:3">
      <c r="C8560" s="2"/>
    </row>
    <row r="8561" spans="3:3">
      <c r="C8561" s="2"/>
    </row>
    <row r="8562" spans="3:3">
      <c r="C8562" s="2"/>
    </row>
    <row r="8563" spans="3:3">
      <c r="C8563" s="2"/>
    </row>
    <row r="8564" spans="3:3">
      <c r="C8564" s="2"/>
    </row>
    <row r="8565" spans="3:3">
      <c r="C8565" s="2"/>
    </row>
    <row r="8566" spans="3:3">
      <c r="C8566" s="2"/>
    </row>
    <row r="8567" spans="3:3">
      <c r="C8567" s="2"/>
    </row>
    <row r="8568" spans="3:3">
      <c r="C8568" s="2"/>
    </row>
    <row r="8569" spans="3:3">
      <c r="C8569" s="2"/>
    </row>
    <row r="8570" spans="3:3">
      <c r="C8570" s="2"/>
    </row>
    <row r="8571" spans="3:3">
      <c r="C8571" s="2"/>
    </row>
    <row r="8572" spans="3:3">
      <c r="C8572" s="2"/>
    </row>
    <row r="8573" spans="3:3">
      <c r="C8573" s="2"/>
    </row>
    <row r="8574" spans="3:3">
      <c r="C8574" s="2"/>
    </row>
    <row r="8575" spans="3:3">
      <c r="C8575" s="2"/>
    </row>
    <row r="8576" spans="3:3">
      <c r="C8576" s="2"/>
    </row>
    <row r="8577" spans="3:3">
      <c r="C8577" s="2"/>
    </row>
    <row r="8578" spans="3:3">
      <c r="C8578" s="2"/>
    </row>
    <row r="8579" spans="3:3">
      <c r="C8579" s="2"/>
    </row>
    <row r="8580" spans="3:3">
      <c r="C8580" s="2"/>
    </row>
    <row r="8581" spans="3:3">
      <c r="C8581" s="2"/>
    </row>
    <row r="8582" spans="3:3">
      <c r="C8582" s="2"/>
    </row>
    <row r="8583" spans="3:3">
      <c r="C8583" s="2"/>
    </row>
    <row r="8584" spans="3:3">
      <c r="C8584" s="2"/>
    </row>
    <row r="8585" spans="3:3">
      <c r="C8585" s="2"/>
    </row>
    <row r="8586" spans="3:3">
      <c r="C8586" s="2"/>
    </row>
    <row r="8587" spans="3:3">
      <c r="C8587" s="2"/>
    </row>
    <row r="8588" spans="3:3">
      <c r="C8588" s="2"/>
    </row>
    <row r="8589" spans="3:3">
      <c r="C8589" s="2"/>
    </row>
    <row r="8590" spans="3:3">
      <c r="C8590" s="2"/>
    </row>
    <row r="8591" spans="3:3">
      <c r="C8591" s="2"/>
    </row>
    <row r="8592" spans="3:3">
      <c r="C8592" s="2"/>
    </row>
    <row r="8593" spans="3:3">
      <c r="C8593" s="2"/>
    </row>
    <row r="8594" spans="3:3">
      <c r="C8594" s="2"/>
    </row>
    <row r="8595" spans="3:3">
      <c r="C8595" s="2"/>
    </row>
    <row r="8596" spans="3:3">
      <c r="C8596" s="2"/>
    </row>
    <row r="8597" spans="3:3">
      <c r="C8597" s="2"/>
    </row>
    <row r="8598" spans="3:3">
      <c r="C8598" s="2"/>
    </row>
    <row r="8599" spans="3:3">
      <c r="C8599" s="2"/>
    </row>
    <row r="8600" spans="3:3">
      <c r="C8600" s="2"/>
    </row>
    <row r="8601" spans="3:3">
      <c r="C8601" s="2"/>
    </row>
    <row r="8602" spans="3:3">
      <c r="C8602" s="2"/>
    </row>
    <row r="8603" spans="3:3">
      <c r="C8603" s="2"/>
    </row>
    <row r="8604" spans="3:3">
      <c r="C8604" s="2"/>
    </row>
    <row r="8605" spans="3:3">
      <c r="C8605" s="2"/>
    </row>
    <row r="8606" spans="3:3">
      <c r="C8606" s="2"/>
    </row>
    <row r="8607" spans="3:3">
      <c r="C8607" s="2"/>
    </row>
    <row r="8608" spans="3:3">
      <c r="C8608" s="2"/>
    </row>
    <row r="8609" spans="3:3">
      <c r="C8609" s="2"/>
    </row>
    <row r="8610" spans="3:3">
      <c r="C8610" s="2"/>
    </row>
    <row r="8611" spans="3:3">
      <c r="C8611" s="2"/>
    </row>
    <row r="8612" spans="3:3">
      <c r="C8612" s="2"/>
    </row>
    <row r="8613" spans="3:3">
      <c r="C8613" s="2"/>
    </row>
    <row r="8614" spans="3:3">
      <c r="C8614" s="2"/>
    </row>
    <row r="8615" spans="3:3">
      <c r="C8615" s="2"/>
    </row>
    <row r="8616" spans="3:3">
      <c r="C8616" s="2"/>
    </row>
    <row r="8617" spans="3:3">
      <c r="C8617" s="2"/>
    </row>
    <row r="8618" spans="3:3">
      <c r="C8618" s="2"/>
    </row>
    <row r="8619" spans="3:3">
      <c r="C8619" s="2"/>
    </row>
    <row r="8620" spans="3:3">
      <c r="C8620" s="2"/>
    </row>
    <row r="8621" spans="3:3">
      <c r="C8621" s="2"/>
    </row>
    <row r="8622" spans="3:3">
      <c r="C8622" s="2"/>
    </row>
    <row r="8623" spans="3:3">
      <c r="C8623" s="2"/>
    </row>
    <row r="8624" spans="3:3">
      <c r="C8624" s="2"/>
    </row>
    <row r="8625" spans="3:3">
      <c r="C8625" s="2"/>
    </row>
    <row r="8626" spans="3:3">
      <c r="C8626" s="2"/>
    </row>
    <row r="8627" spans="3:3">
      <c r="C8627" s="2"/>
    </row>
    <row r="8628" spans="3:3">
      <c r="C8628" s="2"/>
    </row>
    <row r="8629" spans="3:3">
      <c r="C8629" s="2"/>
    </row>
    <row r="8630" spans="3:3">
      <c r="C8630" s="2"/>
    </row>
    <row r="8631" spans="3:3">
      <c r="C8631" s="2"/>
    </row>
    <row r="8632" spans="3:3">
      <c r="C8632" s="2"/>
    </row>
    <row r="8633" spans="3:3">
      <c r="C8633" s="2"/>
    </row>
    <row r="8634" spans="3:3">
      <c r="C8634" s="2"/>
    </row>
    <row r="8635" spans="3:3">
      <c r="C8635" s="2"/>
    </row>
    <row r="8636" spans="3:3">
      <c r="C8636" s="2"/>
    </row>
    <row r="8637" spans="3:3">
      <c r="C8637" s="2"/>
    </row>
    <row r="8638" spans="3:3">
      <c r="C8638" s="2"/>
    </row>
    <row r="8639" spans="3:3">
      <c r="C8639" s="2"/>
    </row>
    <row r="8640" spans="3:3">
      <c r="C8640" s="2"/>
    </row>
    <row r="8641" spans="3:3">
      <c r="C8641" s="2"/>
    </row>
    <row r="8642" spans="3:3">
      <c r="C8642" s="2"/>
    </row>
    <row r="8643" spans="3:3">
      <c r="C8643" s="2"/>
    </row>
    <row r="8644" spans="3:3">
      <c r="C8644" s="2"/>
    </row>
    <row r="8645" spans="3:3">
      <c r="C8645" s="2"/>
    </row>
    <row r="8646" spans="3:3">
      <c r="C8646" s="2"/>
    </row>
    <row r="8647" spans="3:3">
      <c r="C8647" s="2"/>
    </row>
    <row r="8648" spans="3:3">
      <c r="C8648" s="2"/>
    </row>
    <row r="8649" spans="3:3">
      <c r="C8649" s="2"/>
    </row>
    <row r="8650" spans="3:3">
      <c r="C8650" s="2"/>
    </row>
    <row r="8651" spans="3:3">
      <c r="C8651" s="2"/>
    </row>
    <row r="8652" spans="3:3">
      <c r="C8652" s="2"/>
    </row>
    <row r="8653" spans="3:3">
      <c r="C8653" s="2"/>
    </row>
    <row r="8654" spans="3:3">
      <c r="C8654" s="2"/>
    </row>
    <row r="8655" spans="3:3">
      <c r="C8655" s="2"/>
    </row>
    <row r="8656" spans="3:3">
      <c r="C8656" s="2"/>
    </row>
    <row r="8657" spans="3:3">
      <c r="C8657" s="2"/>
    </row>
    <row r="8658" spans="3:3">
      <c r="C8658" s="2"/>
    </row>
    <row r="8659" spans="3:3">
      <c r="C8659" s="2"/>
    </row>
    <row r="8660" spans="3:3">
      <c r="C8660" s="2"/>
    </row>
    <row r="8661" spans="3:3">
      <c r="C8661" s="2"/>
    </row>
    <row r="8662" spans="3:3">
      <c r="C8662" s="2"/>
    </row>
    <row r="8663" spans="3:3">
      <c r="C8663" s="2"/>
    </row>
    <row r="8664" spans="3:3">
      <c r="C8664" s="2"/>
    </row>
    <row r="8665" spans="3:3">
      <c r="C8665" s="2"/>
    </row>
    <row r="8666" spans="3:3">
      <c r="C8666" s="2"/>
    </row>
    <row r="8667" spans="3:3">
      <c r="C8667" s="2"/>
    </row>
    <row r="8668" spans="3:3">
      <c r="C8668" s="2"/>
    </row>
    <row r="8669" spans="3:3">
      <c r="C8669" s="2"/>
    </row>
    <row r="8670" spans="3:3">
      <c r="C8670" s="2"/>
    </row>
    <row r="8671" spans="3:3">
      <c r="C8671" s="2"/>
    </row>
    <row r="8672" spans="3:3">
      <c r="C8672" s="2"/>
    </row>
    <row r="8673" spans="3:3">
      <c r="C8673" s="2"/>
    </row>
    <row r="8674" spans="3:3">
      <c r="C8674" s="2"/>
    </row>
    <row r="8675" spans="3:3">
      <c r="C8675" s="2"/>
    </row>
    <row r="8676" spans="3:3">
      <c r="C8676" s="2"/>
    </row>
    <row r="8677" spans="3:3">
      <c r="C8677" s="2"/>
    </row>
    <row r="8678" spans="3:3">
      <c r="C8678" s="2"/>
    </row>
    <row r="8679" spans="3:3">
      <c r="C8679" s="2"/>
    </row>
    <row r="8680" spans="3:3">
      <c r="C8680" s="2"/>
    </row>
    <row r="8681" spans="3:3">
      <c r="C8681" s="2"/>
    </row>
    <row r="8682" spans="3:3">
      <c r="C8682" s="2"/>
    </row>
    <row r="8683" spans="3:3">
      <c r="C8683" s="2"/>
    </row>
    <row r="8684" spans="3:3">
      <c r="C8684" s="2"/>
    </row>
    <row r="8685" spans="3:3">
      <c r="C8685" s="2"/>
    </row>
    <row r="8686" spans="3:3">
      <c r="C8686" s="2"/>
    </row>
    <row r="8687" spans="3:3">
      <c r="C8687" s="2"/>
    </row>
    <row r="8688" spans="3:3">
      <c r="C8688" s="2"/>
    </row>
    <row r="8689" spans="3:3">
      <c r="C8689" s="2"/>
    </row>
    <row r="8690" spans="3:3">
      <c r="C8690" s="2"/>
    </row>
    <row r="8691" spans="3:3">
      <c r="C8691" s="2"/>
    </row>
    <row r="8692" spans="3:3">
      <c r="C8692" s="2"/>
    </row>
    <row r="8693" spans="3:3">
      <c r="C8693" s="2"/>
    </row>
    <row r="8694" spans="3:3">
      <c r="C8694" s="2"/>
    </row>
    <row r="8695" spans="3:3">
      <c r="C8695" s="2"/>
    </row>
    <row r="8696" spans="3:3">
      <c r="C8696" s="2"/>
    </row>
    <row r="8697" spans="3:3">
      <c r="C8697" s="2"/>
    </row>
    <row r="8698" spans="3:3">
      <c r="C8698" s="2"/>
    </row>
    <row r="8699" spans="3:3">
      <c r="C8699" s="2"/>
    </row>
    <row r="8700" spans="3:3">
      <c r="C8700" s="2"/>
    </row>
    <row r="8701" spans="3:3">
      <c r="C8701" s="2"/>
    </row>
    <row r="8702" spans="3:3">
      <c r="C8702" s="2"/>
    </row>
    <row r="8703" spans="3:3">
      <c r="C8703" s="2"/>
    </row>
    <row r="8704" spans="3:3">
      <c r="C8704" s="2"/>
    </row>
    <row r="8705" spans="3:3">
      <c r="C8705" s="2"/>
    </row>
    <row r="8706" spans="3:3">
      <c r="C8706" s="2"/>
    </row>
    <row r="8707" spans="3:3">
      <c r="C8707" s="2"/>
    </row>
    <row r="8708" spans="3:3">
      <c r="C8708" s="2"/>
    </row>
    <row r="8709" spans="3:3">
      <c r="C8709" s="2"/>
    </row>
    <row r="8710" spans="3:3">
      <c r="C8710" s="2"/>
    </row>
    <row r="8711" spans="3:3">
      <c r="C8711" s="2"/>
    </row>
    <row r="8712" spans="3:3">
      <c r="C8712" s="2"/>
    </row>
    <row r="8713" spans="3:3">
      <c r="C8713" s="2"/>
    </row>
    <row r="8714" spans="3:3">
      <c r="C8714" s="2"/>
    </row>
    <row r="8715" spans="3:3">
      <c r="C8715" s="2"/>
    </row>
    <row r="8716" spans="3:3">
      <c r="C8716" s="2"/>
    </row>
    <row r="8717" spans="3:3">
      <c r="C8717" s="2"/>
    </row>
    <row r="8718" spans="3:3">
      <c r="C8718" s="2"/>
    </row>
    <row r="8719" spans="3:3">
      <c r="C8719" s="2"/>
    </row>
    <row r="8720" spans="3:3">
      <c r="C8720" s="2"/>
    </row>
    <row r="8721" spans="3:3">
      <c r="C8721" s="2"/>
    </row>
    <row r="8722" spans="3:3">
      <c r="C8722" s="2"/>
    </row>
    <row r="8723" spans="3:3">
      <c r="C8723" s="2"/>
    </row>
    <row r="8724" spans="3:3">
      <c r="C8724" s="2"/>
    </row>
    <row r="8725" spans="3:3">
      <c r="C8725" s="2"/>
    </row>
    <row r="8726" spans="3:3">
      <c r="C8726" s="2"/>
    </row>
    <row r="8727" spans="3:3">
      <c r="C8727" s="2"/>
    </row>
    <row r="8728" spans="3:3">
      <c r="C8728" s="2"/>
    </row>
    <row r="8729" spans="3:3">
      <c r="C8729" s="2"/>
    </row>
    <row r="8730" spans="3:3">
      <c r="C8730" s="2"/>
    </row>
    <row r="8731" spans="3:3">
      <c r="C8731" s="2"/>
    </row>
    <row r="8732" spans="3:3">
      <c r="C8732" s="2"/>
    </row>
    <row r="8733" spans="3:3">
      <c r="C8733" s="2"/>
    </row>
    <row r="8734" spans="3:3">
      <c r="C8734" s="2"/>
    </row>
    <row r="8735" spans="3:3">
      <c r="C8735" s="2"/>
    </row>
    <row r="8736" spans="3:3">
      <c r="C8736" s="2"/>
    </row>
    <row r="8737" spans="3:3">
      <c r="C8737" s="2"/>
    </row>
    <row r="8738" spans="3:3">
      <c r="C8738" s="2"/>
    </row>
    <row r="8739" spans="3:3">
      <c r="C8739" s="2"/>
    </row>
    <row r="8740" spans="3:3">
      <c r="C8740" s="2"/>
    </row>
    <row r="8741" spans="3:3">
      <c r="C8741" s="2"/>
    </row>
    <row r="8742" spans="3:3">
      <c r="C8742" s="2"/>
    </row>
    <row r="8743" spans="3:3">
      <c r="C8743" s="2"/>
    </row>
    <row r="8744" spans="3:3">
      <c r="C8744" s="2"/>
    </row>
    <row r="8745" spans="3:3">
      <c r="C8745" s="2"/>
    </row>
    <row r="8746" spans="3:3">
      <c r="C8746" s="2"/>
    </row>
    <row r="8747" spans="3:3">
      <c r="C8747" s="2"/>
    </row>
    <row r="8748" spans="3:3">
      <c r="C8748" s="2"/>
    </row>
    <row r="8749" spans="3:3">
      <c r="C8749" s="2"/>
    </row>
    <row r="8750" spans="3:3">
      <c r="C8750" s="2"/>
    </row>
    <row r="8751" spans="3:3">
      <c r="C8751" s="2"/>
    </row>
    <row r="8752" spans="3:3">
      <c r="C8752" s="2"/>
    </row>
    <row r="8753" spans="3:3">
      <c r="C8753" s="2"/>
    </row>
    <row r="8754" spans="3:3">
      <c r="C8754" s="2"/>
    </row>
    <row r="8755" spans="3:3">
      <c r="C8755" s="2"/>
    </row>
    <row r="8756" spans="3:3">
      <c r="C8756" s="2"/>
    </row>
    <row r="8757" spans="3:3">
      <c r="C8757" s="2"/>
    </row>
    <row r="8758" spans="3:3">
      <c r="C8758" s="2"/>
    </row>
    <row r="8759" spans="3:3">
      <c r="C8759" s="2"/>
    </row>
    <row r="8760" spans="3:3">
      <c r="C8760" s="2"/>
    </row>
    <row r="8761" spans="3:3">
      <c r="C8761" s="2"/>
    </row>
    <row r="8762" spans="3:3">
      <c r="C8762" s="2"/>
    </row>
    <row r="8763" spans="3:3">
      <c r="C8763" s="2"/>
    </row>
    <row r="8764" spans="3:3">
      <c r="C8764" s="2"/>
    </row>
    <row r="8765" spans="3:3">
      <c r="C8765" s="2"/>
    </row>
    <row r="8766" spans="3:3">
      <c r="C8766" s="2"/>
    </row>
    <row r="8767" spans="3:3">
      <c r="C8767" s="2"/>
    </row>
    <row r="8768" spans="3:3">
      <c r="C8768" s="2"/>
    </row>
    <row r="8769" spans="3:3">
      <c r="C8769" s="2"/>
    </row>
    <row r="8770" spans="3:3">
      <c r="C8770" s="2"/>
    </row>
    <row r="8771" spans="3:3">
      <c r="C8771" s="2"/>
    </row>
    <row r="8772" spans="3:3">
      <c r="C8772" s="2"/>
    </row>
    <row r="8773" spans="3:3">
      <c r="C8773" s="2"/>
    </row>
    <row r="8774" spans="3:3">
      <c r="C8774" s="2"/>
    </row>
    <row r="8775" spans="3:3">
      <c r="C8775" s="2"/>
    </row>
    <row r="8776" spans="3:3">
      <c r="C8776" s="2"/>
    </row>
    <row r="8777" spans="3:3">
      <c r="C8777" s="2"/>
    </row>
    <row r="8778" spans="3:3">
      <c r="C8778" s="2"/>
    </row>
    <row r="8779" spans="3:3">
      <c r="C8779" s="2"/>
    </row>
    <row r="8780" spans="3:3">
      <c r="C8780" s="2"/>
    </row>
    <row r="8781" spans="3:3">
      <c r="C8781" s="2"/>
    </row>
    <row r="8782" spans="3:3">
      <c r="C8782" s="2"/>
    </row>
    <row r="8783" spans="3:3">
      <c r="C8783" s="2"/>
    </row>
    <row r="8784" spans="3:3">
      <c r="C8784" s="2"/>
    </row>
    <row r="8785" spans="3:3">
      <c r="C8785" s="2"/>
    </row>
    <row r="8786" spans="3:3">
      <c r="C8786" s="2"/>
    </row>
    <row r="8787" spans="3:3">
      <c r="C8787" s="2"/>
    </row>
    <row r="8788" spans="3:3">
      <c r="C8788" s="2"/>
    </row>
    <row r="8789" spans="3:3">
      <c r="C8789" s="2"/>
    </row>
    <row r="8790" spans="3:3">
      <c r="C8790" s="2"/>
    </row>
    <row r="8791" spans="3:3">
      <c r="C8791" s="2"/>
    </row>
    <row r="8792" spans="3:3">
      <c r="C8792" s="2"/>
    </row>
    <row r="8793" spans="3:3">
      <c r="C8793" s="2"/>
    </row>
    <row r="8794" spans="3:3">
      <c r="C8794" s="2"/>
    </row>
    <row r="8795" spans="3:3">
      <c r="C8795" s="2"/>
    </row>
    <row r="8796" spans="3:3">
      <c r="C8796" s="2"/>
    </row>
    <row r="8797" spans="3:3">
      <c r="C8797" s="2"/>
    </row>
    <row r="8798" spans="3:3">
      <c r="C8798" s="2"/>
    </row>
    <row r="8799" spans="3:3">
      <c r="C8799" s="2"/>
    </row>
    <row r="8800" spans="3:3">
      <c r="C8800" s="2"/>
    </row>
    <row r="8801" spans="3:3">
      <c r="C8801" s="2"/>
    </row>
    <row r="8802" spans="3:3">
      <c r="C8802" s="2"/>
    </row>
    <row r="8803" spans="3:3">
      <c r="C8803" s="2"/>
    </row>
    <row r="8804" spans="3:3">
      <c r="C8804" s="2"/>
    </row>
    <row r="8805" spans="3:3">
      <c r="C8805" s="2"/>
    </row>
    <row r="8806" spans="3:3">
      <c r="C8806" s="2"/>
    </row>
    <row r="8807" spans="3:3">
      <c r="C8807" s="2"/>
    </row>
    <row r="8808" spans="3:3">
      <c r="C8808" s="2"/>
    </row>
    <row r="8809" spans="3:3">
      <c r="C8809" s="2"/>
    </row>
    <row r="8810" spans="3:3">
      <c r="C8810" s="2"/>
    </row>
    <row r="8811" spans="3:3">
      <c r="C8811" s="2"/>
    </row>
    <row r="8812" spans="3:3">
      <c r="C8812" s="2"/>
    </row>
    <row r="8813" spans="3:3">
      <c r="C8813" s="2"/>
    </row>
    <row r="8814" spans="3:3">
      <c r="C8814" s="2"/>
    </row>
    <row r="8815" spans="3:3">
      <c r="C8815" s="2"/>
    </row>
    <row r="8816" spans="3:3">
      <c r="C8816" s="2"/>
    </row>
    <row r="8817" spans="3:3">
      <c r="C8817" s="2"/>
    </row>
    <row r="8818" spans="3:3">
      <c r="C8818" s="2"/>
    </row>
    <row r="8819" spans="3:3">
      <c r="C8819" s="2"/>
    </row>
    <row r="8820" spans="3:3">
      <c r="C8820" s="2"/>
    </row>
    <row r="8821" spans="3:3">
      <c r="C8821" s="2"/>
    </row>
    <row r="8822" spans="3:3">
      <c r="C8822" s="2"/>
    </row>
    <row r="8823" spans="3:3">
      <c r="C8823" s="2"/>
    </row>
    <row r="8824" spans="3:3">
      <c r="C8824" s="2"/>
    </row>
    <row r="8825" spans="3:3">
      <c r="C8825" s="2"/>
    </row>
    <row r="8826" spans="3:3">
      <c r="C8826" s="2"/>
    </row>
    <row r="8827" spans="3:3">
      <c r="C8827" s="2"/>
    </row>
    <row r="8828" spans="3:3">
      <c r="C8828" s="2"/>
    </row>
    <row r="8829" spans="3:3">
      <c r="C8829" s="2"/>
    </row>
    <row r="8830" spans="3:3">
      <c r="C8830" s="2"/>
    </row>
    <row r="8831" spans="3:3">
      <c r="C8831" s="2"/>
    </row>
    <row r="8832" spans="3:3">
      <c r="C8832" s="2"/>
    </row>
    <row r="8833" spans="3:3">
      <c r="C8833" s="2"/>
    </row>
    <row r="8834" spans="3:3">
      <c r="C8834" s="2"/>
    </row>
    <row r="8835" spans="3:3">
      <c r="C8835" s="2"/>
    </row>
    <row r="8836" spans="3:3">
      <c r="C8836" s="2"/>
    </row>
    <row r="8837" spans="3:3">
      <c r="C8837" s="2"/>
    </row>
    <row r="8838" spans="3:3">
      <c r="C8838" s="2"/>
    </row>
    <row r="8839" spans="3:3">
      <c r="C8839" s="2"/>
    </row>
    <row r="8840" spans="3:3">
      <c r="C8840" s="2"/>
    </row>
    <row r="8841" spans="3:3">
      <c r="C8841" s="2"/>
    </row>
    <row r="8842" spans="3:3">
      <c r="C8842" s="2"/>
    </row>
    <row r="8843" spans="3:3">
      <c r="C8843" s="2"/>
    </row>
    <row r="8844" spans="3:3">
      <c r="C8844" s="2"/>
    </row>
    <row r="8845" spans="3:3">
      <c r="C8845" s="2"/>
    </row>
    <row r="8846" spans="3:3">
      <c r="C8846" s="2"/>
    </row>
    <row r="8847" spans="3:3">
      <c r="C8847" s="2"/>
    </row>
    <row r="8848" spans="3:3">
      <c r="C8848" s="2"/>
    </row>
    <row r="8849" spans="3:3">
      <c r="C8849" s="2"/>
    </row>
    <row r="8850" spans="3:3">
      <c r="C8850" s="2"/>
    </row>
    <row r="8851" spans="3:3">
      <c r="C8851" s="2"/>
    </row>
    <row r="8852" spans="3:3">
      <c r="C8852" s="2"/>
    </row>
    <row r="8853" spans="3:3">
      <c r="C8853" s="2"/>
    </row>
    <row r="8854" spans="3:3">
      <c r="C8854" s="2"/>
    </row>
    <row r="8855" spans="3:3">
      <c r="C8855" s="2"/>
    </row>
    <row r="8856" spans="3:3">
      <c r="C8856" s="2"/>
    </row>
    <row r="8857" spans="3:3">
      <c r="C8857" s="2"/>
    </row>
    <row r="8858" spans="3:3">
      <c r="C8858" s="2"/>
    </row>
    <row r="8859" spans="3:3">
      <c r="C8859" s="2"/>
    </row>
    <row r="8860" spans="3:3">
      <c r="C8860" s="2"/>
    </row>
    <row r="8861" spans="3:3">
      <c r="C8861" s="2"/>
    </row>
    <row r="8862" spans="3:3">
      <c r="C8862" s="2"/>
    </row>
    <row r="8863" spans="3:3">
      <c r="C8863" s="2"/>
    </row>
    <row r="8864" spans="3:3">
      <c r="C8864" s="2"/>
    </row>
    <row r="8865" spans="3:3">
      <c r="C8865" s="2"/>
    </row>
    <row r="8866" spans="3:3">
      <c r="C8866" s="2"/>
    </row>
    <row r="8867" spans="3:3">
      <c r="C8867" s="2"/>
    </row>
    <row r="8868" spans="3:3">
      <c r="C8868" s="2"/>
    </row>
    <row r="8869" spans="3:3">
      <c r="C8869" s="2"/>
    </row>
    <row r="8870" spans="3:3">
      <c r="C8870" s="2"/>
    </row>
    <row r="8871" spans="3:3">
      <c r="C8871" s="2"/>
    </row>
    <row r="8872" spans="3:3">
      <c r="C8872" s="2"/>
    </row>
    <row r="8873" spans="3:3">
      <c r="C8873" s="2"/>
    </row>
    <row r="8874" spans="3:3">
      <c r="C8874" s="2"/>
    </row>
    <row r="8875" spans="3:3">
      <c r="C8875" s="2"/>
    </row>
    <row r="8876" spans="3:3">
      <c r="C8876" s="2"/>
    </row>
    <row r="8877" spans="3:3">
      <c r="C8877" s="2"/>
    </row>
    <row r="8878" spans="3:3">
      <c r="C8878" s="2"/>
    </row>
    <row r="8879" spans="3:3">
      <c r="C8879" s="2"/>
    </row>
    <row r="8880" spans="3:3">
      <c r="C8880" s="2"/>
    </row>
    <row r="8881" spans="3:3">
      <c r="C8881" s="2"/>
    </row>
    <row r="8882" spans="3:3">
      <c r="C8882" s="2"/>
    </row>
    <row r="8883" spans="3:3">
      <c r="C8883" s="2"/>
    </row>
    <row r="8884" spans="3:3">
      <c r="C8884" s="2"/>
    </row>
    <row r="8885" spans="3:3">
      <c r="C8885" s="2"/>
    </row>
    <row r="8886" spans="3:3">
      <c r="C8886" s="2"/>
    </row>
    <row r="8887" spans="3:3">
      <c r="C8887" s="2"/>
    </row>
    <row r="8888" spans="3:3">
      <c r="C8888" s="2"/>
    </row>
    <row r="8889" spans="3:3">
      <c r="C8889" s="2"/>
    </row>
    <row r="8890" spans="3:3">
      <c r="C8890" s="2"/>
    </row>
    <row r="8891" spans="3:3">
      <c r="C8891" s="2"/>
    </row>
    <row r="8892" spans="3:3">
      <c r="C8892" s="2"/>
    </row>
    <row r="8893" spans="3:3">
      <c r="C8893" s="2"/>
    </row>
    <row r="8894" spans="3:3">
      <c r="C8894" s="2"/>
    </row>
    <row r="8895" spans="3:3">
      <c r="C8895" s="2"/>
    </row>
    <row r="8896" spans="3:3">
      <c r="C8896" s="2"/>
    </row>
    <row r="8897" spans="3:3">
      <c r="C8897" s="2"/>
    </row>
    <row r="8898" spans="3:3">
      <c r="C8898" s="2"/>
    </row>
    <row r="8899" spans="3:3">
      <c r="C8899" s="2"/>
    </row>
    <row r="8900" spans="3:3">
      <c r="C8900" s="2"/>
    </row>
    <row r="8901" spans="3:3">
      <c r="C8901" s="2"/>
    </row>
    <row r="8902" spans="3:3">
      <c r="C8902" s="2"/>
    </row>
    <row r="8903" spans="3:3">
      <c r="C8903" s="2"/>
    </row>
    <row r="8904" spans="3:3">
      <c r="C8904" s="2"/>
    </row>
    <row r="8905" spans="3:3">
      <c r="C8905" s="2"/>
    </row>
    <row r="8906" spans="3:3">
      <c r="C8906" s="2"/>
    </row>
    <row r="8907" spans="3:3">
      <c r="C8907" s="2"/>
    </row>
    <row r="8908" spans="3:3">
      <c r="C8908" s="2"/>
    </row>
    <row r="8909" spans="3:3">
      <c r="C8909" s="2"/>
    </row>
    <row r="8910" spans="3:3">
      <c r="C8910" s="2"/>
    </row>
    <row r="8911" spans="3:3">
      <c r="C8911" s="2"/>
    </row>
    <row r="8912" spans="3:3">
      <c r="C8912" s="2"/>
    </row>
    <row r="8913" spans="3:3">
      <c r="C8913" s="2"/>
    </row>
    <row r="8914" spans="3:3">
      <c r="C8914" s="2"/>
    </row>
    <row r="8915" spans="3:3">
      <c r="C8915" s="2"/>
    </row>
    <row r="8916" spans="3:3">
      <c r="C8916" s="2"/>
    </row>
    <row r="8917" spans="3:3">
      <c r="C8917" s="2"/>
    </row>
    <row r="8918" spans="3:3">
      <c r="C8918" s="2"/>
    </row>
    <row r="8919" spans="3:3">
      <c r="C8919" s="2"/>
    </row>
    <row r="8920" spans="3:3">
      <c r="C8920" s="2"/>
    </row>
    <row r="8921" spans="3:3">
      <c r="C8921" s="2"/>
    </row>
    <row r="8922" spans="3:3">
      <c r="C8922" s="2"/>
    </row>
    <row r="8923" spans="3:3">
      <c r="C8923" s="2"/>
    </row>
    <row r="8924" spans="3:3">
      <c r="C8924" s="2"/>
    </row>
    <row r="8925" spans="3:3">
      <c r="C8925" s="2"/>
    </row>
    <row r="8926" spans="3:3">
      <c r="C8926" s="2"/>
    </row>
    <row r="8927" spans="3:3">
      <c r="C8927" s="2"/>
    </row>
    <row r="8928" spans="3:3">
      <c r="C8928" s="2"/>
    </row>
    <row r="8929" spans="3:3">
      <c r="C8929" s="2"/>
    </row>
    <row r="8930" spans="3:3">
      <c r="C8930" s="2"/>
    </row>
    <row r="8931" spans="3:3">
      <c r="C8931" s="2"/>
    </row>
    <row r="8932" spans="3:3">
      <c r="C8932" s="2"/>
    </row>
    <row r="8933" spans="3:3">
      <c r="C8933" s="2"/>
    </row>
    <row r="8934" spans="3:3">
      <c r="C8934" s="2"/>
    </row>
    <row r="8935" spans="3:3">
      <c r="C8935" s="2"/>
    </row>
    <row r="8936" spans="3:3">
      <c r="C8936" s="2"/>
    </row>
    <row r="8937" spans="3:3">
      <c r="C8937" s="2"/>
    </row>
    <row r="8938" spans="3:3">
      <c r="C8938" s="2"/>
    </row>
    <row r="8939" spans="3:3">
      <c r="C8939" s="2"/>
    </row>
    <row r="8940" spans="3:3">
      <c r="C8940" s="2"/>
    </row>
    <row r="8941" spans="3:3">
      <c r="C8941" s="2"/>
    </row>
    <row r="8942" spans="3:3">
      <c r="C8942" s="2"/>
    </row>
    <row r="8943" spans="3:3">
      <c r="C8943" s="2"/>
    </row>
    <row r="8944" spans="3:3">
      <c r="C8944" s="2"/>
    </row>
    <row r="8945" spans="3:3">
      <c r="C8945" s="2"/>
    </row>
    <row r="8946" spans="3:3">
      <c r="C8946" s="2"/>
    </row>
    <row r="8947" spans="3:3">
      <c r="C8947" s="2"/>
    </row>
    <row r="8948" spans="3:3">
      <c r="C8948" s="2"/>
    </row>
    <row r="8949" spans="3:3">
      <c r="C8949" s="2"/>
    </row>
    <row r="8950" spans="3:3">
      <c r="C8950" s="2"/>
    </row>
    <row r="8951" spans="3:3">
      <c r="C8951" s="2"/>
    </row>
    <row r="8952" spans="3:3">
      <c r="C8952" s="2"/>
    </row>
    <row r="8953" spans="3:3">
      <c r="C8953" s="2"/>
    </row>
    <row r="8954" spans="3:3">
      <c r="C8954" s="2"/>
    </row>
    <row r="8955" spans="3:3">
      <c r="C8955" s="2"/>
    </row>
    <row r="8956" spans="3:3">
      <c r="C8956" s="2"/>
    </row>
    <row r="8957" spans="3:3">
      <c r="C8957" s="2"/>
    </row>
    <row r="8958" spans="3:3">
      <c r="C8958" s="2"/>
    </row>
    <row r="8959" spans="3:3">
      <c r="C8959" s="2"/>
    </row>
    <row r="8960" spans="3:3">
      <c r="C8960" s="2"/>
    </row>
    <row r="8961" spans="3:3">
      <c r="C8961" s="2"/>
    </row>
    <row r="8962" spans="3:3">
      <c r="C8962" s="2"/>
    </row>
    <row r="8963" spans="3:3">
      <c r="C8963" s="2"/>
    </row>
    <row r="8964" spans="3:3">
      <c r="C8964" s="2"/>
    </row>
    <row r="8965" spans="3:3">
      <c r="C8965" s="2"/>
    </row>
    <row r="8966" spans="3:3">
      <c r="C8966" s="2"/>
    </row>
    <row r="8967" spans="3:3">
      <c r="C8967" s="2"/>
    </row>
    <row r="8968" spans="3:3">
      <c r="C8968" s="2"/>
    </row>
    <row r="8969" spans="3:3">
      <c r="C8969" s="2"/>
    </row>
    <row r="8970" spans="3:3">
      <c r="C8970" s="2"/>
    </row>
    <row r="8971" spans="3:3">
      <c r="C8971" s="2"/>
    </row>
    <row r="8972" spans="3:3">
      <c r="C8972" s="2"/>
    </row>
    <row r="8973" spans="3:3">
      <c r="C8973" s="2"/>
    </row>
    <row r="8974" spans="3:3">
      <c r="C8974" s="2"/>
    </row>
    <row r="8975" spans="3:3">
      <c r="C8975" s="2"/>
    </row>
    <row r="8976" spans="3:3">
      <c r="C8976" s="2"/>
    </row>
    <row r="8977" spans="3:3">
      <c r="C8977" s="2"/>
    </row>
    <row r="8978" spans="3:3">
      <c r="C8978" s="2"/>
    </row>
    <row r="8979" spans="3:3">
      <c r="C8979" s="2"/>
    </row>
    <row r="8980" spans="3:3">
      <c r="C8980" s="2"/>
    </row>
    <row r="8981" spans="3:3">
      <c r="C8981" s="2"/>
    </row>
    <row r="8982" spans="3:3">
      <c r="C8982" s="2"/>
    </row>
    <row r="8983" spans="3:3">
      <c r="C8983" s="2"/>
    </row>
    <row r="8984" spans="3:3">
      <c r="C8984" s="2"/>
    </row>
    <row r="8985" spans="3:3">
      <c r="C8985" s="2"/>
    </row>
    <row r="8986" spans="3:3">
      <c r="C8986" s="2"/>
    </row>
    <row r="8987" spans="3:3">
      <c r="C8987" s="2"/>
    </row>
    <row r="8988" spans="3:3">
      <c r="C8988" s="2"/>
    </row>
    <row r="8989" spans="3:3">
      <c r="C8989" s="2"/>
    </row>
    <row r="8990" spans="3:3">
      <c r="C8990" s="2"/>
    </row>
    <row r="8991" spans="3:3">
      <c r="C8991" s="2"/>
    </row>
    <row r="8992" spans="3:3">
      <c r="C8992" s="2"/>
    </row>
    <row r="8993" spans="3:3">
      <c r="C8993" s="2"/>
    </row>
    <row r="8994" spans="3:3">
      <c r="C8994" s="2"/>
    </row>
    <row r="8995" spans="3:3">
      <c r="C8995" s="2"/>
    </row>
    <row r="8996" spans="3:3">
      <c r="C8996" s="2"/>
    </row>
    <row r="8997" spans="3:3">
      <c r="C8997" s="2"/>
    </row>
    <row r="8998" spans="3:3">
      <c r="C8998" s="2"/>
    </row>
    <row r="8999" spans="3:3">
      <c r="C8999" s="2"/>
    </row>
    <row r="9000" spans="3:3">
      <c r="C9000" s="2"/>
    </row>
    <row r="9001" spans="3:3">
      <c r="C9001" s="2"/>
    </row>
    <row r="9002" spans="3:3">
      <c r="C9002" s="2"/>
    </row>
    <row r="9003" spans="3:3">
      <c r="C9003" s="2"/>
    </row>
    <row r="9004" spans="3:3">
      <c r="C9004" s="2"/>
    </row>
    <row r="9005" spans="3:3">
      <c r="C9005" s="2"/>
    </row>
    <row r="9006" spans="3:3">
      <c r="C9006" s="2"/>
    </row>
    <row r="9007" spans="3:3">
      <c r="C9007" s="2"/>
    </row>
    <row r="9008" spans="3:3">
      <c r="C9008" s="2"/>
    </row>
    <row r="9009" spans="3:3">
      <c r="C9009" s="2"/>
    </row>
    <row r="9010" spans="3:3">
      <c r="C9010" s="2"/>
    </row>
    <row r="9011" spans="3:3">
      <c r="C9011" s="2"/>
    </row>
    <row r="9012" spans="3:3">
      <c r="C9012" s="2"/>
    </row>
    <row r="9013" spans="3:3">
      <c r="C9013" s="2"/>
    </row>
    <row r="9014" spans="3:3">
      <c r="C9014" s="2"/>
    </row>
    <row r="9015" spans="3:3">
      <c r="C9015" s="2"/>
    </row>
    <row r="9016" spans="3:3">
      <c r="C9016" s="2"/>
    </row>
    <row r="9017" spans="3:3">
      <c r="C9017" s="2"/>
    </row>
    <row r="9018" spans="3:3">
      <c r="C9018" s="2"/>
    </row>
    <row r="9019" spans="3:3">
      <c r="C9019" s="2"/>
    </row>
    <row r="9020" spans="3:3">
      <c r="C9020" s="2"/>
    </row>
    <row r="9021" spans="3:3">
      <c r="C9021" s="2"/>
    </row>
    <row r="9022" spans="3:3">
      <c r="C9022" s="2"/>
    </row>
    <row r="9023" spans="3:3">
      <c r="C9023" s="2"/>
    </row>
    <row r="9024" spans="3:3">
      <c r="C9024" s="2"/>
    </row>
    <row r="9025" spans="3:3">
      <c r="C9025" s="2"/>
    </row>
    <row r="9026" spans="3:3">
      <c r="C9026" s="2"/>
    </row>
    <row r="9027" spans="3:3">
      <c r="C9027" s="2"/>
    </row>
    <row r="9028" spans="3:3">
      <c r="C9028" s="2"/>
    </row>
    <row r="9029" spans="3:3">
      <c r="C9029" s="2"/>
    </row>
    <row r="9030" spans="3:3">
      <c r="C9030" s="2"/>
    </row>
    <row r="9031" spans="3:3">
      <c r="C9031" s="2"/>
    </row>
    <row r="9032" spans="3:3">
      <c r="C9032" s="2"/>
    </row>
    <row r="9033" spans="3:3">
      <c r="C9033" s="2"/>
    </row>
    <row r="9034" spans="3:3">
      <c r="C9034" s="2"/>
    </row>
    <row r="9035" spans="3:3">
      <c r="C9035" s="2"/>
    </row>
    <row r="9036" spans="3:3">
      <c r="C9036" s="2"/>
    </row>
    <row r="9037" spans="3:3">
      <c r="C9037" s="2"/>
    </row>
    <row r="9038" spans="3:3">
      <c r="C9038" s="2"/>
    </row>
    <row r="9039" spans="3:3">
      <c r="C9039" s="2"/>
    </row>
    <row r="9040" spans="3:3">
      <c r="C9040" s="2"/>
    </row>
    <row r="9041" spans="3:3">
      <c r="C9041" s="2"/>
    </row>
    <row r="9042" spans="3:3">
      <c r="C9042" s="2"/>
    </row>
    <row r="9043" spans="3:3">
      <c r="C9043" s="2"/>
    </row>
    <row r="9044" spans="3:3">
      <c r="C9044" s="2"/>
    </row>
    <row r="9045" spans="3:3">
      <c r="C9045" s="2"/>
    </row>
    <row r="9046" spans="3:3">
      <c r="C9046" s="2"/>
    </row>
    <row r="9047" spans="3:3">
      <c r="C9047" s="2"/>
    </row>
    <row r="9048" spans="3:3">
      <c r="C9048" s="2"/>
    </row>
    <row r="9049" spans="3:3">
      <c r="C9049" s="2"/>
    </row>
    <row r="9050" spans="3:3">
      <c r="C9050" s="2"/>
    </row>
    <row r="9051" spans="3:3">
      <c r="C9051" s="2"/>
    </row>
    <row r="9052" spans="3:3">
      <c r="C9052" s="2"/>
    </row>
    <row r="9053" spans="3:3">
      <c r="C9053" s="2"/>
    </row>
    <row r="9054" spans="3:3">
      <c r="C9054" s="2"/>
    </row>
    <row r="9055" spans="3:3">
      <c r="C9055" s="2"/>
    </row>
    <row r="9056" spans="3:3">
      <c r="C9056" s="2"/>
    </row>
    <row r="9057" spans="3:3">
      <c r="C9057" s="2"/>
    </row>
    <row r="9058" spans="3:3">
      <c r="C9058" s="2"/>
    </row>
    <row r="9059" spans="3:3">
      <c r="C9059" s="2"/>
    </row>
    <row r="9060" spans="3:3">
      <c r="C9060" s="2"/>
    </row>
    <row r="9061" spans="3:3">
      <c r="C9061" s="2"/>
    </row>
    <row r="9062" spans="3:3">
      <c r="C9062" s="2"/>
    </row>
    <row r="9063" spans="3:3">
      <c r="C9063" s="2"/>
    </row>
    <row r="9064" spans="3:3">
      <c r="C9064" s="2"/>
    </row>
    <row r="9065" spans="3:3">
      <c r="C9065" s="2"/>
    </row>
    <row r="9066" spans="3:3">
      <c r="C9066" s="2"/>
    </row>
    <row r="9067" spans="3:3">
      <c r="C9067" s="2"/>
    </row>
    <row r="9068" spans="3:3">
      <c r="C9068" s="2"/>
    </row>
    <row r="9069" spans="3:3">
      <c r="C9069" s="2"/>
    </row>
    <row r="9070" spans="3:3">
      <c r="C9070" s="2"/>
    </row>
    <row r="9071" spans="3:3">
      <c r="C9071" s="2"/>
    </row>
    <row r="9072" spans="3:3">
      <c r="C9072" s="2"/>
    </row>
    <row r="9073" spans="3:3">
      <c r="C9073" s="2"/>
    </row>
    <row r="9074" spans="3:3">
      <c r="C9074" s="2"/>
    </row>
    <row r="9075" spans="3:3">
      <c r="C9075" s="2"/>
    </row>
    <row r="9076" spans="3:3">
      <c r="C9076" s="2"/>
    </row>
    <row r="9077" spans="3:3">
      <c r="C9077" s="2"/>
    </row>
    <row r="9078" spans="3:3">
      <c r="C9078" s="2"/>
    </row>
    <row r="9079" spans="3:3">
      <c r="C9079" s="2"/>
    </row>
    <row r="9080" spans="3:3">
      <c r="C9080" s="2"/>
    </row>
    <row r="9081" spans="3:3">
      <c r="C9081" s="2"/>
    </row>
    <row r="9082" spans="3:3">
      <c r="C9082" s="2"/>
    </row>
    <row r="9083" spans="3:3">
      <c r="C9083" s="2"/>
    </row>
    <row r="9084" spans="3:3">
      <c r="C9084" s="2"/>
    </row>
    <row r="9085" spans="3:3">
      <c r="C9085" s="2"/>
    </row>
    <row r="9086" spans="3:3">
      <c r="C9086" s="2"/>
    </row>
    <row r="9087" spans="3:3">
      <c r="C9087" s="2"/>
    </row>
    <row r="9088" spans="3:3">
      <c r="C9088" s="2"/>
    </row>
    <row r="9089" spans="3:3">
      <c r="C9089" s="2"/>
    </row>
    <row r="9090" spans="3:3">
      <c r="C9090" s="2"/>
    </row>
    <row r="9091" spans="3:3">
      <c r="C9091" s="2"/>
    </row>
    <row r="9092" spans="3:3">
      <c r="C9092" s="2"/>
    </row>
    <row r="9093" spans="3:3">
      <c r="C9093" s="2"/>
    </row>
    <row r="9094" spans="3:3">
      <c r="C9094" s="2"/>
    </row>
    <row r="9095" spans="3:3">
      <c r="C9095" s="2"/>
    </row>
    <row r="9096" spans="3:3">
      <c r="C9096" s="2"/>
    </row>
    <row r="9097" spans="3:3">
      <c r="C9097" s="2"/>
    </row>
    <row r="9098" spans="3:3">
      <c r="C9098" s="2"/>
    </row>
    <row r="9099" spans="3:3">
      <c r="C9099" s="2"/>
    </row>
    <row r="9100" spans="3:3">
      <c r="C9100" s="2"/>
    </row>
    <row r="9101" spans="3:3">
      <c r="C9101" s="2"/>
    </row>
    <row r="9102" spans="3:3">
      <c r="C9102" s="2"/>
    </row>
    <row r="9103" spans="3:3">
      <c r="C9103" s="2"/>
    </row>
    <row r="9104" spans="3:3">
      <c r="C9104" s="2"/>
    </row>
    <row r="9105" spans="3:3">
      <c r="C9105" s="2"/>
    </row>
    <row r="9106" spans="3:3">
      <c r="C9106" s="2"/>
    </row>
    <row r="9107" spans="3:3">
      <c r="C9107" s="2"/>
    </row>
    <row r="9108" spans="3:3">
      <c r="C9108" s="2"/>
    </row>
    <row r="9109" spans="3:3">
      <c r="C9109" s="2"/>
    </row>
    <row r="9110" spans="3:3">
      <c r="C9110" s="2"/>
    </row>
    <row r="9111" spans="3:3">
      <c r="C9111" s="2"/>
    </row>
    <row r="9112" spans="3:3">
      <c r="C9112" s="2"/>
    </row>
    <row r="9113" spans="3:3">
      <c r="C9113" s="2"/>
    </row>
    <row r="9114" spans="3:3">
      <c r="C9114" s="2"/>
    </row>
    <row r="9115" spans="3:3">
      <c r="C9115" s="2"/>
    </row>
    <row r="9116" spans="3:3">
      <c r="C9116" s="2"/>
    </row>
    <row r="9117" spans="3:3">
      <c r="C9117" s="2"/>
    </row>
    <row r="9118" spans="3:3">
      <c r="C9118" s="2"/>
    </row>
    <row r="9119" spans="3:3">
      <c r="C9119" s="2"/>
    </row>
    <row r="9120" spans="3:3">
      <c r="C9120" s="2"/>
    </row>
    <row r="9121" spans="3:3">
      <c r="C9121" s="2"/>
    </row>
    <row r="9122" spans="3:3">
      <c r="C9122" s="2"/>
    </row>
    <row r="9123" spans="3:3">
      <c r="C9123" s="2"/>
    </row>
    <row r="9124" spans="3:3">
      <c r="C9124" s="2"/>
    </row>
    <row r="9125" spans="3:3">
      <c r="C9125" s="2"/>
    </row>
    <row r="9126" spans="3:3">
      <c r="C9126" s="2"/>
    </row>
    <row r="9127" spans="3:3">
      <c r="C9127" s="2"/>
    </row>
    <row r="9128" spans="3:3">
      <c r="C9128" s="2"/>
    </row>
    <row r="9129" spans="3:3">
      <c r="C9129" s="2"/>
    </row>
    <row r="9130" spans="3:3">
      <c r="C9130" s="2"/>
    </row>
    <row r="9131" spans="3:3">
      <c r="C9131" s="2"/>
    </row>
    <row r="9132" spans="3:3">
      <c r="C9132" s="2"/>
    </row>
    <row r="9133" spans="3:3">
      <c r="C9133" s="2"/>
    </row>
    <row r="9134" spans="3:3">
      <c r="C9134" s="2"/>
    </row>
    <row r="9135" spans="3:3">
      <c r="C9135" s="2"/>
    </row>
    <row r="9136" spans="3:3">
      <c r="C9136" s="2"/>
    </row>
    <row r="9137" spans="3:3">
      <c r="C9137" s="2"/>
    </row>
    <row r="9138" spans="3:3">
      <c r="C9138" s="2"/>
    </row>
    <row r="9139" spans="3:3">
      <c r="C9139" s="2"/>
    </row>
    <row r="9140" spans="3:3">
      <c r="C9140" s="2"/>
    </row>
    <row r="9141" spans="3:3">
      <c r="C9141" s="2"/>
    </row>
    <row r="9142" spans="3:3">
      <c r="C9142" s="2"/>
    </row>
    <row r="9143" spans="3:3">
      <c r="C9143" s="2"/>
    </row>
    <row r="9144" spans="3:3">
      <c r="C9144" s="2"/>
    </row>
    <row r="9145" spans="3:3">
      <c r="C9145" s="2"/>
    </row>
    <row r="9146" spans="3:3">
      <c r="C9146" s="2"/>
    </row>
    <row r="9147" spans="3:3">
      <c r="C9147" s="2"/>
    </row>
    <row r="9148" spans="3:3">
      <c r="C9148" s="2"/>
    </row>
    <row r="9149" spans="3:3">
      <c r="C9149" s="2"/>
    </row>
    <row r="9150" spans="3:3">
      <c r="C9150" s="2"/>
    </row>
    <row r="9151" spans="3:3">
      <c r="C9151" s="2"/>
    </row>
    <row r="9152" spans="3:3">
      <c r="C9152" s="2"/>
    </row>
    <row r="9153" spans="3:3">
      <c r="C9153" s="2"/>
    </row>
    <row r="9154" spans="3:3">
      <c r="C9154" s="2"/>
    </row>
    <row r="9155" spans="3:3">
      <c r="C9155" s="2"/>
    </row>
    <row r="9156" spans="3:3">
      <c r="C9156" s="2"/>
    </row>
    <row r="9157" spans="3:3">
      <c r="C9157" s="2"/>
    </row>
    <row r="9158" spans="3:3">
      <c r="C9158" s="2"/>
    </row>
    <row r="9159" spans="3:3">
      <c r="C9159" s="2"/>
    </row>
    <row r="9160" spans="3:3">
      <c r="C9160" s="2"/>
    </row>
    <row r="9161" spans="3:3">
      <c r="C9161" s="2"/>
    </row>
    <row r="9162" spans="3:3">
      <c r="C9162" s="2"/>
    </row>
    <row r="9163" spans="3:3">
      <c r="C9163" s="2"/>
    </row>
    <row r="9164" spans="3:3">
      <c r="C9164" s="2"/>
    </row>
    <row r="9165" spans="3:3">
      <c r="C9165" s="2"/>
    </row>
    <row r="9166" spans="3:3">
      <c r="C9166" s="2"/>
    </row>
    <row r="9167" spans="3:3">
      <c r="C9167" s="2"/>
    </row>
    <row r="9168" spans="3:3">
      <c r="C9168" s="2"/>
    </row>
    <row r="9169" spans="3:3">
      <c r="C9169" s="2"/>
    </row>
    <row r="9170" spans="3:3">
      <c r="C9170" s="2"/>
    </row>
    <row r="9171" spans="3:3">
      <c r="C9171" s="2"/>
    </row>
    <row r="9172" spans="3:3">
      <c r="C9172" s="2"/>
    </row>
    <row r="9173" spans="3:3">
      <c r="C9173" s="2"/>
    </row>
    <row r="9174" spans="3:3">
      <c r="C9174" s="2"/>
    </row>
    <row r="9175" spans="3:3">
      <c r="C9175" s="2"/>
    </row>
    <row r="9176" spans="3:3">
      <c r="C9176" s="2"/>
    </row>
    <row r="9177" spans="3:3">
      <c r="C9177" s="2"/>
    </row>
    <row r="9178" spans="3:3">
      <c r="C9178" s="2"/>
    </row>
    <row r="9179" spans="3:3">
      <c r="C9179" s="2"/>
    </row>
    <row r="9180" spans="3:3">
      <c r="C9180" s="2"/>
    </row>
    <row r="9181" spans="3:3">
      <c r="C9181" s="2"/>
    </row>
    <row r="9182" spans="3:3">
      <c r="C9182" s="2"/>
    </row>
    <row r="9183" spans="3:3">
      <c r="C9183" s="2"/>
    </row>
    <row r="9184" spans="3:3">
      <c r="C9184" s="2"/>
    </row>
    <row r="9185" spans="3:3">
      <c r="C9185" s="2"/>
    </row>
    <row r="9186" spans="3:3">
      <c r="C9186" s="2"/>
    </row>
    <row r="9187" spans="3:3">
      <c r="C9187" s="2"/>
    </row>
    <row r="9188" spans="3:3">
      <c r="C9188" s="2"/>
    </row>
    <row r="9189" spans="3:3">
      <c r="C9189" s="2"/>
    </row>
    <row r="9190" spans="3:3">
      <c r="C9190" s="2"/>
    </row>
    <row r="9191" spans="3:3">
      <c r="C9191" s="2"/>
    </row>
    <row r="9192" spans="3:3">
      <c r="C9192" s="2"/>
    </row>
    <row r="9193" spans="3:3">
      <c r="C9193" s="2"/>
    </row>
    <row r="9194" spans="3:3">
      <c r="C9194" s="2"/>
    </row>
    <row r="9195" spans="3:3">
      <c r="C9195" s="2"/>
    </row>
    <row r="9196" spans="3:3">
      <c r="C9196" s="2"/>
    </row>
    <row r="9197" spans="3:3">
      <c r="C9197" s="2"/>
    </row>
    <row r="9198" spans="3:3">
      <c r="C9198" s="2"/>
    </row>
    <row r="9199" spans="3:3">
      <c r="C9199" s="2"/>
    </row>
    <row r="9200" spans="3:3">
      <c r="C9200" s="2"/>
    </row>
    <row r="9201" spans="3:3">
      <c r="C9201" s="2"/>
    </row>
    <row r="9202" spans="3:3">
      <c r="C9202" s="2"/>
    </row>
    <row r="9203" spans="3:3">
      <c r="C9203" s="2"/>
    </row>
    <row r="9204" spans="3:3">
      <c r="C9204" s="2"/>
    </row>
    <row r="9205" spans="3:3">
      <c r="C9205" s="2"/>
    </row>
    <row r="9206" spans="3:3">
      <c r="C9206" s="2"/>
    </row>
    <row r="9207" spans="3:3">
      <c r="C9207" s="2"/>
    </row>
    <row r="9208" spans="3:3">
      <c r="C9208" s="2"/>
    </row>
    <row r="9209" spans="3:3">
      <c r="C9209" s="2"/>
    </row>
    <row r="9210" spans="3:3">
      <c r="C9210" s="2"/>
    </row>
    <row r="9211" spans="3:3">
      <c r="C9211" s="2"/>
    </row>
    <row r="9212" spans="3:3">
      <c r="C9212" s="2"/>
    </row>
    <row r="9213" spans="3:3">
      <c r="C9213" s="2"/>
    </row>
    <row r="9214" spans="3:3">
      <c r="C9214" s="2"/>
    </row>
    <row r="9215" spans="3:3">
      <c r="C9215" s="2"/>
    </row>
    <row r="9216" spans="3:3">
      <c r="C9216" s="2"/>
    </row>
    <row r="9217" spans="3:3">
      <c r="C9217" s="2"/>
    </row>
    <row r="9218" spans="3:3">
      <c r="C9218" s="2"/>
    </row>
    <row r="9219" spans="3:3">
      <c r="C9219" s="2"/>
    </row>
    <row r="9220" spans="3:3">
      <c r="C9220" s="2"/>
    </row>
    <row r="9221" spans="3:3">
      <c r="C9221" s="2"/>
    </row>
    <row r="9222" spans="3:3">
      <c r="C9222" s="2"/>
    </row>
    <row r="9223" spans="3:3">
      <c r="C9223" s="2"/>
    </row>
    <row r="9224" spans="3:3">
      <c r="C9224" s="2"/>
    </row>
    <row r="9225" spans="3:3">
      <c r="C9225" s="2"/>
    </row>
    <row r="9226" spans="3:3">
      <c r="C9226" s="2"/>
    </row>
    <row r="9227" spans="3:3">
      <c r="C9227" s="2"/>
    </row>
    <row r="9228" spans="3:3">
      <c r="C9228" s="2"/>
    </row>
    <row r="9229" spans="3:3">
      <c r="C9229" s="2"/>
    </row>
    <row r="9230" spans="3:3">
      <c r="C9230" s="2"/>
    </row>
    <row r="9231" spans="3:3">
      <c r="C9231" s="2"/>
    </row>
    <row r="9232" spans="3:3">
      <c r="C9232" s="2"/>
    </row>
    <row r="9233" spans="3:3">
      <c r="C9233" s="2"/>
    </row>
    <row r="9234" spans="3:3">
      <c r="C9234" s="2"/>
    </row>
    <row r="9235" spans="3:3">
      <c r="C9235" s="2"/>
    </row>
    <row r="9236" spans="3:3">
      <c r="C9236" s="2"/>
    </row>
    <row r="9237" spans="3:3">
      <c r="C9237" s="2"/>
    </row>
    <row r="9238" spans="3:3">
      <c r="C9238" s="2"/>
    </row>
    <row r="9239" spans="3:3">
      <c r="C9239" s="2"/>
    </row>
    <row r="9240" spans="3:3">
      <c r="C9240" s="2"/>
    </row>
    <row r="9241" spans="3:3">
      <c r="C9241" s="2"/>
    </row>
    <row r="9242" spans="3:3">
      <c r="C9242" s="2"/>
    </row>
    <row r="9243" spans="3:3">
      <c r="C9243" s="2"/>
    </row>
    <row r="9244" spans="3:3">
      <c r="C9244" s="2"/>
    </row>
    <row r="9245" spans="3:3">
      <c r="C9245" s="2"/>
    </row>
    <row r="9246" spans="3:3">
      <c r="C9246" s="2"/>
    </row>
    <row r="9247" spans="3:3">
      <c r="C9247" s="2"/>
    </row>
    <row r="9248" spans="3:3">
      <c r="C9248" s="2"/>
    </row>
    <row r="9249" spans="3:3">
      <c r="C9249" s="2"/>
    </row>
    <row r="9250" spans="3:3">
      <c r="C9250" s="2"/>
    </row>
    <row r="9251" spans="3:3">
      <c r="C9251" s="2"/>
    </row>
    <row r="9252" spans="3:3">
      <c r="C9252" s="2"/>
    </row>
    <row r="9253" spans="3:3">
      <c r="C9253" s="2"/>
    </row>
    <row r="9254" spans="3:3">
      <c r="C9254" s="2"/>
    </row>
    <row r="9255" spans="3:3">
      <c r="C9255" s="2"/>
    </row>
    <row r="9256" spans="3:3">
      <c r="C9256" s="2"/>
    </row>
    <row r="9257" spans="3:3">
      <c r="C9257" s="2"/>
    </row>
    <row r="9258" spans="3:3">
      <c r="C9258" s="2"/>
    </row>
    <row r="9259" spans="3:3">
      <c r="C9259" s="2"/>
    </row>
    <row r="9260" spans="3:3">
      <c r="C9260" s="2"/>
    </row>
    <row r="9261" spans="3:3">
      <c r="C9261" s="2"/>
    </row>
    <row r="9262" spans="3:3">
      <c r="C9262" s="2"/>
    </row>
    <row r="9263" spans="3:3">
      <c r="C9263" s="2"/>
    </row>
    <row r="9264" spans="3:3">
      <c r="C9264" s="2"/>
    </row>
    <row r="9265" spans="3:3">
      <c r="C9265" s="2"/>
    </row>
    <row r="9266" spans="3:3">
      <c r="C9266" s="2"/>
    </row>
    <row r="9267" spans="3:3">
      <c r="C9267" s="2"/>
    </row>
    <row r="9268" spans="3:3">
      <c r="C9268" s="2"/>
    </row>
    <row r="9269" spans="3:3">
      <c r="C9269" s="2"/>
    </row>
    <row r="9270" spans="3:3">
      <c r="C9270" s="2"/>
    </row>
    <row r="9271" spans="3:3">
      <c r="C9271" s="2"/>
    </row>
    <row r="9272" spans="3:3">
      <c r="C9272" s="2"/>
    </row>
    <row r="9273" spans="3:3">
      <c r="C9273" s="2"/>
    </row>
    <row r="9274" spans="3:3">
      <c r="C9274" s="2"/>
    </row>
    <row r="9275" spans="3:3">
      <c r="C9275" s="2"/>
    </row>
    <row r="9276" spans="3:3">
      <c r="C9276" s="2"/>
    </row>
    <row r="9277" spans="3:3">
      <c r="C9277" s="2"/>
    </row>
    <row r="9278" spans="3:3">
      <c r="C9278" s="2"/>
    </row>
    <row r="9279" spans="3:3">
      <c r="C9279" s="2"/>
    </row>
    <row r="9280" spans="3:3">
      <c r="C9280" s="2"/>
    </row>
    <row r="9281" spans="3:3">
      <c r="C9281" s="2"/>
    </row>
    <row r="9282" spans="3:3">
      <c r="C9282" s="2"/>
    </row>
    <row r="9283" spans="3:3">
      <c r="C9283" s="2"/>
    </row>
    <row r="9284" spans="3:3">
      <c r="C9284" s="2"/>
    </row>
    <row r="9285" spans="3:3">
      <c r="C9285" s="2"/>
    </row>
    <row r="9286" spans="3:3">
      <c r="C9286" s="2"/>
    </row>
    <row r="9287" spans="3:3">
      <c r="C9287" s="2"/>
    </row>
    <row r="9288" spans="3:3">
      <c r="C9288" s="2"/>
    </row>
    <row r="9289" spans="3:3">
      <c r="C9289" s="2"/>
    </row>
    <row r="9290" spans="3:3">
      <c r="C9290" s="2"/>
    </row>
    <row r="9291" spans="3:3">
      <c r="C9291" s="2"/>
    </row>
    <row r="9292" spans="3:3">
      <c r="C9292" s="2"/>
    </row>
    <row r="9293" spans="3:3">
      <c r="C9293" s="2"/>
    </row>
    <row r="9294" spans="3:3">
      <c r="C9294" s="2"/>
    </row>
    <row r="9295" spans="3:3">
      <c r="C9295" s="2"/>
    </row>
    <row r="9296" spans="3:3">
      <c r="C9296" s="2"/>
    </row>
    <row r="9297" spans="3:3">
      <c r="C9297" s="2"/>
    </row>
    <row r="9298" spans="3:3">
      <c r="C9298" s="2"/>
    </row>
    <row r="9299" spans="3:3">
      <c r="C9299" s="2"/>
    </row>
    <row r="9300" spans="3:3">
      <c r="C9300" s="2"/>
    </row>
    <row r="9301" spans="3:3">
      <c r="C9301" s="2"/>
    </row>
    <row r="9302" spans="3:3">
      <c r="C9302" s="2"/>
    </row>
    <row r="9303" spans="3:3">
      <c r="C9303" s="2"/>
    </row>
    <row r="9304" spans="3:3">
      <c r="C9304" s="2"/>
    </row>
    <row r="9305" spans="3:3">
      <c r="C9305" s="2"/>
    </row>
    <row r="9306" spans="3:3">
      <c r="C9306" s="2"/>
    </row>
    <row r="9307" spans="3:3">
      <c r="C9307" s="2"/>
    </row>
    <row r="9308" spans="3:3">
      <c r="C9308" s="2"/>
    </row>
    <row r="9309" spans="3:3">
      <c r="C9309" s="2"/>
    </row>
    <row r="9310" spans="3:3">
      <c r="C9310" s="2"/>
    </row>
    <row r="9311" spans="3:3">
      <c r="C9311" s="2"/>
    </row>
    <row r="9312" spans="3:3">
      <c r="C9312" s="2"/>
    </row>
    <row r="9313" spans="3:3">
      <c r="C9313" s="2"/>
    </row>
    <row r="9314" spans="3:3">
      <c r="C9314" s="2"/>
    </row>
    <row r="9315" spans="3:3">
      <c r="C9315" s="2"/>
    </row>
    <row r="9316" spans="3:3">
      <c r="C9316" s="2"/>
    </row>
    <row r="9317" spans="3:3">
      <c r="C9317" s="2"/>
    </row>
    <row r="9318" spans="3:3">
      <c r="C9318" s="2"/>
    </row>
    <row r="9319" spans="3:3">
      <c r="C9319" s="2"/>
    </row>
    <row r="9320" spans="3:3">
      <c r="C9320" s="2"/>
    </row>
    <row r="9321" spans="3:3">
      <c r="C9321" s="2"/>
    </row>
    <row r="9322" spans="3:3">
      <c r="C9322" s="2"/>
    </row>
    <row r="9323" spans="3:3">
      <c r="C9323" s="2"/>
    </row>
    <row r="9324" spans="3:3">
      <c r="C9324" s="2"/>
    </row>
    <row r="9325" spans="3:3">
      <c r="C9325" s="2"/>
    </row>
    <row r="9326" spans="3:3">
      <c r="C9326" s="2"/>
    </row>
    <row r="9327" spans="3:3">
      <c r="C9327" s="2"/>
    </row>
    <row r="9328" spans="3:3">
      <c r="C9328" s="2"/>
    </row>
    <row r="9329" spans="3:3">
      <c r="C9329" s="2"/>
    </row>
    <row r="9330" spans="3:3">
      <c r="C9330" s="2"/>
    </row>
    <row r="9331" spans="3:3">
      <c r="C9331" s="2"/>
    </row>
    <row r="9332" spans="3:3">
      <c r="C9332" s="2"/>
    </row>
    <row r="9333" spans="3:3">
      <c r="C9333" s="2"/>
    </row>
    <row r="9334" spans="3:3">
      <c r="C9334" s="2"/>
    </row>
    <row r="9335" spans="3:3">
      <c r="C9335" s="2"/>
    </row>
    <row r="9336" spans="3:3">
      <c r="C9336" s="2"/>
    </row>
    <row r="9337" spans="3:3">
      <c r="C9337" s="2"/>
    </row>
    <row r="9338" spans="3:3">
      <c r="C9338" s="2"/>
    </row>
    <row r="9339" spans="3:3">
      <c r="C9339" s="2"/>
    </row>
    <row r="9340" spans="3:3">
      <c r="C9340" s="2"/>
    </row>
    <row r="9341" spans="3:3">
      <c r="C9341" s="2"/>
    </row>
    <row r="9342" spans="3:3">
      <c r="C9342" s="2"/>
    </row>
    <row r="9343" spans="3:3">
      <c r="C9343" s="2"/>
    </row>
    <row r="9344" spans="3:3">
      <c r="C9344" s="2"/>
    </row>
    <row r="9345" spans="3:3">
      <c r="C9345" s="2"/>
    </row>
    <row r="9346" spans="3:3">
      <c r="C9346" s="2"/>
    </row>
    <row r="9347" spans="3:3">
      <c r="C9347" s="2"/>
    </row>
    <row r="9348" spans="3:3">
      <c r="C9348" s="2"/>
    </row>
    <row r="9349" spans="3:3">
      <c r="C9349" s="2"/>
    </row>
    <row r="9350" spans="3:3">
      <c r="C9350" s="2"/>
    </row>
    <row r="9351" spans="3:3">
      <c r="C9351" s="2"/>
    </row>
    <row r="9352" spans="3:3">
      <c r="C9352" s="2"/>
    </row>
    <row r="9353" spans="3:3">
      <c r="C9353" s="2"/>
    </row>
    <row r="9354" spans="3:3">
      <c r="C9354" s="2"/>
    </row>
    <row r="9355" spans="3:3">
      <c r="C9355" s="2"/>
    </row>
    <row r="9356" spans="3:3">
      <c r="C9356" s="2"/>
    </row>
    <row r="9357" spans="3:3">
      <c r="C9357" s="2"/>
    </row>
    <row r="9358" spans="3:3">
      <c r="C9358" s="2"/>
    </row>
    <row r="9359" spans="3:3">
      <c r="C9359" s="2"/>
    </row>
    <row r="9360" spans="3:3">
      <c r="C9360" s="2"/>
    </row>
    <row r="9361" spans="3:3">
      <c r="C9361" s="2"/>
    </row>
    <row r="9362" spans="3:3">
      <c r="C9362" s="2"/>
    </row>
    <row r="9363" spans="3:3">
      <c r="C9363" s="2"/>
    </row>
    <row r="9364" spans="3:3">
      <c r="C9364" s="2"/>
    </row>
    <row r="9365" spans="3:3">
      <c r="C9365" s="2"/>
    </row>
    <row r="9366" spans="3:3">
      <c r="C9366" s="2"/>
    </row>
    <row r="9367" spans="3:3">
      <c r="C9367" s="2"/>
    </row>
    <row r="9368" spans="3:3">
      <c r="C9368" s="2"/>
    </row>
    <row r="9369" spans="3:3">
      <c r="C9369" s="2"/>
    </row>
    <row r="9370" spans="3:3">
      <c r="C9370" s="2"/>
    </row>
    <row r="9371" spans="3:3">
      <c r="C9371" s="2"/>
    </row>
    <row r="9372" spans="3:3">
      <c r="C9372" s="2"/>
    </row>
    <row r="9373" spans="3:3">
      <c r="C9373" s="2"/>
    </row>
    <row r="9374" spans="3:3">
      <c r="C9374" s="2"/>
    </row>
    <row r="9375" spans="3:3">
      <c r="C9375" s="2"/>
    </row>
    <row r="9376" spans="3:3">
      <c r="C9376" s="2"/>
    </row>
    <row r="9377" spans="3:3">
      <c r="C9377" s="2"/>
    </row>
    <row r="9378" spans="3:3">
      <c r="C9378" s="2"/>
    </row>
    <row r="9379" spans="3:3">
      <c r="C9379" s="2"/>
    </row>
    <row r="9380" spans="3:3">
      <c r="C9380" s="2"/>
    </row>
    <row r="9381" spans="3:3">
      <c r="C9381" s="2"/>
    </row>
    <row r="9382" spans="3:3">
      <c r="C9382" s="2"/>
    </row>
    <row r="9383" spans="3:3">
      <c r="C9383" s="2"/>
    </row>
    <row r="9384" spans="3:3">
      <c r="C9384" s="2"/>
    </row>
    <row r="9385" spans="3:3">
      <c r="C9385" s="2"/>
    </row>
    <row r="9386" spans="3:3">
      <c r="C9386" s="2"/>
    </row>
    <row r="9387" spans="3:3">
      <c r="C9387" s="2"/>
    </row>
    <row r="9388" spans="3:3">
      <c r="C9388" s="2"/>
    </row>
    <row r="9389" spans="3:3">
      <c r="C9389" s="2"/>
    </row>
    <row r="9390" spans="3:3">
      <c r="C9390" s="2"/>
    </row>
    <row r="9391" spans="3:3">
      <c r="C9391" s="2"/>
    </row>
    <row r="9392" spans="3:3">
      <c r="C9392" s="2"/>
    </row>
    <row r="9393" spans="3:3">
      <c r="C9393" s="2"/>
    </row>
    <row r="9394" spans="3:3">
      <c r="C9394" s="2"/>
    </row>
    <row r="9395" spans="3:3">
      <c r="C9395" s="2"/>
    </row>
    <row r="9396" spans="3:3">
      <c r="C9396" s="2"/>
    </row>
    <row r="9397" spans="3:3">
      <c r="C9397" s="2"/>
    </row>
    <row r="9398" spans="3:3">
      <c r="C9398" s="2"/>
    </row>
    <row r="9399" spans="3:3">
      <c r="C9399" s="2"/>
    </row>
    <row r="9400" spans="3:3">
      <c r="C9400" s="2"/>
    </row>
    <row r="9401" spans="3:3">
      <c r="C9401" s="2"/>
    </row>
    <row r="9402" spans="3:3">
      <c r="C9402" s="2"/>
    </row>
    <row r="9403" spans="3:3">
      <c r="C9403" s="2"/>
    </row>
    <row r="9404" spans="3:3">
      <c r="C9404" s="2"/>
    </row>
    <row r="9405" spans="3:3">
      <c r="C9405" s="2"/>
    </row>
    <row r="9406" spans="3:3">
      <c r="C9406" s="2"/>
    </row>
    <row r="9407" spans="3:3">
      <c r="C9407" s="2"/>
    </row>
    <row r="9408" spans="3:3">
      <c r="C9408" s="2"/>
    </row>
    <row r="9409" spans="3:3">
      <c r="C9409" s="2"/>
    </row>
    <row r="9410" spans="3:3">
      <c r="C9410" s="2"/>
    </row>
    <row r="9411" spans="3:3">
      <c r="C9411" s="2"/>
    </row>
    <row r="9412" spans="3:3">
      <c r="C9412" s="2"/>
    </row>
    <row r="9413" spans="3:3">
      <c r="C9413" s="2"/>
    </row>
    <row r="9414" spans="3:3">
      <c r="C9414" s="2"/>
    </row>
    <row r="9415" spans="3:3">
      <c r="C9415" s="2"/>
    </row>
    <row r="9416" spans="3:3">
      <c r="C9416" s="2"/>
    </row>
    <row r="9417" spans="3:3">
      <c r="C9417" s="2"/>
    </row>
    <row r="9418" spans="3:3">
      <c r="C9418" s="2"/>
    </row>
    <row r="9419" spans="3:3">
      <c r="C9419" s="2"/>
    </row>
    <row r="9420" spans="3:3">
      <c r="C9420" s="2"/>
    </row>
    <row r="9421" spans="3:3">
      <c r="C9421" s="2"/>
    </row>
    <row r="9422" spans="3:3">
      <c r="C9422" s="2"/>
    </row>
    <row r="9423" spans="3:3">
      <c r="C9423" s="2"/>
    </row>
    <row r="9424" spans="3:3">
      <c r="C9424" s="2"/>
    </row>
    <row r="9425" spans="3:3">
      <c r="C9425" s="2"/>
    </row>
    <row r="9426" spans="3:3">
      <c r="C9426" s="2"/>
    </row>
    <row r="9427" spans="3:3">
      <c r="C9427" s="2"/>
    </row>
    <row r="9428" spans="3:3">
      <c r="C9428" s="2"/>
    </row>
    <row r="9429" spans="3:3">
      <c r="C9429" s="2"/>
    </row>
    <row r="9430" spans="3:3">
      <c r="C9430" s="2"/>
    </row>
    <row r="9431" spans="3:3">
      <c r="C9431" s="2"/>
    </row>
    <row r="9432" spans="3:3">
      <c r="C9432" s="2"/>
    </row>
    <row r="9433" spans="3:3">
      <c r="C9433" s="2"/>
    </row>
    <row r="9434" spans="3:3">
      <c r="C9434" s="2"/>
    </row>
    <row r="9435" spans="3:3">
      <c r="C9435" s="2"/>
    </row>
    <row r="9436" spans="3:3">
      <c r="C9436" s="2"/>
    </row>
    <row r="9437" spans="3:3">
      <c r="C9437" s="2"/>
    </row>
    <row r="9438" spans="3:3">
      <c r="C9438" s="2"/>
    </row>
    <row r="9439" spans="3:3">
      <c r="C9439" s="2"/>
    </row>
    <row r="9440" spans="3:3">
      <c r="C9440" s="2"/>
    </row>
    <row r="9441" spans="3:3">
      <c r="C9441" s="2"/>
    </row>
    <row r="9442" spans="3:3">
      <c r="C9442" s="2"/>
    </row>
    <row r="9443" spans="3:3">
      <c r="C9443" s="2"/>
    </row>
    <row r="9444" spans="3:3">
      <c r="C9444" s="2"/>
    </row>
    <row r="9445" spans="3:3">
      <c r="C9445" s="2"/>
    </row>
    <row r="9446" spans="3:3">
      <c r="C9446" s="2"/>
    </row>
    <row r="9447" spans="3:3">
      <c r="C9447" s="2"/>
    </row>
    <row r="9448" spans="3:3">
      <c r="C9448" s="2"/>
    </row>
    <row r="9449" spans="3:3">
      <c r="C9449" s="2"/>
    </row>
    <row r="9450" spans="3:3">
      <c r="C9450" s="2"/>
    </row>
    <row r="9451" spans="3:3">
      <c r="C9451" s="2"/>
    </row>
    <row r="9452" spans="3:3">
      <c r="C9452" s="2"/>
    </row>
    <row r="9453" spans="3:3">
      <c r="C9453" s="2"/>
    </row>
    <row r="9454" spans="3:3">
      <c r="C9454" s="2"/>
    </row>
    <row r="9455" spans="3:3">
      <c r="C9455" s="2"/>
    </row>
    <row r="9456" spans="3:3">
      <c r="C9456" s="2"/>
    </row>
    <row r="9457" spans="3:3">
      <c r="C9457" s="2"/>
    </row>
    <row r="9458" spans="3:3">
      <c r="C9458" s="2"/>
    </row>
    <row r="9459" spans="3:3">
      <c r="C9459" s="2"/>
    </row>
    <row r="9460" spans="3:3">
      <c r="C9460" s="2"/>
    </row>
    <row r="9461" spans="3:3">
      <c r="C9461" s="2"/>
    </row>
    <row r="9462" spans="3:3">
      <c r="C9462" s="2"/>
    </row>
    <row r="9463" spans="3:3">
      <c r="C9463" s="2"/>
    </row>
    <row r="9464" spans="3:3">
      <c r="C9464" s="2"/>
    </row>
    <row r="9465" spans="3:3">
      <c r="C9465" s="2"/>
    </row>
    <row r="9466" spans="3:3">
      <c r="C9466" s="2"/>
    </row>
    <row r="9467" spans="3:3">
      <c r="C9467" s="2"/>
    </row>
    <row r="9468" spans="3:3">
      <c r="C9468" s="2"/>
    </row>
    <row r="9469" spans="3:3">
      <c r="C9469" s="2"/>
    </row>
    <row r="9470" spans="3:3">
      <c r="C9470" s="2"/>
    </row>
    <row r="9471" spans="3:3">
      <c r="C9471" s="2"/>
    </row>
    <row r="9472" spans="3:3">
      <c r="C9472" s="2"/>
    </row>
    <row r="9473" spans="3:3">
      <c r="C9473" s="2"/>
    </row>
    <row r="9474" spans="3:3">
      <c r="C9474" s="2"/>
    </row>
    <row r="9475" spans="3:3">
      <c r="C9475" s="2"/>
    </row>
    <row r="9476" spans="3:3">
      <c r="C9476" s="2"/>
    </row>
    <row r="9477" spans="3:3">
      <c r="C9477" s="2"/>
    </row>
    <row r="9478" spans="3:3">
      <c r="C9478" s="2"/>
    </row>
    <row r="9479" spans="3:3">
      <c r="C9479" s="2"/>
    </row>
    <row r="9480" spans="3:3">
      <c r="C9480" s="2"/>
    </row>
    <row r="9481" spans="3:3">
      <c r="C9481" s="2"/>
    </row>
    <row r="9482" spans="3:3">
      <c r="C9482" s="2"/>
    </row>
    <row r="9483" spans="3:3">
      <c r="C9483" s="2"/>
    </row>
    <row r="9484" spans="3:3">
      <c r="C9484" s="2"/>
    </row>
    <row r="9485" spans="3:3">
      <c r="C9485" s="2"/>
    </row>
    <row r="9486" spans="3:3">
      <c r="C9486" s="2"/>
    </row>
    <row r="9487" spans="3:3">
      <c r="C9487" s="2"/>
    </row>
    <row r="9488" spans="3:3">
      <c r="C9488" s="2"/>
    </row>
    <row r="9489" spans="3:3">
      <c r="C9489" s="2"/>
    </row>
    <row r="9490" spans="3:3">
      <c r="C9490" s="2"/>
    </row>
    <row r="9491" spans="3:3">
      <c r="C9491" s="2"/>
    </row>
    <row r="9492" spans="3:3">
      <c r="C9492" s="2"/>
    </row>
    <row r="9493" spans="3:3">
      <c r="C9493" s="2"/>
    </row>
    <row r="9494" spans="3:3">
      <c r="C9494" s="2"/>
    </row>
    <row r="9495" spans="3:3">
      <c r="C9495" s="2"/>
    </row>
    <row r="9496" spans="3:3">
      <c r="C9496" s="2"/>
    </row>
    <row r="9497" spans="3:3">
      <c r="C9497" s="2"/>
    </row>
    <row r="9498" spans="3:3">
      <c r="C9498" s="2"/>
    </row>
    <row r="9499" spans="3:3">
      <c r="C9499" s="2"/>
    </row>
    <row r="9500" spans="3:3">
      <c r="C9500" s="2"/>
    </row>
    <row r="9501" spans="3:3">
      <c r="C9501" s="2"/>
    </row>
    <row r="9502" spans="3:3">
      <c r="C9502" s="2"/>
    </row>
    <row r="9503" spans="3:3">
      <c r="C9503" s="2"/>
    </row>
    <row r="9504" spans="3:3">
      <c r="C9504" s="2"/>
    </row>
    <row r="9505" spans="3:3">
      <c r="C9505" s="2"/>
    </row>
    <row r="9506" spans="3:3">
      <c r="C9506" s="2"/>
    </row>
    <row r="9507" spans="3:3">
      <c r="C9507" s="2"/>
    </row>
    <row r="9508" spans="3:3">
      <c r="C9508" s="2"/>
    </row>
    <row r="9509" spans="3:3">
      <c r="C9509" s="2"/>
    </row>
    <row r="9510" spans="3:3">
      <c r="C9510" s="2"/>
    </row>
    <row r="9511" spans="3:3">
      <c r="C9511" s="2"/>
    </row>
    <row r="9512" spans="3:3">
      <c r="C9512" s="2"/>
    </row>
    <row r="9513" spans="3:3">
      <c r="C9513" s="2"/>
    </row>
    <row r="9514" spans="3:3">
      <c r="C9514" s="2"/>
    </row>
    <row r="9515" spans="3:3">
      <c r="C9515" s="2"/>
    </row>
    <row r="9516" spans="3:3">
      <c r="C9516" s="2"/>
    </row>
    <row r="9517" spans="3:3">
      <c r="C9517" s="2"/>
    </row>
    <row r="9518" spans="3:3">
      <c r="C9518" s="2"/>
    </row>
    <row r="9519" spans="3:3">
      <c r="C9519" s="2"/>
    </row>
    <row r="9520" spans="3:3">
      <c r="C9520" s="2"/>
    </row>
    <row r="9521" spans="3:3">
      <c r="C9521" s="2"/>
    </row>
    <row r="9522" spans="3:3">
      <c r="C9522" s="2"/>
    </row>
    <row r="9523" spans="3:3">
      <c r="C9523" s="2"/>
    </row>
    <row r="9524" spans="3:3">
      <c r="C9524" s="2"/>
    </row>
    <row r="9525" spans="3:3">
      <c r="C9525" s="2"/>
    </row>
    <row r="9526" spans="3:3">
      <c r="C9526" s="2"/>
    </row>
    <row r="9527" spans="3:3">
      <c r="C9527" s="2"/>
    </row>
    <row r="9528" spans="3:3">
      <c r="C9528" s="2"/>
    </row>
    <row r="9529" spans="3:3">
      <c r="C9529" s="2"/>
    </row>
    <row r="9530" spans="3:3">
      <c r="C9530" s="2"/>
    </row>
    <row r="9531" spans="3:3">
      <c r="C9531" s="2"/>
    </row>
    <row r="9532" spans="3:3">
      <c r="C9532" s="2"/>
    </row>
    <row r="9533" spans="3:3">
      <c r="C9533" s="2"/>
    </row>
    <row r="9534" spans="3:3">
      <c r="C9534" s="2"/>
    </row>
    <row r="9535" spans="3:3">
      <c r="C9535" s="2"/>
    </row>
    <row r="9536" spans="3:3">
      <c r="C9536" s="2"/>
    </row>
    <row r="9537" spans="3:3">
      <c r="C9537" s="2"/>
    </row>
    <row r="9538" spans="3:3">
      <c r="C9538" s="2"/>
    </row>
    <row r="9539" spans="3:3">
      <c r="C9539" s="2"/>
    </row>
    <row r="9540" spans="3:3">
      <c r="C9540" s="2"/>
    </row>
    <row r="9541" spans="3:3">
      <c r="C9541" s="2"/>
    </row>
    <row r="9542" spans="3:3">
      <c r="C9542" s="2"/>
    </row>
    <row r="9543" spans="3:3">
      <c r="C9543" s="2"/>
    </row>
    <row r="9544" spans="3:3">
      <c r="C9544" s="2"/>
    </row>
    <row r="9545" spans="3:3">
      <c r="C9545" s="2"/>
    </row>
    <row r="9546" spans="3:3">
      <c r="C9546" s="2"/>
    </row>
    <row r="9547" spans="3:3">
      <c r="C9547" s="2"/>
    </row>
    <row r="9548" spans="3:3">
      <c r="C9548" s="2"/>
    </row>
    <row r="9549" spans="3:3">
      <c r="C9549" s="2"/>
    </row>
    <row r="9550" spans="3:3">
      <c r="C9550" s="2"/>
    </row>
    <row r="9551" spans="3:3">
      <c r="C9551" s="2"/>
    </row>
    <row r="9552" spans="3:3">
      <c r="C9552" s="2"/>
    </row>
    <row r="9553" spans="3:3">
      <c r="C9553" s="2"/>
    </row>
    <row r="9554" spans="3:3">
      <c r="C9554" s="2"/>
    </row>
    <row r="9555" spans="3:3">
      <c r="C9555" s="2"/>
    </row>
    <row r="9556" spans="3:3">
      <c r="C9556" s="2"/>
    </row>
    <row r="9557" spans="3:3">
      <c r="C9557" s="2"/>
    </row>
    <row r="9558" spans="3:3">
      <c r="C9558" s="2"/>
    </row>
    <row r="9559" spans="3:3">
      <c r="C9559" s="2"/>
    </row>
    <row r="9560" spans="3:3">
      <c r="C9560" s="2"/>
    </row>
    <row r="9561" spans="3:3">
      <c r="C9561" s="2"/>
    </row>
    <row r="9562" spans="3:3">
      <c r="C9562" s="2"/>
    </row>
    <row r="9563" spans="3:3">
      <c r="C9563" s="2"/>
    </row>
    <row r="9564" spans="3:3">
      <c r="C9564" s="2"/>
    </row>
    <row r="9565" spans="3:3">
      <c r="C9565" s="2"/>
    </row>
    <row r="9566" spans="3:3">
      <c r="C9566" s="2"/>
    </row>
    <row r="9567" spans="3:3">
      <c r="C9567" s="2"/>
    </row>
    <row r="9568" spans="3:3">
      <c r="C9568" s="2"/>
    </row>
    <row r="9569" spans="3:3">
      <c r="C9569" s="2"/>
    </row>
    <row r="9570" spans="3:3">
      <c r="C9570" s="2"/>
    </row>
    <row r="9571" spans="3:3">
      <c r="C9571" s="2"/>
    </row>
    <row r="9572" spans="3:3">
      <c r="C9572" s="2"/>
    </row>
    <row r="9573" spans="3:3">
      <c r="C9573" s="2"/>
    </row>
    <row r="9574" spans="3:3">
      <c r="C9574" s="2"/>
    </row>
    <row r="9575" spans="3:3">
      <c r="C9575" s="2"/>
    </row>
    <row r="9576" spans="3:3">
      <c r="C9576" s="2"/>
    </row>
    <row r="9577" spans="3:3">
      <c r="C9577" s="2"/>
    </row>
    <row r="9578" spans="3:3">
      <c r="C9578" s="2"/>
    </row>
    <row r="9579" spans="3:3">
      <c r="C9579" s="2"/>
    </row>
    <row r="9580" spans="3:3">
      <c r="C9580" s="2"/>
    </row>
    <row r="9581" spans="3:3">
      <c r="C9581" s="2"/>
    </row>
    <row r="9582" spans="3:3">
      <c r="C9582" s="2"/>
    </row>
    <row r="9583" spans="3:3">
      <c r="C9583" s="2"/>
    </row>
    <row r="9584" spans="3:3">
      <c r="C9584" s="2"/>
    </row>
    <row r="9585" spans="3:3">
      <c r="C9585" s="2"/>
    </row>
    <row r="9586" spans="3:3">
      <c r="C9586" s="2"/>
    </row>
    <row r="9587" spans="3:3">
      <c r="C9587" s="2"/>
    </row>
    <row r="9588" spans="3:3">
      <c r="C9588" s="2"/>
    </row>
    <row r="9589" spans="3:3">
      <c r="C9589" s="2"/>
    </row>
    <row r="9590" spans="3:3">
      <c r="C9590" s="2"/>
    </row>
    <row r="9591" spans="3:3">
      <c r="C9591" s="2"/>
    </row>
    <row r="9592" spans="3:3">
      <c r="C9592" s="2"/>
    </row>
    <row r="9593" spans="3:3">
      <c r="C9593" s="2"/>
    </row>
    <row r="9594" spans="3:3">
      <c r="C9594" s="2"/>
    </row>
    <row r="9595" spans="3:3">
      <c r="C9595" s="2"/>
    </row>
    <row r="9596" spans="3:3">
      <c r="C9596" s="2"/>
    </row>
    <row r="9597" spans="3:3">
      <c r="C9597" s="2"/>
    </row>
    <row r="9598" spans="3:3">
      <c r="C9598" s="2"/>
    </row>
    <row r="9599" spans="3:3">
      <c r="C9599" s="2"/>
    </row>
    <row r="9600" spans="3:3">
      <c r="C9600" s="2"/>
    </row>
    <row r="9601" spans="3:3">
      <c r="C9601" s="2"/>
    </row>
    <row r="9602" spans="3:3">
      <c r="C9602" s="2"/>
    </row>
    <row r="9603" spans="3:3">
      <c r="C9603" s="2"/>
    </row>
    <row r="9604" spans="3:3">
      <c r="C9604" s="2"/>
    </row>
    <row r="9605" spans="3:3">
      <c r="C9605" s="2"/>
    </row>
    <row r="9606" spans="3:3">
      <c r="C9606" s="2"/>
    </row>
    <row r="9607" spans="3:3">
      <c r="C9607" s="2"/>
    </row>
    <row r="9608" spans="3:3">
      <c r="C9608" s="2"/>
    </row>
    <row r="9609" spans="3:3">
      <c r="C9609" s="2"/>
    </row>
    <row r="9610" spans="3:3">
      <c r="C9610" s="2"/>
    </row>
    <row r="9611" spans="3:3">
      <c r="C9611" s="2"/>
    </row>
    <row r="9612" spans="3:3">
      <c r="C9612" s="2"/>
    </row>
    <row r="9613" spans="3:3">
      <c r="C9613" s="2"/>
    </row>
    <row r="9614" spans="3:3">
      <c r="C9614" s="2"/>
    </row>
    <row r="9615" spans="3:3">
      <c r="C9615" s="2"/>
    </row>
    <row r="9616" spans="3:3">
      <c r="C9616" s="2"/>
    </row>
    <row r="9617" spans="3:3">
      <c r="C9617" s="2"/>
    </row>
    <row r="9618" spans="3:3">
      <c r="C9618" s="2"/>
    </row>
    <row r="9619" spans="3:3">
      <c r="C9619" s="2"/>
    </row>
    <row r="9620" spans="3:3">
      <c r="C9620" s="2"/>
    </row>
    <row r="9621" spans="3:3">
      <c r="C9621" s="2"/>
    </row>
    <row r="9622" spans="3:3">
      <c r="C9622" s="2"/>
    </row>
    <row r="9623" spans="3:3">
      <c r="C9623" s="2"/>
    </row>
    <row r="9624" spans="3:3">
      <c r="C9624" s="2"/>
    </row>
    <row r="9625" spans="3:3">
      <c r="C9625" s="2"/>
    </row>
    <row r="9626" spans="3:3">
      <c r="C9626" s="2"/>
    </row>
    <row r="9627" spans="3:3">
      <c r="C9627" s="2"/>
    </row>
    <row r="9628" spans="3:3">
      <c r="C9628" s="2"/>
    </row>
    <row r="9629" spans="3:3">
      <c r="C9629" s="2"/>
    </row>
    <row r="9630" spans="3:3">
      <c r="C9630" s="2"/>
    </row>
    <row r="9631" spans="3:3">
      <c r="C9631" s="2"/>
    </row>
    <row r="9632" spans="3:3">
      <c r="C9632" s="2"/>
    </row>
    <row r="9633" spans="3:3">
      <c r="C9633" s="2"/>
    </row>
    <row r="9634" spans="3:3">
      <c r="C9634" s="2"/>
    </row>
    <row r="9635" spans="3:3">
      <c r="C9635" s="2"/>
    </row>
    <row r="9636" spans="3:3">
      <c r="C9636" s="2"/>
    </row>
    <row r="9637" spans="3:3">
      <c r="C9637" s="2"/>
    </row>
    <row r="9638" spans="3:3">
      <c r="C9638" s="2"/>
    </row>
    <row r="9639" spans="3:3">
      <c r="C9639" s="2"/>
    </row>
    <row r="9640" spans="3:3">
      <c r="C9640" s="2"/>
    </row>
    <row r="9641" spans="3:3">
      <c r="C9641" s="2"/>
    </row>
    <row r="9642" spans="3:3">
      <c r="C9642" s="2"/>
    </row>
    <row r="9643" spans="3:3">
      <c r="C9643" s="2"/>
    </row>
    <row r="9644" spans="3:3">
      <c r="C9644" s="2"/>
    </row>
    <row r="9645" spans="3:3">
      <c r="C9645" s="2"/>
    </row>
    <row r="9646" spans="3:3">
      <c r="C9646" s="2"/>
    </row>
    <row r="9647" spans="3:3">
      <c r="C9647" s="2"/>
    </row>
    <row r="9648" spans="3:3">
      <c r="C9648" s="2"/>
    </row>
    <row r="9649" spans="3:3">
      <c r="C9649" s="2"/>
    </row>
    <row r="9650" spans="3:3">
      <c r="C9650" s="2"/>
    </row>
    <row r="9651" spans="3:3">
      <c r="C9651" s="2"/>
    </row>
    <row r="9652" spans="3:3">
      <c r="C9652" s="2"/>
    </row>
    <row r="9653" spans="3:3">
      <c r="C9653" s="2"/>
    </row>
    <row r="9654" spans="3:3">
      <c r="C9654" s="2"/>
    </row>
    <row r="9655" spans="3:3">
      <c r="C9655" s="2"/>
    </row>
    <row r="9656" spans="3:3">
      <c r="C9656" s="2"/>
    </row>
    <row r="9657" spans="3:3">
      <c r="C9657" s="2"/>
    </row>
    <row r="9658" spans="3:3">
      <c r="C9658" s="2"/>
    </row>
    <row r="9659" spans="3:3">
      <c r="C9659" s="2"/>
    </row>
    <row r="9660" spans="3:3">
      <c r="C9660" s="2"/>
    </row>
    <row r="9661" spans="3:3">
      <c r="C9661" s="2"/>
    </row>
    <row r="9662" spans="3:3">
      <c r="C9662" s="2"/>
    </row>
    <row r="9663" spans="3:3">
      <c r="C9663" s="2"/>
    </row>
    <row r="9664" spans="3:3">
      <c r="C9664" s="2"/>
    </row>
    <row r="9665" spans="3:3">
      <c r="C9665" s="2"/>
    </row>
    <row r="9666" spans="3:3">
      <c r="C9666" s="2"/>
    </row>
    <row r="9667" spans="3:3">
      <c r="C9667" s="2"/>
    </row>
    <row r="9668" spans="3:3">
      <c r="C9668" s="2"/>
    </row>
    <row r="9669" spans="3:3">
      <c r="C9669" s="2"/>
    </row>
    <row r="9670" spans="3:3">
      <c r="C9670" s="2"/>
    </row>
    <row r="9671" spans="3:3">
      <c r="C9671" s="2"/>
    </row>
    <row r="9672" spans="3:3">
      <c r="C9672" s="2"/>
    </row>
    <row r="9673" spans="3:3">
      <c r="C9673" s="2"/>
    </row>
    <row r="9674" spans="3:3">
      <c r="C9674" s="2"/>
    </row>
    <row r="9675" spans="3:3">
      <c r="C9675" s="2"/>
    </row>
    <row r="9676" spans="3:3">
      <c r="C9676" s="2"/>
    </row>
    <row r="9677" spans="3:3">
      <c r="C9677" s="2"/>
    </row>
    <row r="9678" spans="3:3">
      <c r="C9678" s="2"/>
    </row>
    <row r="9679" spans="3:3">
      <c r="C9679" s="2"/>
    </row>
    <row r="9680" spans="3:3">
      <c r="C9680" s="2"/>
    </row>
    <row r="9681" spans="3:3">
      <c r="C9681" s="2"/>
    </row>
    <row r="9682" spans="3:3">
      <c r="C9682" s="2"/>
    </row>
    <row r="9683" spans="3:3">
      <c r="C9683" s="2"/>
    </row>
    <row r="9684" spans="3:3">
      <c r="C9684" s="2"/>
    </row>
    <row r="9685" spans="3:3">
      <c r="C9685" s="2"/>
    </row>
    <row r="9686" spans="3:3">
      <c r="C9686" s="2"/>
    </row>
    <row r="9687" spans="3:3">
      <c r="C9687" s="2"/>
    </row>
    <row r="9688" spans="3:3">
      <c r="C9688" s="2"/>
    </row>
    <row r="9689" spans="3:3">
      <c r="C9689" s="2"/>
    </row>
    <row r="9690" spans="3:3">
      <c r="C9690" s="2"/>
    </row>
    <row r="9691" spans="3:3">
      <c r="C9691" s="2"/>
    </row>
    <row r="9692" spans="3:3">
      <c r="C9692" s="2"/>
    </row>
    <row r="9693" spans="3:3">
      <c r="C9693" s="2"/>
    </row>
    <row r="9694" spans="3:3">
      <c r="C9694" s="2"/>
    </row>
    <row r="9695" spans="3:3">
      <c r="C9695" s="2"/>
    </row>
    <row r="9696" spans="3:3">
      <c r="C9696" s="2"/>
    </row>
    <row r="9697" spans="3:3">
      <c r="C9697" s="2"/>
    </row>
    <row r="9698" spans="3:3">
      <c r="C9698" s="2"/>
    </row>
    <row r="9699" spans="3:3">
      <c r="C9699" s="2"/>
    </row>
    <row r="9700" spans="3:3">
      <c r="C9700" s="2"/>
    </row>
    <row r="9701" spans="3:3">
      <c r="C9701" s="2"/>
    </row>
    <row r="9702" spans="3:3">
      <c r="C9702" s="2"/>
    </row>
    <row r="9703" spans="3:3">
      <c r="C9703" s="2"/>
    </row>
    <row r="9704" spans="3:3">
      <c r="C9704" s="2"/>
    </row>
    <row r="9705" spans="3:3">
      <c r="C9705" s="2"/>
    </row>
    <row r="9706" spans="3:3">
      <c r="C9706" s="2"/>
    </row>
    <row r="9707" spans="3:3">
      <c r="C9707" s="2"/>
    </row>
    <row r="9708" spans="3:3">
      <c r="C9708" s="2"/>
    </row>
    <row r="9709" spans="3:3">
      <c r="C9709" s="2"/>
    </row>
    <row r="9710" spans="3:3">
      <c r="C9710" s="2"/>
    </row>
    <row r="9711" spans="3:3">
      <c r="C9711" s="2"/>
    </row>
    <row r="9712" spans="3:3">
      <c r="C9712" s="2"/>
    </row>
    <row r="9713" spans="3:3">
      <c r="C9713" s="2"/>
    </row>
    <row r="9714" spans="3:3">
      <c r="C9714" s="2"/>
    </row>
    <row r="9715" spans="3:3">
      <c r="C9715" s="2"/>
    </row>
    <row r="9716" spans="3:3">
      <c r="C9716" s="2"/>
    </row>
    <row r="9717" spans="3:3">
      <c r="C9717" s="2"/>
    </row>
    <row r="9718" spans="3:3">
      <c r="C9718" s="2"/>
    </row>
    <row r="9719" spans="3:3">
      <c r="C9719" s="2"/>
    </row>
    <row r="9720" spans="3:3">
      <c r="C9720" s="2"/>
    </row>
    <row r="9721" spans="3:3">
      <c r="C9721" s="2"/>
    </row>
    <row r="9722" spans="3:3">
      <c r="C9722" s="2"/>
    </row>
    <row r="9723" spans="3:3">
      <c r="C9723" s="2"/>
    </row>
    <row r="9724" spans="3:3">
      <c r="C9724" s="2"/>
    </row>
    <row r="9725" spans="3:3">
      <c r="C9725" s="2"/>
    </row>
    <row r="9726" spans="3:3">
      <c r="C9726" s="2"/>
    </row>
    <row r="9727" spans="3:3">
      <c r="C9727" s="2"/>
    </row>
    <row r="9728" spans="3:3">
      <c r="C9728" s="2"/>
    </row>
    <row r="9729" spans="3:3">
      <c r="C9729" s="2"/>
    </row>
    <row r="9730" spans="3:3">
      <c r="C9730" s="2"/>
    </row>
    <row r="9731" spans="3:3">
      <c r="C9731" s="2"/>
    </row>
    <row r="9732" spans="3:3">
      <c r="C9732" s="2"/>
    </row>
    <row r="9733" spans="3:3">
      <c r="C9733" s="2"/>
    </row>
    <row r="9734" spans="3:3">
      <c r="C9734" s="2"/>
    </row>
    <row r="9735" spans="3:3">
      <c r="C9735" s="2"/>
    </row>
    <row r="9736" spans="3:3">
      <c r="C9736" s="2"/>
    </row>
    <row r="9737" spans="3:3">
      <c r="C9737" s="2"/>
    </row>
    <row r="9738" spans="3:3">
      <c r="C9738" s="2"/>
    </row>
    <row r="9739" spans="3:3">
      <c r="C9739" s="2"/>
    </row>
    <row r="9740" spans="3:3">
      <c r="C9740" s="2"/>
    </row>
    <row r="9741" spans="3:3">
      <c r="C9741" s="2"/>
    </row>
    <row r="9742" spans="3:3">
      <c r="C9742" s="2"/>
    </row>
    <row r="9743" spans="3:3">
      <c r="C9743" s="2"/>
    </row>
    <row r="9744" spans="3:3">
      <c r="C9744" s="2"/>
    </row>
    <row r="9745" spans="3:3">
      <c r="C9745" s="2"/>
    </row>
    <row r="9746" spans="3:3">
      <c r="C9746" s="2"/>
    </row>
    <row r="9747" spans="3:3">
      <c r="C9747" s="2"/>
    </row>
    <row r="9748" spans="3:3">
      <c r="C9748" s="2"/>
    </row>
    <row r="9749" spans="3:3">
      <c r="C9749" s="2"/>
    </row>
    <row r="9750" spans="3:3">
      <c r="C9750" s="2"/>
    </row>
    <row r="9751" spans="3:3">
      <c r="C9751" s="2"/>
    </row>
    <row r="9752" spans="3:3">
      <c r="C9752" s="2"/>
    </row>
    <row r="9753" spans="3:3">
      <c r="C9753" s="2"/>
    </row>
    <row r="9754" spans="3:3">
      <c r="C9754" s="2"/>
    </row>
    <row r="9755" spans="3:3">
      <c r="C9755" s="2"/>
    </row>
    <row r="9756" spans="3:3">
      <c r="C9756" s="2"/>
    </row>
    <row r="9757" spans="3:3">
      <c r="C9757" s="2"/>
    </row>
    <row r="9758" spans="3:3">
      <c r="C9758" s="2"/>
    </row>
    <row r="9759" spans="3:3">
      <c r="C9759" s="2"/>
    </row>
    <row r="9760" spans="3:3">
      <c r="C9760" s="2"/>
    </row>
    <row r="9761" spans="3:3">
      <c r="C9761" s="2"/>
    </row>
    <row r="9762" spans="3:3">
      <c r="C9762" s="2"/>
    </row>
    <row r="9763" spans="3:3">
      <c r="C9763" s="2"/>
    </row>
    <row r="9764" spans="3:3">
      <c r="C9764" s="2"/>
    </row>
    <row r="9765" spans="3:3">
      <c r="C9765" s="2"/>
    </row>
    <row r="9766" spans="3:3">
      <c r="C9766" s="2"/>
    </row>
    <row r="9767" spans="3:3">
      <c r="C9767" s="2"/>
    </row>
    <row r="9768" spans="3:3">
      <c r="C9768" s="2"/>
    </row>
    <row r="9769" spans="3:3">
      <c r="C9769" s="2"/>
    </row>
    <row r="9770" spans="3:3">
      <c r="C9770" s="2"/>
    </row>
    <row r="9771" spans="3:3">
      <c r="C9771" s="2"/>
    </row>
    <row r="9772" spans="3:3">
      <c r="C9772" s="2"/>
    </row>
    <row r="9773" spans="3:3">
      <c r="C9773" s="2"/>
    </row>
    <row r="9774" spans="3:3">
      <c r="C9774" s="2"/>
    </row>
    <row r="9775" spans="3:3">
      <c r="C9775" s="2"/>
    </row>
    <row r="9776" spans="3:3">
      <c r="C9776" s="2"/>
    </row>
    <row r="9777" spans="3:3">
      <c r="C9777" s="2"/>
    </row>
    <row r="9778" spans="3:3">
      <c r="C9778" s="2"/>
    </row>
    <row r="9779" spans="3:3">
      <c r="C9779" s="2"/>
    </row>
    <row r="9780" spans="3:3">
      <c r="C9780" s="2"/>
    </row>
    <row r="9781" spans="3:3">
      <c r="C9781" s="2"/>
    </row>
    <row r="9782" spans="3:3">
      <c r="C9782" s="2"/>
    </row>
    <row r="9783" spans="3:3">
      <c r="C9783" s="2"/>
    </row>
    <row r="9784" spans="3:3">
      <c r="C9784" s="2"/>
    </row>
    <row r="9785" spans="3:3">
      <c r="C9785" s="2"/>
    </row>
    <row r="9786" spans="3:3">
      <c r="C9786" s="2"/>
    </row>
    <row r="9787" spans="3:3">
      <c r="C9787" s="2"/>
    </row>
    <row r="9788" spans="3:3">
      <c r="C9788" s="2"/>
    </row>
    <row r="9789" spans="3:3">
      <c r="C9789" s="2"/>
    </row>
    <row r="9790" spans="3:3">
      <c r="C9790" s="2"/>
    </row>
    <row r="9791" spans="3:3">
      <c r="C9791" s="2"/>
    </row>
    <row r="9792" spans="3:3">
      <c r="C9792" s="2"/>
    </row>
    <row r="9793" spans="3:3">
      <c r="C9793" s="2"/>
    </row>
    <row r="9794" spans="3:3">
      <c r="C9794" s="2"/>
    </row>
    <row r="9795" spans="3:3">
      <c r="C9795" s="2"/>
    </row>
    <row r="9796" spans="3:3">
      <c r="C9796" s="2"/>
    </row>
    <row r="9797" spans="3:3">
      <c r="C9797" s="2"/>
    </row>
    <row r="9798" spans="3:3">
      <c r="C9798" s="2"/>
    </row>
    <row r="9799" spans="3:3">
      <c r="C9799" s="2"/>
    </row>
    <row r="9800" spans="3:3">
      <c r="C9800" s="2"/>
    </row>
    <row r="9801" spans="3:3">
      <c r="C9801" s="2"/>
    </row>
    <row r="9802" spans="3:3">
      <c r="C9802" s="2"/>
    </row>
    <row r="9803" spans="3:3">
      <c r="C9803" s="2"/>
    </row>
    <row r="9804" spans="3:3">
      <c r="C9804" s="2"/>
    </row>
    <row r="9805" spans="3:3">
      <c r="C9805" s="2"/>
    </row>
    <row r="9806" spans="3:3">
      <c r="C9806" s="2"/>
    </row>
    <row r="9807" spans="3:3">
      <c r="C9807" s="2"/>
    </row>
    <row r="9808" spans="3:3">
      <c r="C9808" s="2"/>
    </row>
    <row r="9809" spans="3:3">
      <c r="C9809" s="2"/>
    </row>
    <row r="9810" spans="3:3">
      <c r="C9810" s="2"/>
    </row>
    <row r="9811" spans="3:3">
      <c r="C9811" s="2"/>
    </row>
    <row r="9812" spans="3:3">
      <c r="C9812" s="2"/>
    </row>
    <row r="9813" spans="3:3">
      <c r="C9813" s="2"/>
    </row>
    <row r="9814" spans="3:3">
      <c r="C9814" s="2"/>
    </row>
    <row r="9815" spans="3:3">
      <c r="C9815" s="2"/>
    </row>
    <row r="9816" spans="3:3">
      <c r="C9816" s="2"/>
    </row>
    <row r="9817" spans="3:3">
      <c r="C9817" s="2"/>
    </row>
    <row r="9818" spans="3:3">
      <c r="C9818" s="2"/>
    </row>
    <row r="9819" spans="3:3">
      <c r="C9819" s="2"/>
    </row>
    <row r="9820" spans="3:3">
      <c r="C9820" s="2"/>
    </row>
    <row r="9821" spans="3:3">
      <c r="C9821" s="2"/>
    </row>
    <row r="9822" spans="3:3">
      <c r="C9822" s="2"/>
    </row>
    <row r="9823" spans="3:3">
      <c r="C9823" s="2"/>
    </row>
    <row r="9824" spans="3:3">
      <c r="C9824" s="2"/>
    </row>
    <row r="9825" spans="3:3">
      <c r="C9825" s="2"/>
    </row>
    <row r="9826" spans="3:3">
      <c r="C9826" s="2"/>
    </row>
    <row r="9827" spans="3:3">
      <c r="C9827" s="2"/>
    </row>
    <row r="9828" spans="3:3">
      <c r="C9828" s="2"/>
    </row>
    <row r="9829" spans="3:3">
      <c r="C9829" s="2"/>
    </row>
    <row r="9830" spans="3:3">
      <c r="C9830" s="2"/>
    </row>
    <row r="9831" spans="3:3">
      <c r="C9831" s="2"/>
    </row>
    <row r="9832" spans="3:3">
      <c r="C9832" s="2"/>
    </row>
    <row r="9833" spans="3:3">
      <c r="C9833" s="2"/>
    </row>
    <row r="9834" spans="3:3">
      <c r="C9834" s="2"/>
    </row>
    <row r="9835" spans="3:3">
      <c r="C9835" s="2"/>
    </row>
    <row r="9836" spans="3:3">
      <c r="C9836" s="2"/>
    </row>
    <row r="9837" spans="3:3">
      <c r="C9837" s="2"/>
    </row>
    <row r="9838" spans="3:3">
      <c r="C9838" s="2"/>
    </row>
    <row r="9839" spans="3:3">
      <c r="C9839" s="2"/>
    </row>
    <row r="9840" spans="3:3">
      <c r="C9840" s="2"/>
    </row>
    <row r="9841" spans="3:3">
      <c r="C9841" s="2"/>
    </row>
    <row r="9842" spans="3:3">
      <c r="C9842" s="2"/>
    </row>
    <row r="9843" spans="3:3">
      <c r="C9843" s="2"/>
    </row>
    <row r="9844" spans="3:3">
      <c r="C9844" s="2"/>
    </row>
    <row r="9845" spans="3:3">
      <c r="C9845" s="2"/>
    </row>
    <row r="9846" spans="3:3">
      <c r="C9846" s="2"/>
    </row>
    <row r="9847" spans="3:3">
      <c r="C9847" s="2"/>
    </row>
    <row r="9848" spans="3:3">
      <c r="C9848" s="2"/>
    </row>
    <row r="9849" spans="3:3">
      <c r="C9849" s="2"/>
    </row>
    <row r="9850" spans="3:3">
      <c r="C9850" s="2"/>
    </row>
    <row r="9851" spans="3:3">
      <c r="C9851" s="2"/>
    </row>
    <row r="9852" spans="3:3">
      <c r="C9852" s="2"/>
    </row>
    <row r="9853" spans="3:3">
      <c r="C9853" s="2"/>
    </row>
    <row r="9854" spans="3:3">
      <c r="C9854" s="2"/>
    </row>
    <row r="9855" spans="3:3">
      <c r="C9855" s="2"/>
    </row>
    <row r="9856" spans="3:3">
      <c r="C9856" s="2"/>
    </row>
    <row r="9857" spans="3:3">
      <c r="C9857" s="2"/>
    </row>
    <row r="9858" spans="3:3">
      <c r="C9858" s="2"/>
    </row>
    <row r="9859" spans="3:3">
      <c r="C9859" s="2"/>
    </row>
    <row r="9860" spans="3:3">
      <c r="C9860" s="2"/>
    </row>
    <row r="9861" spans="3:3">
      <c r="C9861" s="2"/>
    </row>
    <row r="9862" spans="3:3">
      <c r="C9862" s="2"/>
    </row>
    <row r="9863" spans="3:3">
      <c r="C9863" s="2"/>
    </row>
    <row r="9864" spans="3:3">
      <c r="C9864" s="2"/>
    </row>
    <row r="9865" spans="3:3">
      <c r="C9865" s="2"/>
    </row>
    <row r="9866" spans="3:3">
      <c r="C9866" s="2"/>
    </row>
    <row r="9867" spans="3:3">
      <c r="C9867" s="2"/>
    </row>
    <row r="9868" spans="3:3">
      <c r="C9868" s="2"/>
    </row>
    <row r="9869" spans="3:3">
      <c r="C9869" s="2"/>
    </row>
    <row r="9870" spans="3:3">
      <c r="C9870" s="2"/>
    </row>
    <row r="9871" spans="3:3">
      <c r="C9871" s="2"/>
    </row>
    <row r="9872" spans="3:3">
      <c r="C9872" s="2"/>
    </row>
    <row r="9873" spans="3:3">
      <c r="C9873" s="2"/>
    </row>
    <row r="9874" spans="3:3">
      <c r="C9874" s="2"/>
    </row>
    <row r="9875" spans="3:3">
      <c r="C9875" s="2"/>
    </row>
    <row r="9876" spans="3:3">
      <c r="C9876" s="2"/>
    </row>
    <row r="9877" spans="3:3">
      <c r="C9877" s="2"/>
    </row>
    <row r="9878" spans="3:3">
      <c r="C9878" s="2"/>
    </row>
    <row r="9879" spans="3:3">
      <c r="C9879" s="2"/>
    </row>
    <row r="9880" spans="3:3">
      <c r="C9880" s="2"/>
    </row>
    <row r="9881" spans="3:3">
      <c r="C9881" s="2"/>
    </row>
    <row r="9882" spans="3:3">
      <c r="C9882" s="2"/>
    </row>
    <row r="9883" spans="3:3">
      <c r="C9883" s="2"/>
    </row>
    <row r="9884" spans="3:3">
      <c r="C9884" s="2"/>
    </row>
    <row r="9885" spans="3:3">
      <c r="C9885" s="2"/>
    </row>
    <row r="9886" spans="3:3">
      <c r="C9886" s="2"/>
    </row>
    <row r="9887" spans="3:3">
      <c r="C9887" s="2"/>
    </row>
    <row r="9888" spans="3:3">
      <c r="C9888" s="2"/>
    </row>
    <row r="9889" spans="3:3">
      <c r="C9889" s="2"/>
    </row>
    <row r="9890" spans="3:3">
      <c r="C9890" s="2"/>
    </row>
    <row r="9891" spans="3:3">
      <c r="C9891" s="2"/>
    </row>
    <row r="9892" spans="3:3">
      <c r="C9892" s="2"/>
    </row>
    <row r="9893" spans="3:3">
      <c r="C9893" s="2"/>
    </row>
    <row r="9894" spans="3:3">
      <c r="C9894" s="2"/>
    </row>
    <row r="9895" spans="3:3">
      <c r="C9895" s="2"/>
    </row>
    <row r="9896" spans="3:3">
      <c r="C9896" s="2"/>
    </row>
    <row r="9897" spans="3:3">
      <c r="C9897" s="2"/>
    </row>
    <row r="9898" spans="3:3">
      <c r="C9898" s="2"/>
    </row>
    <row r="9899" spans="3:3">
      <c r="C9899" s="2"/>
    </row>
    <row r="9900" spans="3:3">
      <c r="C9900" s="2"/>
    </row>
    <row r="9901" spans="3:3">
      <c r="C9901" s="2"/>
    </row>
    <row r="9902" spans="3:3">
      <c r="C9902" s="2"/>
    </row>
    <row r="9903" spans="3:3">
      <c r="C9903" s="2"/>
    </row>
    <row r="9904" spans="3:3">
      <c r="C9904" s="2"/>
    </row>
    <row r="9905" spans="3:3">
      <c r="C9905" s="2"/>
    </row>
    <row r="9906" spans="3:3">
      <c r="C9906" s="2"/>
    </row>
    <row r="9907" spans="3:3">
      <c r="C9907" s="2"/>
    </row>
    <row r="9908" spans="3:3">
      <c r="C9908" s="2"/>
    </row>
    <row r="9909" spans="3:3">
      <c r="C9909" s="2"/>
    </row>
    <row r="9910" spans="3:3">
      <c r="C9910" s="2"/>
    </row>
    <row r="9911" spans="3:3">
      <c r="C9911" s="2"/>
    </row>
    <row r="9912" spans="3:3">
      <c r="C9912" s="2"/>
    </row>
    <row r="9913" spans="3:3">
      <c r="C9913" s="2"/>
    </row>
    <row r="9914" spans="3:3">
      <c r="C9914" s="2"/>
    </row>
    <row r="9915" spans="3:3">
      <c r="C9915" s="2"/>
    </row>
    <row r="9916" spans="3:3">
      <c r="C9916" s="2"/>
    </row>
    <row r="9917" spans="3:3">
      <c r="C9917" s="2"/>
    </row>
    <row r="9918" spans="3:3">
      <c r="C9918" s="2"/>
    </row>
    <row r="9919" spans="3:3">
      <c r="C9919" s="2"/>
    </row>
    <row r="9920" spans="3:3">
      <c r="C9920" s="2"/>
    </row>
    <row r="9921" spans="3:3">
      <c r="C9921" s="2"/>
    </row>
    <row r="9922" spans="3:3">
      <c r="C9922" s="2"/>
    </row>
    <row r="9923" spans="3:3">
      <c r="C9923" s="2"/>
    </row>
    <row r="9924" spans="3:3">
      <c r="C9924" s="2"/>
    </row>
    <row r="9925" spans="3:3">
      <c r="C9925" s="2"/>
    </row>
    <row r="9926" spans="3:3">
      <c r="C9926" s="2"/>
    </row>
    <row r="9927" spans="3:3">
      <c r="C9927" s="2"/>
    </row>
    <row r="9928" spans="3:3">
      <c r="C9928" s="2"/>
    </row>
    <row r="9929" spans="3:3">
      <c r="C9929" s="2"/>
    </row>
    <row r="9930" spans="3:3">
      <c r="C9930" s="2"/>
    </row>
    <row r="9931" spans="3:3">
      <c r="C9931" s="2"/>
    </row>
    <row r="9932" spans="3:3">
      <c r="C9932" s="2"/>
    </row>
    <row r="9933" spans="3:3">
      <c r="C9933" s="2"/>
    </row>
    <row r="9934" spans="3:3">
      <c r="C9934" s="2"/>
    </row>
    <row r="9935" spans="3:3">
      <c r="C9935" s="2"/>
    </row>
    <row r="9936" spans="3:3">
      <c r="C9936" s="2"/>
    </row>
    <row r="9937" spans="3:3">
      <c r="C9937" s="2"/>
    </row>
    <row r="9938" spans="3:3">
      <c r="C9938" s="2"/>
    </row>
    <row r="9939" spans="3:3">
      <c r="C9939" s="2"/>
    </row>
    <row r="9940" spans="3:3">
      <c r="C9940" s="2"/>
    </row>
    <row r="9941" spans="3:3">
      <c r="C9941" s="2"/>
    </row>
    <row r="9942" spans="3:3">
      <c r="C9942" s="2"/>
    </row>
    <row r="9943" spans="3:3">
      <c r="C9943" s="2"/>
    </row>
    <row r="9944" spans="3:3">
      <c r="C9944" s="2"/>
    </row>
    <row r="9945" spans="3:3">
      <c r="C9945" s="2"/>
    </row>
    <row r="9946" spans="3:3">
      <c r="C9946" s="2"/>
    </row>
    <row r="9947" spans="3:3">
      <c r="C9947" s="2"/>
    </row>
    <row r="9948" spans="3:3">
      <c r="C9948" s="2"/>
    </row>
    <row r="9949" spans="3:3">
      <c r="C9949" s="2"/>
    </row>
    <row r="9950" spans="3:3">
      <c r="C9950" s="2"/>
    </row>
    <row r="9951" spans="3:3">
      <c r="C9951" s="2"/>
    </row>
    <row r="9952" spans="3:3">
      <c r="C9952" s="2"/>
    </row>
    <row r="9953" spans="3:3">
      <c r="C9953" s="2"/>
    </row>
    <row r="9954" spans="3:3">
      <c r="C9954" s="2"/>
    </row>
    <row r="9955" spans="3:3">
      <c r="C9955" s="2"/>
    </row>
    <row r="9956" spans="3:3">
      <c r="C9956" s="2"/>
    </row>
    <row r="9957" spans="3:3">
      <c r="C9957" s="2"/>
    </row>
    <row r="9958" spans="3:3">
      <c r="C9958" s="2"/>
    </row>
    <row r="9959" spans="3:3">
      <c r="C9959" s="2"/>
    </row>
    <row r="9960" spans="3:3">
      <c r="C9960" s="2"/>
    </row>
    <row r="9961" spans="3:3">
      <c r="C9961" s="2"/>
    </row>
    <row r="9962" spans="3:3">
      <c r="C9962" s="2"/>
    </row>
    <row r="9963" spans="3:3">
      <c r="C9963" s="2"/>
    </row>
    <row r="9964" spans="3:3">
      <c r="C9964" s="2"/>
    </row>
    <row r="9965" spans="3:3">
      <c r="C9965" s="2"/>
    </row>
    <row r="9966" spans="3:3">
      <c r="C9966" s="2"/>
    </row>
    <row r="9967" spans="3:3">
      <c r="C9967" s="2"/>
    </row>
    <row r="9968" spans="3:3">
      <c r="C9968" s="2"/>
    </row>
    <row r="9969" spans="3:3">
      <c r="C9969" s="2"/>
    </row>
    <row r="9970" spans="3:3">
      <c r="C9970" s="2"/>
    </row>
    <row r="9971" spans="3:3">
      <c r="C9971" s="2"/>
    </row>
    <row r="9972" spans="3:3">
      <c r="C9972" s="2"/>
    </row>
    <row r="9973" spans="3:3">
      <c r="C9973" s="2"/>
    </row>
    <row r="9974" spans="3:3">
      <c r="C9974" s="2"/>
    </row>
    <row r="9975" spans="3:3">
      <c r="C9975" s="2"/>
    </row>
    <row r="9976" spans="3:3">
      <c r="C9976" s="2"/>
    </row>
    <row r="9977" spans="3:3">
      <c r="C9977" s="2"/>
    </row>
    <row r="9978" spans="3:3">
      <c r="C9978" s="2"/>
    </row>
    <row r="9979" spans="3:3">
      <c r="C9979" s="2"/>
    </row>
    <row r="9980" spans="3:3">
      <c r="C9980" s="2"/>
    </row>
    <row r="9981" spans="3:3">
      <c r="C9981" s="2"/>
    </row>
    <row r="9982" spans="3:3">
      <c r="C9982" s="2"/>
    </row>
    <row r="9983" spans="3:3">
      <c r="C9983" s="2"/>
    </row>
    <row r="9984" spans="3:3">
      <c r="C9984" s="2"/>
    </row>
    <row r="9985" spans="3:3">
      <c r="C9985" s="2"/>
    </row>
    <row r="9986" spans="3:3">
      <c r="C9986" s="2"/>
    </row>
    <row r="9987" spans="3:3">
      <c r="C9987" s="2"/>
    </row>
    <row r="9988" spans="3:3">
      <c r="C9988" s="2"/>
    </row>
    <row r="9989" spans="3:3">
      <c r="C9989" s="2"/>
    </row>
    <row r="9990" spans="3:3">
      <c r="C9990" s="2"/>
    </row>
    <row r="9991" spans="3:3">
      <c r="C9991" s="2"/>
    </row>
    <row r="9992" spans="3:3">
      <c r="C9992" s="2"/>
    </row>
    <row r="9993" spans="3:3">
      <c r="C9993" s="2"/>
    </row>
    <row r="9994" spans="3:3">
      <c r="C9994" s="2"/>
    </row>
    <row r="9995" spans="3:3">
      <c r="C9995" s="2"/>
    </row>
    <row r="9996" spans="3:3">
      <c r="C9996" s="2"/>
    </row>
    <row r="9997" spans="3:3">
      <c r="C9997" s="2"/>
    </row>
    <row r="9998" spans="3:3">
      <c r="C9998" s="2"/>
    </row>
    <row r="9999" spans="3:3">
      <c r="C9999" s="2"/>
    </row>
    <row r="10000" spans="3:3">
      <c r="C10000" s="2"/>
    </row>
    <row r="10001" spans="3:3">
      <c r="C10001" s="2"/>
    </row>
    <row r="10002" spans="3:3">
      <c r="C10002" s="2"/>
    </row>
    <row r="10003" spans="3:3">
      <c r="C10003" s="2"/>
    </row>
    <row r="10004" spans="3:3">
      <c r="C10004" s="2"/>
    </row>
    <row r="10005" spans="3:3">
      <c r="C10005" s="2"/>
    </row>
    <row r="10006" spans="3:3">
      <c r="C10006" s="2"/>
    </row>
    <row r="10007" spans="3:3">
      <c r="C10007" s="2"/>
    </row>
    <row r="10008" spans="3:3">
      <c r="C10008" s="2"/>
    </row>
    <row r="10009" spans="3:3">
      <c r="C10009" s="2"/>
    </row>
    <row r="10010" spans="3:3">
      <c r="C10010" s="2"/>
    </row>
    <row r="10011" spans="3:3">
      <c r="C10011" s="2"/>
    </row>
    <row r="10012" spans="3:3">
      <c r="C10012" s="2"/>
    </row>
    <row r="10013" spans="3:3">
      <c r="C10013" s="2"/>
    </row>
    <row r="10014" spans="3:3">
      <c r="C10014" s="2"/>
    </row>
    <row r="10015" spans="3:3">
      <c r="C10015" s="2"/>
    </row>
    <row r="10016" spans="3:3">
      <c r="C10016" s="2"/>
    </row>
    <row r="10017" spans="3:3">
      <c r="C10017" s="2"/>
    </row>
    <row r="10018" spans="3:3">
      <c r="C10018" s="2"/>
    </row>
    <row r="10019" spans="3:3">
      <c r="C10019" s="2"/>
    </row>
    <row r="10020" spans="3:3">
      <c r="C10020" s="2"/>
    </row>
    <row r="10021" spans="3:3">
      <c r="C10021" s="2"/>
    </row>
    <row r="10022" spans="3:3">
      <c r="C10022" s="2"/>
    </row>
    <row r="10023" spans="3:3">
      <c r="C10023" s="2"/>
    </row>
    <row r="10024" spans="3:3">
      <c r="C10024" s="2"/>
    </row>
    <row r="10025" spans="3:3">
      <c r="C10025" s="2"/>
    </row>
    <row r="10026" spans="3:3">
      <c r="C10026" s="2"/>
    </row>
    <row r="10027" spans="3:3">
      <c r="C10027" s="2"/>
    </row>
    <row r="10028" spans="3:3">
      <c r="C10028" s="2"/>
    </row>
    <row r="10029" spans="3:3">
      <c r="C10029" s="2"/>
    </row>
    <row r="10030" spans="3:3">
      <c r="C10030" s="2"/>
    </row>
    <row r="10031" spans="3:3">
      <c r="C10031" s="2"/>
    </row>
    <row r="10032" spans="3:3">
      <c r="C10032" s="2"/>
    </row>
    <row r="10033" spans="3:3">
      <c r="C10033" s="2"/>
    </row>
    <row r="10034" spans="3:3">
      <c r="C10034" s="2"/>
    </row>
    <row r="10035" spans="3:3">
      <c r="C10035" s="2"/>
    </row>
    <row r="10036" spans="3:3">
      <c r="C10036" s="2"/>
    </row>
    <row r="10037" spans="3:3">
      <c r="C10037" s="2"/>
    </row>
    <row r="10038" spans="3:3">
      <c r="C10038" s="2"/>
    </row>
    <row r="10039" spans="3:3">
      <c r="C10039" s="2"/>
    </row>
    <row r="10040" spans="3:3">
      <c r="C10040" s="2"/>
    </row>
    <row r="10041" spans="3:3">
      <c r="C10041" s="2"/>
    </row>
    <row r="10042" spans="3:3">
      <c r="C10042" s="2"/>
    </row>
    <row r="10043" spans="3:3">
      <c r="C10043" s="2"/>
    </row>
    <row r="10044" spans="3:3">
      <c r="C10044" s="2"/>
    </row>
    <row r="10045" spans="3:3">
      <c r="C10045" s="2"/>
    </row>
    <row r="10046" spans="3:3">
      <c r="C10046" s="2"/>
    </row>
    <row r="10047" spans="3:3">
      <c r="C10047" s="2"/>
    </row>
    <row r="10048" spans="3:3">
      <c r="C10048" s="2"/>
    </row>
    <row r="10049" spans="3:3">
      <c r="C10049" s="2"/>
    </row>
    <row r="10050" spans="3:3">
      <c r="C10050" s="2"/>
    </row>
    <row r="10051" spans="3:3">
      <c r="C10051" s="2"/>
    </row>
    <row r="10052" spans="3:3">
      <c r="C10052" s="2"/>
    </row>
    <row r="10053" spans="3:3">
      <c r="C10053" s="2"/>
    </row>
    <row r="10054" spans="3:3">
      <c r="C10054" s="2"/>
    </row>
    <row r="10055" spans="3:3">
      <c r="C10055" s="2"/>
    </row>
    <row r="10056" spans="3:3">
      <c r="C10056" s="2"/>
    </row>
    <row r="10057" spans="3:3">
      <c r="C10057" s="2"/>
    </row>
    <row r="10058" spans="3:3">
      <c r="C10058" s="2"/>
    </row>
    <row r="10059" spans="3:3">
      <c r="C10059" s="2"/>
    </row>
    <row r="10060" spans="3:3">
      <c r="C10060" s="2"/>
    </row>
    <row r="10061" spans="3:3">
      <c r="C10061" s="2"/>
    </row>
    <row r="10062" spans="3:3">
      <c r="C10062" s="2"/>
    </row>
    <row r="10063" spans="3:3">
      <c r="C10063" s="2"/>
    </row>
    <row r="10064" spans="3:3">
      <c r="C10064" s="2"/>
    </row>
    <row r="10065" spans="3:3">
      <c r="C10065" s="2"/>
    </row>
    <row r="10066" spans="3:3">
      <c r="C10066" s="2"/>
    </row>
    <row r="10067" spans="3:3">
      <c r="C10067" s="2"/>
    </row>
    <row r="10068" spans="3:3">
      <c r="C10068" s="2"/>
    </row>
    <row r="10069" spans="3:3">
      <c r="C10069" s="2"/>
    </row>
    <row r="10070" spans="3:3">
      <c r="C10070" s="2"/>
    </row>
    <row r="10071" spans="3:3">
      <c r="C10071" s="2"/>
    </row>
    <row r="10072" spans="3:3">
      <c r="C10072" s="2"/>
    </row>
    <row r="10073" spans="3:3">
      <c r="C10073" s="2"/>
    </row>
    <row r="10074" spans="3:3">
      <c r="C10074" s="2"/>
    </row>
    <row r="10075" spans="3:3">
      <c r="C10075" s="2"/>
    </row>
    <row r="10076" spans="3:3">
      <c r="C10076" s="2"/>
    </row>
    <row r="10077" spans="3:3">
      <c r="C10077" s="2"/>
    </row>
    <row r="10078" spans="3:3">
      <c r="C10078" s="2"/>
    </row>
    <row r="10079" spans="3:3">
      <c r="C10079" s="2"/>
    </row>
    <row r="10080" spans="3:3">
      <c r="C10080" s="2"/>
    </row>
    <row r="10081" spans="3:3">
      <c r="C10081" s="2"/>
    </row>
    <row r="10082" spans="3:3">
      <c r="C10082" s="2"/>
    </row>
    <row r="10083" spans="3:3">
      <c r="C10083" s="2"/>
    </row>
    <row r="10084" spans="3:3">
      <c r="C10084" s="2"/>
    </row>
    <row r="10085" spans="3:3">
      <c r="C10085" s="2"/>
    </row>
    <row r="10086" spans="3:3">
      <c r="C10086" s="2"/>
    </row>
    <row r="10087" spans="3:3">
      <c r="C10087" s="2"/>
    </row>
    <row r="10088" spans="3:3">
      <c r="C10088" s="2"/>
    </row>
    <row r="10089" spans="3:3">
      <c r="C10089" s="2"/>
    </row>
    <row r="10090" spans="3:3">
      <c r="C10090" s="2"/>
    </row>
    <row r="10091" spans="3:3">
      <c r="C10091" s="2"/>
    </row>
    <row r="10092" spans="3:3">
      <c r="C10092" s="2"/>
    </row>
    <row r="10093" spans="3:3">
      <c r="C10093" s="2"/>
    </row>
    <row r="10094" spans="3:3">
      <c r="C10094" s="2"/>
    </row>
    <row r="10095" spans="3:3">
      <c r="C10095" s="2"/>
    </row>
    <row r="10096" spans="3:3">
      <c r="C10096" s="2"/>
    </row>
    <row r="10097" spans="3:3">
      <c r="C10097" s="2"/>
    </row>
    <row r="10098" spans="3:3">
      <c r="C10098" s="2"/>
    </row>
    <row r="10099" spans="3:3">
      <c r="C10099" s="2"/>
    </row>
    <row r="10100" spans="3:3">
      <c r="C10100" s="2"/>
    </row>
    <row r="10101" spans="3:3">
      <c r="C10101" s="2"/>
    </row>
    <row r="10102" spans="3:3">
      <c r="C10102" s="2"/>
    </row>
    <row r="10103" spans="3:3">
      <c r="C10103" s="2"/>
    </row>
    <row r="10104" spans="3:3">
      <c r="C10104" s="2"/>
    </row>
    <row r="10105" spans="3:3">
      <c r="C10105" s="2"/>
    </row>
    <row r="10106" spans="3:3">
      <c r="C10106" s="2"/>
    </row>
    <row r="10107" spans="3:3">
      <c r="C10107" s="2"/>
    </row>
    <row r="10108" spans="3:3">
      <c r="C10108" s="2"/>
    </row>
    <row r="10109" spans="3:3">
      <c r="C10109" s="2"/>
    </row>
    <row r="10110" spans="3:3">
      <c r="C10110" s="2"/>
    </row>
    <row r="10111" spans="3:3">
      <c r="C10111" s="2"/>
    </row>
    <row r="10112" spans="3:3">
      <c r="C10112" s="2"/>
    </row>
    <row r="10113" spans="3:3">
      <c r="C10113" s="2"/>
    </row>
    <row r="10114" spans="3:3">
      <c r="C10114" s="2"/>
    </row>
    <row r="10115" spans="3:3">
      <c r="C10115" s="2"/>
    </row>
    <row r="10116" spans="3:3">
      <c r="C10116" s="2"/>
    </row>
    <row r="10117" spans="3:3">
      <c r="C10117" s="2"/>
    </row>
    <row r="10118" spans="3:3">
      <c r="C10118" s="2"/>
    </row>
    <row r="10119" spans="3:3">
      <c r="C10119" s="2"/>
    </row>
    <row r="10120" spans="3:3">
      <c r="C10120" s="2"/>
    </row>
    <row r="10121" spans="3:3">
      <c r="C10121" s="2"/>
    </row>
    <row r="10122" spans="3:3">
      <c r="C10122" s="2"/>
    </row>
    <row r="10123" spans="3:3">
      <c r="C10123" s="2"/>
    </row>
    <row r="10124" spans="3:3">
      <c r="C10124" s="2"/>
    </row>
    <row r="10125" spans="3:3">
      <c r="C10125" s="2"/>
    </row>
    <row r="10126" spans="3:3">
      <c r="C10126" s="2"/>
    </row>
    <row r="10127" spans="3:3">
      <c r="C10127" s="2"/>
    </row>
    <row r="10128" spans="3:3">
      <c r="C10128" s="2"/>
    </row>
    <row r="10129" spans="3:3">
      <c r="C10129" s="2"/>
    </row>
    <row r="10130" spans="3:3">
      <c r="C10130" s="2"/>
    </row>
    <row r="10131" spans="3:3">
      <c r="C10131" s="2"/>
    </row>
    <row r="10132" spans="3:3">
      <c r="C10132" s="2"/>
    </row>
    <row r="10133" spans="3:3">
      <c r="C10133" s="2"/>
    </row>
    <row r="10134" spans="3:3">
      <c r="C10134" s="2"/>
    </row>
    <row r="10135" spans="3:3">
      <c r="C10135" s="2"/>
    </row>
    <row r="10136" spans="3:3">
      <c r="C10136" s="2"/>
    </row>
    <row r="10137" spans="3:3">
      <c r="C10137" s="2"/>
    </row>
    <row r="10138" spans="3:3">
      <c r="C10138" s="2"/>
    </row>
    <row r="10139" spans="3:3">
      <c r="C10139" s="2"/>
    </row>
    <row r="10140" spans="3:3">
      <c r="C10140" s="2"/>
    </row>
    <row r="10141" spans="3:3">
      <c r="C10141" s="2"/>
    </row>
    <row r="10142" spans="3:3">
      <c r="C10142" s="2"/>
    </row>
    <row r="10143" spans="3:3">
      <c r="C10143" s="2"/>
    </row>
    <row r="10144" spans="3:3">
      <c r="C10144" s="2"/>
    </row>
    <row r="10145" spans="3:3">
      <c r="C10145" s="2"/>
    </row>
  </sheetData>
  <pageMargins left="0.25" right="0.25" top="0.75" bottom="0.75" header="0.3" footer="0.3"/>
  <pageSetup scale="39" fitToHeight="0" orientation="portrait" r:id="rId4"/>
  <headerFooter>
    <oddFooter>&amp;L&amp;1#&amp;"Arial"&amp;8&amp;K000000Sensitivity: Secret</oddFooter>
  </headerFooter>
  <drawing r:id="rId5"/>
  <extLst>
    <ext xmlns:x14="http://schemas.microsoft.com/office/spreadsheetml/2009/9/main" uri="{A8765BA9-456A-4dab-B4F3-ACF838C121DE}">
      <x14:slicerList>
        <x14:slicer r:id="rId6"/>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AD1D8E"/>
  </sheetPr>
  <dimension ref="A1:AC1616"/>
  <sheetViews>
    <sheetView workbookViewId="0">
      <selection activeCell="D10" sqref="D10"/>
    </sheetView>
  </sheetViews>
  <sheetFormatPr defaultRowHeight="14.5"/>
  <cols>
    <col min="1" max="1" width="12.453125" bestFit="1" customWidth="1"/>
    <col min="2" max="2" width="9.1796875" bestFit="1" customWidth="1"/>
    <col min="3" max="3" width="35.54296875" bestFit="1" customWidth="1"/>
    <col min="4" max="4" width="56.26953125" bestFit="1" customWidth="1"/>
    <col min="5" max="5" width="35.54296875" bestFit="1" customWidth="1"/>
    <col min="6" max="6" width="37.7265625" bestFit="1" customWidth="1"/>
    <col min="7" max="7" width="39.81640625" bestFit="1" customWidth="1"/>
    <col min="8" max="8" width="7.7265625" bestFit="1" customWidth="1"/>
    <col min="9" max="9" width="29" bestFit="1" customWidth="1"/>
    <col min="10" max="10" width="23.26953125" style="4" bestFit="1" customWidth="1"/>
    <col min="11" max="11" width="16.81640625" style="4" bestFit="1" customWidth="1"/>
    <col min="12" max="12" width="25" style="4" bestFit="1" customWidth="1"/>
    <col min="13" max="13" width="21.26953125" style="4" bestFit="1" customWidth="1"/>
    <col min="14" max="14" width="21.453125" style="4" bestFit="1" customWidth="1"/>
    <col min="15" max="15" width="11.81640625" style="4" bestFit="1" customWidth="1"/>
    <col min="16" max="17" width="19" style="4" bestFit="1" customWidth="1"/>
    <col min="18" max="18" width="16.1796875" style="4" bestFit="1" customWidth="1"/>
    <col min="19" max="19" width="17.1796875" style="4" bestFit="1" customWidth="1"/>
    <col min="20" max="20" width="16.1796875" style="4" bestFit="1" customWidth="1"/>
    <col min="21" max="21" width="39" style="11" bestFit="1" customWidth="1"/>
    <col min="22" max="22" width="21.453125" customWidth="1"/>
    <col min="23" max="23" width="39" bestFit="1" customWidth="1"/>
    <col min="24" max="27" width="4.1796875" customWidth="1"/>
    <col min="28" max="28" width="12.7265625" bestFit="1" customWidth="1"/>
    <col min="29" max="29" width="10.7265625" bestFit="1" customWidth="1"/>
  </cols>
  <sheetData>
    <row r="1" spans="1:29">
      <c r="A1" t="s">
        <v>382</v>
      </c>
      <c r="B1" t="s">
        <v>69</v>
      </c>
      <c r="C1" t="s">
        <v>383</v>
      </c>
      <c r="D1" t="s">
        <v>384</v>
      </c>
      <c r="E1" t="s">
        <v>385</v>
      </c>
      <c r="F1" t="s">
        <v>52</v>
      </c>
      <c r="G1" t="s">
        <v>386</v>
      </c>
      <c r="H1" t="s">
        <v>371</v>
      </c>
      <c r="I1" t="s">
        <v>53</v>
      </c>
      <c r="J1" t="s">
        <v>387</v>
      </c>
      <c r="K1" t="s">
        <v>388</v>
      </c>
      <c r="L1" t="s">
        <v>389</v>
      </c>
      <c r="M1" t="s">
        <v>390</v>
      </c>
      <c r="N1" t="s">
        <v>391</v>
      </c>
      <c r="O1" t="s">
        <v>392</v>
      </c>
      <c r="P1" t="s">
        <v>393</v>
      </c>
      <c r="Q1" t="s">
        <v>16</v>
      </c>
      <c r="R1" t="s">
        <v>394</v>
      </c>
      <c r="S1" t="s">
        <v>395</v>
      </c>
      <c r="T1" t="s">
        <v>396</v>
      </c>
      <c r="U1" t="s">
        <v>397</v>
      </c>
      <c r="V1" t="s">
        <v>398</v>
      </c>
      <c r="W1" t="s">
        <v>399</v>
      </c>
      <c r="AB1" s="31" t="s">
        <v>69</v>
      </c>
      <c r="AC1" s="31">
        <v>4</v>
      </c>
    </row>
    <row r="2" spans="1:29">
      <c r="J2"/>
      <c r="K2"/>
      <c r="L2"/>
      <c r="M2"/>
      <c r="N2"/>
      <c r="O2"/>
      <c r="P2"/>
      <c r="Q2"/>
      <c r="R2"/>
      <c r="S2"/>
      <c r="T2"/>
      <c r="U2"/>
      <c r="AB2" s="31" t="s">
        <v>400</v>
      </c>
      <c r="AC2" s="178">
        <v>43424</v>
      </c>
    </row>
    <row r="3" spans="1:29">
      <c r="J3"/>
      <c r="K3"/>
      <c r="L3"/>
      <c r="M3"/>
      <c r="N3"/>
      <c r="O3"/>
      <c r="P3"/>
      <c r="Q3"/>
      <c r="R3"/>
      <c r="S3"/>
      <c r="T3"/>
      <c r="U3"/>
    </row>
    <row r="4" spans="1:29">
      <c r="J4"/>
      <c r="K4"/>
      <c r="L4"/>
      <c r="M4"/>
      <c r="N4"/>
      <c r="O4"/>
      <c r="P4"/>
      <c r="Q4"/>
      <c r="R4"/>
      <c r="S4"/>
      <c r="T4"/>
      <c r="U4"/>
    </row>
    <row r="5" spans="1:29">
      <c r="J5"/>
      <c r="K5"/>
      <c r="L5"/>
      <c r="M5"/>
      <c r="N5"/>
      <c r="O5"/>
      <c r="P5"/>
      <c r="Q5"/>
      <c r="R5"/>
      <c r="S5"/>
      <c r="T5"/>
      <c r="U5"/>
    </row>
    <row r="6" spans="1:29">
      <c r="J6"/>
      <c r="K6"/>
      <c r="L6"/>
      <c r="M6"/>
      <c r="N6"/>
      <c r="O6"/>
      <c r="P6"/>
      <c r="Q6"/>
      <c r="R6"/>
      <c r="S6"/>
      <c r="T6"/>
      <c r="U6"/>
    </row>
    <row r="7" spans="1:29">
      <c r="J7"/>
      <c r="K7"/>
      <c r="L7"/>
      <c r="M7"/>
      <c r="N7"/>
      <c r="O7"/>
      <c r="P7"/>
      <c r="Q7"/>
      <c r="R7"/>
      <c r="S7"/>
      <c r="T7"/>
      <c r="U7"/>
    </row>
    <row r="8" spans="1:29">
      <c r="J8"/>
      <c r="K8"/>
      <c r="L8"/>
      <c r="M8"/>
      <c r="N8"/>
      <c r="O8"/>
      <c r="P8"/>
      <c r="Q8"/>
      <c r="R8"/>
      <c r="S8"/>
      <c r="T8"/>
      <c r="U8"/>
    </row>
    <row r="9" spans="1:29">
      <c r="J9"/>
      <c r="K9"/>
      <c r="L9"/>
      <c r="M9"/>
      <c r="N9"/>
      <c r="O9"/>
      <c r="P9"/>
      <c r="Q9"/>
      <c r="R9"/>
      <c r="S9"/>
      <c r="T9"/>
      <c r="U9"/>
    </row>
    <row r="10" spans="1:29">
      <c r="J10"/>
      <c r="K10"/>
      <c r="L10"/>
      <c r="M10"/>
      <c r="N10"/>
      <c r="O10"/>
      <c r="P10"/>
      <c r="Q10"/>
      <c r="R10"/>
      <c r="S10"/>
      <c r="T10"/>
      <c r="U10"/>
    </row>
    <row r="11" spans="1:29">
      <c r="J11"/>
      <c r="K11"/>
      <c r="L11"/>
      <c r="M11"/>
      <c r="N11"/>
      <c r="O11"/>
      <c r="P11"/>
      <c r="Q11"/>
      <c r="R11"/>
      <c r="S11"/>
      <c r="T11"/>
      <c r="U11"/>
    </row>
    <row r="12" spans="1:29">
      <c r="J12"/>
      <c r="K12"/>
      <c r="L12"/>
      <c r="M12"/>
      <c r="N12"/>
      <c r="O12"/>
      <c r="P12"/>
      <c r="Q12"/>
      <c r="R12"/>
      <c r="S12"/>
      <c r="T12"/>
      <c r="U12"/>
    </row>
    <row r="13" spans="1:29">
      <c r="J13"/>
      <c r="K13"/>
      <c r="L13"/>
      <c r="M13"/>
      <c r="N13"/>
      <c r="O13"/>
      <c r="P13"/>
      <c r="Q13"/>
      <c r="R13"/>
      <c r="S13"/>
      <c r="T13"/>
      <c r="U13"/>
    </row>
    <row r="14" spans="1:29">
      <c r="J14"/>
      <c r="K14"/>
      <c r="L14"/>
      <c r="M14"/>
      <c r="N14"/>
      <c r="O14"/>
      <c r="P14"/>
      <c r="Q14"/>
      <c r="R14"/>
      <c r="S14"/>
      <c r="T14"/>
      <c r="U14"/>
    </row>
    <row r="15" spans="1:29">
      <c r="J15"/>
      <c r="K15"/>
      <c r="L15"/>
      <c r="M15"/>
      <c r="N15"/>
      <c r="O15"/>
      <c r="P15"/>
      <c r="Q15"/>
      <c r="R15"/>
      <c r="S15"/>
      <c r="T15"/>
      <c r="U15"/>
    </row>
    <row r="16" spans="1:29">
      <c r="J16"/>
      <c r="K16"/>
      <c r="L16"/>
      <c r="M16"/>
      <c r="N16"/>
      <c r="O16"/>
      <c r="P16"/>
      <c r="Q16"/>
      <c r="R16"/>
      <c r="S16"/>
      <c r="T16"/>
      <c r="U16"/>
    </row>
    <row r="17" spans="10:21">
      <c r="J17"/>
      <c r="K17"/>
      <c r="L17"/>
      <c r="M17"/>
      <c r="N17"/>
      <c r="O17"/>
      <c r="P17"/>
      <c r="Q17"/>
      <c r="R17"/>
      <c r="S17"/>
      <c r="T17"/>
      <c r="U17"/>
    </row>
    <row r="18" spans="10:21">
      <c r="J18"/>
      <c r="K18"/>
      <c r="L18"/>
      <c r="M18"/>
      <c r="N18"/>
      <c r="O18"/>
      <c r="P18"/>
      <c r="Q18"/>
      <c r="R18"/>
      <c r="S18"/>
      <c r="T18"/>
      <c r="U18"/>
    </row>
    <row r="19" spans="10:21">
      <c r="J19"/>
      <c r="K19"/>
      <c r="L19"/>
      <c r="M19"/>
      <c r="N19"/>
      <c r="O19"/>
      <c r="P19"/>
      <c r="Q19"/>
      <c r="R19"/>
      <c r="S19"/>
      <c r="T19"/>
      <c r="U19"/>
    </row>
    <row r="20" spans="10:21">
      <c r="J20"/>
      <c r="K20"/>
      <c r="L20"/>
      <c r="M20"/>
      <c r="N20"/>
      <c r="O20"/>
      <c r="P20"/>
      <c r="Q20"/>
      <c r="R20"/>
      <c r="S20"/>
      <c r="T20"/>
      <c r="U20"/>
    </row>
    <row r="21" spans="10:21">
      <c r="J21"/>
      <c r="K21"/>
      <c r="L21"/>
      <c r="M21"/>
      <c r="N21"/>
      <c r="O21"/>
      <c r="P21"/>
      <c r="Q21"/>
      <c r="R21"/>
      <c r="S21"/>
      <c r="T21"/>
      <c r="U21"/>
    </row>
    <row r="22" spans="10:21">
      <c r="J22"/>
      <c r="K22"/>
      <c r="L22"/>
      <c r="M22"/>
      <c r="N22"/>
      <c r="O22"/>
      <c r="P22"/>
      <c r="Q22"/>
      <c r="R22"/>
      <c r="S22"/>
      <c r="T22"/>
      <c r="U22"/>
    </row>
    <row r="23" spans="10:21">
      <c r="J23"/>
      <c r="K23"/>
      <c r="L23"/>
      <c r="M23"/>
      <c r="N23"/>
      <c r="O23"/>
      <c r="P23"/>
      <c r="Q23"/>
      <c r="R23"/>
      <c r="S23"/>
      <c r="T23"/>
      <c r="U23"/>
    </row>
    <row r="24" spans="10:21">
      <c r="J24"/>
      <c r="K24"/>
      <c r="L24"/>
      <c r="M24"/>
      <c r="N24"/>
      <c r="O24"/>
      <c r="P24"/>
      <c r="Q24"/>
      <c r="R24"/>
      <c r="S24"/>
      <c r="T24"/>
      <c r="U24"/>
    </row>
    <row r="25" spans="10:21">
      <c r="J25"/>
      <c r="K25"/>
      <c r="L25"/>
      <c r="M25"/>
      <c r="N25"/>
      <c r="O25"/>
      <c r="P25"/>
      <c r="Q25"/>
      <c r="R25"/>
      <c r="S25"/>
      <c r="T25"/>
      <c r="U25"/>
    </row>
    <row r="26" spans="10:21">
      <c r="J26"/>
      <c r="K26"/>
      <c r="L26"/>
      <c r="M26"/>
      <c r="N26"/>
      <c r="O26"/>
      <c r="P26"/>
      <c r="Q26"/>
      <c r="R26"/>
      <c r="S26"/>
      <c r="T26"/>
      <c r="U26"/>
    </row>
    <row r="27" spans="10:21">
      <c r="J27"/>
      <c r="K27"/>
      <c r="L27"/>
      <c r="M27"/>
      <c r="N27"/>
      <c r="O27"/>
      <c r="P27"/>
      <c r="Q27"/>
      <c r="R27"/>
      <c r="S27"/>
      <c r="T27"/>
      <c r="U27"/>
    </row>
    <row r="28" spans="10:21">
      <c r="J28"/>
      <c r="K28"/>
      <c r="L28"/>
      <c r="M28"/>
      <c r="N28"/>
      <c r="O28"/>
      <c r="P28"/>
      <c r="Q28"/>
      <c r="R28"/>
      <c r="S28"/>
      <c r="T28"/>
      <c r="U28"/>
    </row>
    <row r="29" spans="10:21">
      <c r="J29"/>
      <c r="K29"/>
      <c r="L29"/>
      <c r="M29"/>
      <c r="N29"/>
      <c r="O29"/>
      <c r="P29"/>
      <c r="Q29"/>
      <c r="R29"/>
      <c r="S29"/>
      <c r="T29"/>
      <c r="U29"/>
    </row>
    <row r="30" spans="10:21">
      <c r="J30"/>
      <c r="K30"/>
      <c r="L30"/>
      <c r="M30"/>
      <c r="N30"/>
      <c r="O30"/>
      <c r="P30"/>
      <c r="Q30"/>
      <c r="R30"/>
      <c r="S30"/>
      <c r="T30"/>
      <c r="U30"/>
    </row>
    <row r="31" spans="10:21">
      <c r="J31"/>
      <c r="K31"/>
      <c r="L31"/>
      <c r="M31"/>
      <c r="N31"/>
      <c r="O31"/>
      <c r="P31"/>
      <c r="Q31"/>
      <c r="R31"/>
      <c r="S31"/>
      <c r="T31"/>
      <c r="U31"/>
    </row>
    <row r="32" spans="10:21">
      <c r="J32"/>
      <c r="K32"/>
      <c r="L32"/>
      <c r="M32"/>
      <c r="N32"/>
      <c r="O32"/>
      <c r="P32"/>
      <c r="Q32"/>
      <c r="R32"/>
      <c r="S32"/>
      <c r="T32"/>
      <c r="U32"/>
    </row>
    <row r="33" spans="10:21">
      <c r="J33"/>
      <c r="K33"/>
      <c r="L33"/>
      <c r="M33"/>
      <c r="N33"/>
      <c r="O33"/>
      <c r="P33"/>
      <c r="Q33"/>
      <c r="R33"/>
      <c r="S33"/>
      <c r="T33"/>
      <c r="U33"/>
    </row>
    <row r="34" spans="10:21">
      <c r="J34"/>
      <c r="K34"/>
      <c r="L34"/>
      <c r="M34"/>
      <c r="N34"/>
      <c r="O34"/>
      <c r="P34"/>
      <c r="Q34"/>
      <c r="R34"/>
      <c r="S34"/>
      <c r="T34"/>
      <c r="U34"/>
    </row>
    <row r="35" spans="10:21">
      <c r="J35"/>
      <c r="K35"/>
      <c r="L35"/>
      <c r="M35"/>
      <c r="N35"/>
      <c r="O35"/>
      <c r="P35"/>
      <c r="Q35"/>
      <c r="R35"/>
      <c r="S35"/>
      <c r="T35"/>
      <c r="U35"/>
    </row>
    <row r="36" spans="10:21">
      <c r="J36"/>
      <c r="K36"/>
      <c r="L36"/>
      <c r="M36"/>
      <c r="N36"/>
      <c r="O36"/>
      <c r="P36"/>
      <c r="Q36"/>
      <c r="R36"/>
      <c r="S36"/>
      <c r="T36"/>
      <c r="U36"/>
    </row>
    <row r="37" spans="10:21">
      <c r="J37"/>
      <c r="K37"/>
      <c r="L37"/>
      <c r="M37"/>
      <c r="N37"/>
      <c r="O37"/>
      <c r="P37"/>
      <c r="Q37"/>
      <c r="R37"/>
      <c r="S37"/>
      <c r="T37"/>
      <c r="U37"/>
    </row>
    <row r="38" spans="10:21">
      <c r="J38"/>
      <c r="K38"/>
      <c r="L38"/>
      <c r="M38"/>
      <c r="N38"/>
      <c r="O38"/>
      <c r="P38"/>
      <c r="Q38"/>
      <c r="R38"/>
      <c r="S38"/>
      <c r="T38"/>
      <c r="U38"/>
    </row>
    <row r="39" spans="10:21">
      <c r="J39"/>
      <c r="K39"/>
      <c r="L39"/>
      <c r="M39"/>
      <c r="N39"/>
      <c r="O39"/>
      <c r="P39"/>
      <c r="Q39"/>
      <c r="R39"/>
      <c r="S39"/>
      <c r="T39"/>
      <c r="U39"/>
    </row>
    <row r="40" spans="10:21">
      <c r="J40"/>
      <c r="K40"/>
      <c r="L40"/>
      <c r="M40"/>
      <c r="N40"/>
      <c r="O40"/>
      <c r="P40"/>
      <c r="Q40"/>
      <c r="R40"/>
      <c r="S40"/>
      <c r="T40"/>
      <c r="U40"/>
    </row>
    <row r="41" spans="10:21">
      <c r="J41"/>
      <c r="K41"/>
      <c r="L41"/>
      <c r="M41"/>
      <c r="N41"/>
      <c r="O41"/>
      <c r="P41"/>
      <c r="Q41"/>
      <c r="R41"/>
      <c r="S41"/>
      <c r="T41"/>
      <c r="U41"/>
    </row>
    <row r="42" spans="10:21">
      <c r="J42"/>
      <c r="K42"/>
      <c r="L42"/>
      <c r="M42"/>
      <c r="N42"/>
      <c r="O42"/>
      <c r="P42"/>
      <c r="Q42"/>
      <c r="R42"/>
      <c r="S42"/>
      <c r="T42"/>
      <c r="U42"/>
    </row>
    <row r="43" spans="10:21">
      <c r="J43"/>
      <c r="K43"/>
      <c r="L43"/>
      <c r="M43"/>
      <c r="N43"/>
      <c r="O43"/>
      <c r="P43"/>
      <c r="Q43"/>
      <c r="R43"/>
      <c r="S43"/>
      <c r="T43"/>
      <c r="U43"/>
    </row>
    <row r="44" spans="10:21">
      <c r="J44"/>
      <c r="K44"/>
      <c r="L44"/>
      <c r="M44"/>
      <c r="N44"/>
      <c r="O44"/>
      <c r="P44"/>
      <c r="Q44"/>
      <c r="R44"/>
      <c r="S44"/>
      <c r="T44"/>
      <c r="U44"/>
    </row>
    <row r="45" spans="10:21">
      <c r="J45"/>
      <c r="K45"/>
      <c r="L45"/>
      <c r="M45"/>
      <c r="N45"/>
      <c r="O45"/>
      <c r="P45"/>
      <c r="Q45"/>
      <c r="R45"/>
      <c r="S45"/>
      <c r="T45"/>
      <c r="U45"/>
    </row>
    <row r="46" spans="10:21">
      <c r="J46"/>
      <c r="K46"/>
      <c r="L46"/>
      <c r="M46"/>
      <c r="N46"/>
      <c r="O46"/>
      <c r="P46"/>
      <c r="Q46"/>
      <c r="R46"/>
      <c r="S46"/>
      <c r="T46"/>
      <c r="U46"/>
    </row>
    <row r="47" spans="10:21">
      <c r="J47"/>
      <c r="K47"/>
      <c r="L47"/>
      <c r="M47"/>
      <c r="N47"/>
      <c r="O47"/>
      <c r="P47"/>
      <c r="Q47"/>
      <c r="R47"/>
      <c r="S47"/>
      <c r="T47"/>
      <c r="U47"/>
    </row>
    <row r="48" spans="10:21">
      <c r="J48"/>
      <c r="K48"/>
      <c r="L48"/>
      <c r="M48"/>
      <c r="N48"/>
      <c r="O48"/>
      <c r="P48"/>
      <c r="Q48"/>
      <c r="R48"/>
      <c r="S48"/>
      <c r="T48"/>
      <c r="U48"/>
    </row>
    <row r="49" spans="10:21">
      <c r="J49"/>
      <c r="K49"/>
      <c r="L49"/>
      <c r="M49"/>
      <c r="N49"/>
      <c r="O49"/>
      <c r="P49"/>
      <c r="Q49"/>
      <c r="R49"/>
      <c r="S49"/>
      <c r="T49"/>
      <c r="U49"/>
    </row>
    <row r="50" spans="10:21">
      <c r="J50"/>
      <c r="K50"/>
      <c r="L50"/>
      <c r="M50"/>
      <c r="N50"/>
      <c r="O50"/>
      <c r="P50"/>
      <c r="Q50"/>
      <c r="R50"/>
      <c r="S50"/>
      <c r="T50"/>
      <c r="U50"/>
    </row>
    <row r="51" spans="10:21">
      <c r="J51"/>
      <c r="K51"/>
      <c r="L51"/>
      <c r="M51"/>
      <c r="N51"/>
      <c r="O51"/>
      <c r="P51"/>
      <c r="Q51"/>
      <c r="R51"/>
      <c r="S51"/>
      <c r="T51"/>
      <c r="U51"/>
    </row>
    <row r="52" spans="10:21">
      <c r="J52"/>
      <c r="K52"/>
      <c r="L52"/>
      <c r="M52"/>
      <c r="N52"/>
      <c r="O52"/>
      <c r="P52"/>
      <c r="Q52"/>
      <c r="R52"/>
      <c r="S52"/>
      <c r="T52"/>
      <c r="U52"/>
    </row>
    <row r="53" spans="10:21">
      <c r="J53"/>
      <c r="K53"/>
      <c r="L53"/>
      <c r="M53"/>
      <c r="N53"/>
      <c r="O53"/>
      <c r="P53"/>
      <c r="Q53"/>
      <c r="R53"/>
      <c r="S53"/>
      <c r="T53"/>
      <c r="U53"/>
    </row>
    <row r="54" spans="10:21">
      <c r="J54"/>
      <c r="K54"/>
      <c r="L54"/>
      <c r="M54"/>
      <c r="N54"/>
      <c r="O54"/>
      <c r="P54"/>
      <c r="Q54"/>
      <c r="R54"/>
      <c r="S54"/>
      <c r="T54"/>
      <c r="U54"/>
    </row>
    <row r="55" spans="10:21">
      <c r="J55"/>
      <c r="K55"/>
      <c r="L55"/>
      <c r="M55"/>
      <c r="N55"/>
      <c r="O55"/>
      <c r="P55"/>
      <c r="Q55"/>
      <c r="R55"/>
      <c r="S55"/>
      <c r="T55"/>
      <c r="U55"/>
    </row>
    <row r="56" spans="10:21">
      <c r="J56"/>
      <c r="K56"/>
      <c r="L56"/>
      <c r="M56"/>
      <c r="N56"/>
      <c r="O56"/>
      <c r="P56"/>
      <c r="Q56"/>
      <c r="R56"/>
      <c r="S56"/>
      <c r="T56"/>
      <c r="U56"/>
    </row>
    <row r="57" spans="10:21">
      <c r="J57"/>
      <c r="K57"/>
      <c r="L57"/>
      <c r="M57"/>
      <c r="N57"/>
      <c r="O57"/>
      <c r="P57"/>
      <c r="Q57"/>
      <c r="R57"/>
      <c r="S57"/>
      <c r="T57"/>
      <c r="U57"/>
    </row>
    <row r="58" spans="10:21">
      <c r="J58"/>
      <c r="K58"/>
      <c r="L58"/>
      <c r="M58"/>
      <c r="N58"/>
      <c r="O58"/>
      <c r="P58"/>
      <c r="Q58"/>
      <c r="R58"/>
      <c r="S58"/>
      <c r="T58"/>
      <c r="U58"/>
    </row>
    <row r="59" spans="10:21">
      <c r="J59"/>
      <c r="K59"/>
      <c r="L59"/>
      <c r="M59"/>
      <c r="N59"/>
      <c r="O59"/>
      <c r="P59"/>
      <c r="Q59"/>
      <c r="R59"/>
      <c r="S59"/>
      <c r="T59"/>
      <c r="U59"/>
    </row>
    <row r="60" spans="10:21">
      <c r="J60"/>
      <c r="K60"/>
      <c r="L60"/>
      <c r="M60"/>
      <c r="N60"/>
      <c r="O60"/>
      <c r="P60"/>
      <c r="Q60"/>
      <c r="R60"/>
      <c r="S60"/>
      <c r="T60"/>
      <c r="U60"/>
    </row>
    <row r="61" spans="10:21">
      <c r="J61"/>
      <c r="K61"/>
      <c r="L61"/>
      <c r="M61"/>
      <c r="N61"/>
      <c r="O61"/>
      <c r="P61"/>
      <c r="Q61"/>
      <c r="R61"/>
      <c r="S61"/>
      <c r="T61"/>
      <c r="U61"/>
    </row>
    <row r="62" spans="10:21">
      <c r="J62"/>
      <c r="K62"/>
      <c r="L62"/>
      <c r="M62"/>
      <c r="N62"/>
      <c r="O62"/>
      <c r="P62"/>
      <c r="Q62"/>
      <c r="R62"/>
      <c r="S62"/>
      <c r="T62"/>
      <c r="U62"/>
    </row>
    <row r="63" spans="10:21">
      <c r="J63"/>
      <c r="K63"/>
      <c r="L63"/>
      <c r="M63"/>
      <c r="N63"/>
      <c r="O63"/>
      <c r="P63"/>
      <c r="Q63"/>
      <c r="R63"/>
      <c r="S63"/>
      <c r="T63"/>
      <c r="U63"/>
    </row>
    <row r="64" spans="10:21">
      <c r="J64"/>
      <c r="K64"/>
      <c r="L64"/>
      <c r="M64"/>
      <c r="N64"/>
      <c r="O64"/>
      <c r="P64"/>
      <c r="Q64"/>
      <c r="R64"/>
      <c r="S64"/>
      <c r="T64"/>
      <c r="U64"/>
    </row>
    <row r="65" spans="10:21">
      <c r="J65"/>
      <c r="K65"/>
      <c r="L65"/>
      <c r="M65"/>
      <c r="N65"/>
      <c r="O65"/>
      <c r="P65"/>
      <c r="Q65"/>
      <c r="R65"/>
      <c r="S65"/>
      <c r="T65"/>
      <c r="U65"/>
    </row>
    <row r="66" spans="10:21">
      <c r="J66"/>
      <c r="K66"/>
      <c r="L66"/>
      <c r="M66"/>
      <c r="N66"/>
      <c r="O66"/>
      <c r="P66"/>
      <c r="Q66"/>
      <c r="R66"/>
      <c r="S66"/>
      <c r="T66"/>
      <c r="U66"/>
    </row>
    <row r="67" spans="10:21">
      <c r="J67"/>
      <c r="K67"/>
      <c r="L67"/>
      <c r="M67"/>
      <c r="N67"/>
      <c r="O67"/>
      <c r="P67"/>
      <c r="Q67"/>
      <c r="R67"/>
      <c r="S67"/>
      <c r="T67"/>
      <c r="U67"/>
    </row>
    <row r="68" spans="10:21">
      <c r="J68"/>
      <c r="K68"/>
      <c r="L68"/>
      <c r="M68"/>
      <c r="N68"/>
      <c r="O68"/>
      <c r="P68"/>
      <c r="Q68"/>
      <c r="R68"/>
      <c r="S68"/>
      <c r="T68"/>
      <c r="U68"/>
    </row>
    <row r="69" spans="10:21">
      <c r="J69"/>
      <c r="K69"/>
      <c r="L69"/>
      <c r="M69"/>
      <c r="N69"/>
      <c r="O69"/>
      <c r="P69"/>
      <c r="Q69"/>
      <c r="R69"/>
      <c r="S69"/>
      <c r="T69"/>
      <c r="U69"/>
    </row>
    <row r="70" spans="10:21">
      <c r="J70"/>
      <c r="K70"/>
      <c r="L70"/>
      <c r="M70"/>
      <c r="N70"/>
      <c r="O70"/>
      <c r="P70"/>
      <c r="Q70"/>
      <c r="R70"/>
      <c r="S70"/>
      <c r="T70"/>
      <c r="U70"/>
    </row>
    <row r="71" spans="10:21">
      <c r="J71"/>
      <c r="K71"/>
      <c r="L71"/>
      <c r="M71"/>
      <c r="N71"/>
      <c r="O71"/>
      <c r="P71"/>
      <c r="Q71"/>
      <c r="R71"/>
      <c r="S71"/>
      <c r="T71"/>
      <c r="U71"/>
    </row>
    <row r="72" spans="10:21">
      <c r="J72"/>
      <c r="K72"/>
      <c r="L72"/>
      <c r="M72"/>
      <c r="N72"/>
      <c r="O72"/>
      <c r="P72"/>
      <c r="Q72"/>
      <c r="R72"/>
      <c r="S72"/>
      <c r="T72"/>
      <c r="U72"/>
    </row>
    <row r="73" spans="10:21">
      <c r="J73"/>
      <c r="K73"/>
      <c r="L73"/>
      <c r="M73"/>
      <c r="N73"/>
      <c r="O73"/>
      <c r="P73"/>
      <c r="Q73"/>
      <c r="R73"/>
      <c r="S73"/>
      <c r="T73"/>
      <c r="U73"/>
    </row>
    <row r="74" spans="10:21">
      <c r="J74"/>
      <c r="K74"/>
      <c r="L74"/>
      <c r="M74"/>
      <c r="N74"/>
      <c r="O74"/>
      <c r="P74"/>
      <c r="Q74"/>
      <c r="R74"/>
      <c r="S74"/>
      <c r="T74"/>
      <c r="U74"/>
    </row>
    <row r="75" spans="10:21">
      <c r="J75"/>
      <c r="K75"/>
      <c r="L75"/>
      <c r="M75"/>
      <c r="N75"/>
      <c r="O75"/>
      <c r="P75"/>
      <c r="Q75"/>
      <c r="R75"/>
      <c r="S75"/>
      <c r="T75"/>
      <c r="U75"/>
    </row>
    <row r="76" spans="10:21">
      <c r="J76"/>
      <c r="K76"/>
      <c r="L76"/>
      <c r="M76"/>
      <c r="N76"/>
      <c r="O76"/>
      <c r="P76"/>
      <c r="Q76"/>
      <c r="R76"/>
      <c r="S76"/>
      <c r="T76"/>
      <c r="U76"/>
    </row>
    <row r="77" spans="10:21">
      <c r="J77"/>
      <c r="K77"/>
      <c r="L77"/>
      <c r="M77"/>
      <c r="N77"/>
      <c r="O77"/>
      <c r="P77"/>
      <c r="Q77"/>
      <c r="R77"/>
      <c r="S77"/>
      <c r="T77"/>
      <c r="U77"/>
    </row>
    <row r="78" spans="10:21">
      <c r="J78"/>
      <c r="K78"/>
      <c r="L78"/>
      <c r="M78"/>
      <c r="N78"/>
      <c r="O78"/>
      <c r="P78"/>
      <c r="Q78"/>
      <c r="R78"/>
      <c r="S78"/>
      <c r="T78"/>
      <c r="U78"/>
    </row>
    <row r="79" spans="10:21">
      <c r="J79"/>
      <c r="K79"/>
      <c r="L79"/>
      <c r="M79"/>
      <c r="N79"/>
      <c r="O79"/>
      <c r="P79"/>
      <c r="Q79"/>
      <c r="R79"/>
      <c r="S79"/>
      <c r="T79"/>
      <c r="U79"/>
    </row>
    <row r="80" spans="10:21">
      <c r="J80"/>
      <c r="K80"/>
      <c r="L80"/>
      <c r="M80"/>
      <c r="N80"/>
      <c r="O80"/>
      <c r="P80"/>
      <c r="Q80"/>
      <c r="R80"/>
      <c r="S80"/>
      <c r="T80"/>
      <c r="U80"/>
    </row>
    <row r="81" spans="10:21">
      <c r="J81"/>
      <c r="K81"/>
      <c r="L81"/>
      <c r="M81"/>
      <c r="N81"/>
      <c r="O81"/>
      <c r="P81"/>
      <c r="Q81"/>
      <c r="R81"/>
      <c r="S81"/>
      <c r="T81"/>
      <c r="U81"/>
    </row>
    <row r="82" spans="10:21">
      <c r="J82"/>
      <c r="K82"/>
      <c r="L82"/>
      <c r="M82"/>
      <c r="N82"/>
      <c r="O82"/>
      <c r="P82"/>
      <c r="Q82"/>
      <c r="R82"/>
      <c r="S82"/>
      <c r="T82"/>
      <c r="U82"/>
    </row>
    <row r="83" spans="10:21">
      <c r="J83"/>
      <c r="K83"/>
      <c r="L83"/>
      <c r="M83"/>
      <c r="N83"/>
      <c r="O83"/>
      <c r="P83"/>
      <c r="Q83"/>
      <c r="R83"/>
      <c r="S83"/>
      <c r="T83"/>
      <c r="U83"/>
    </row>
    <row r="84" spans="10:21">
      <c r="J84"/>
      <c r="K84"/>
      <c r="L84"/>
      <c r="M84"/>
      <c r="N84"/>
      <c r="O84"/>
      <c r="P84"/>
      <c r="Q84"/>
      <c r="R84"/>
      <c r="S84"/>
      <c r="T84"/>
      <c r="U84"/>
    </row>
    <row r="85" spans="10:21">
      <c r="J85"/>
      <c r="K85"/>
      <c r="L85"/>
      <c r="M85"/>
      <c r="N85"/>
      <c r="O85"/>
      <c r="P85"/>
      <c r="Q85"/>
      <c r="R85"/>
      <c r="S85"/>
      <c r="T85"/>
      <c r="U85"/>
    </row>
    <row r="86" spans="10:21">
      <c r="J86"/>
      <c r="K86"/>
      <c r="L86"/>
      <c r="M86"/>
      <c r="N86"/>
      <c r="O86"/>
      <c r="P86"/>
      <c r="Q86"/>
      <c r="R86"/>
      <c r="S86"/>
      <c r="T86"/>
      <c r="U86"/>
    </row>
    <row r="87" spans="10:21">
      <c r="J87"/>
      <c r="K87"/>
      <c r="L87"/>
      <c r="M87"/>
      <c r="N87"/>
      <c r="O87"/>
      <c r="P87"/>
      <c r="Q87"/>
      <c r="R87"/>
      <c r="S87"/>
      <c r="T87"/>
      <c r="U87"/>
    </row>
    <row r="88" spans="10:21">
      <c r="J88"/>
      <c r="K88"/>
      <c r="L88"/>
      <c r="M88"/>
      <c r="N88"/>
      <c r="O88"/>
      <c r="P88"/>
      <c r="Q88"/>
      <c r="R88"/>
      <c r="S88"/>
      <c r="T88"/>
      <c r="U88"/>
    </row>
    <row r="89" spans="10:21">
      <c r="J89"/>
      <c r="K89"/>
      <c r="L89"/>
      <c r="M89"/>
      <c r="N89"/>
      <c r="O89"/>
      <c r="P89"/>
      <c r="Q89"/>
      <c r="R89"/>
      <c r="S89"/>
      <c r="T89"/>
      <c r="U89"/>
    </row>
    <row r="90" spans="10:21">
      <c r="J90"/>
      <c r="K90"/>
      <c r="L90"/>
      <c r="M90"/>
      <c r="N90"/>
      <c r="O90"/>
      <c r="P90"/>
      <c r="Q90"/>
      <c r="R90"/>
      <c r="S90"/>
      <c r="T90"/>
      <c r="U90"/>
    </row>
    <row r="91" spans="10:21">
      <c r="J91"/>
      <c r="K91"/>
      <c r="L91"/>
      <c r="M91"/>
      <c r="N91"/>
      <c r="O91"/>
      <c r="P91"/>
      <c r="Q91"/>
      <c r="R91"/>
      <c r="S91"/>
      <c r="T91"/>
      <c r="U91"/>
    </row>
    <row r="92" spans="10:21">
      <c r="J92"/>
      <c r="K92"/>
      <c r="L92"/>
      <c r="M92"/>
      <c r="N92"/>
      <c r="O92"/>
      <c r="P92"/>
      <c r="Q92"/>
      <c r="R92"/>
      <c r="S92"/>
      <c r="T92"/>
      <c r="U92"/>
    </row>
    <row r="93" spans="10:21">
      <c r="J93"/>
      <c r="K93"/>
      <c r="L93"/>
      <c r="M93"/>
      <c r="N93"/>
      <c r="O93"/>
      <c r="P93"/>
      <c r="Q93"/>
      <c r="R93"/>
      <c r="S93"/>
      <c r="T93"/>
      <c r="U93"/>
    </row>
    <row r="94" spans="10:21">
      <c r="J94"/>
      <c r="K94"/>
      <c r="L94"/>
      <c r="M94"/>
      <c r="N94"/>
      <c r="O94"/>
      <c r="P94"/>
      <c r="Q94"/>
      <c r="R94"/>
      <c r="S94"/>
      <c r="T94"/>
      <c r="U94"/>
    </row>
    <row r="95" spans="10:21">
      <c r="J95"/>
      <c r="K95"/>
      <c r="L95"/>
      <c r="M95"/>
      <c r="N95"/>
      <c r="O95"/>
      <c r="P95"/>
      <c r="Q95"/>
      <c r="R95"/>
      <c r="S95"/>
      <c r="T95"/>
      <c r="U95"/>
    </row>
    <row r="96" spans="10:21">
      <c r="J96"/>
      <c r="K96"/>
      <c r="L96"/>
      <c r="M96"/>
      <c r="N96"/>
      <c r="O96"/>
      <c r="P96"/>
      <c r="Q96"/>
      <c r="R96"/>
      <c r="S96"/>
      <c r="T96"/>
      <c r="U96"/>
    </row>
    <row r="97" spans="10:21">
      <c r="J97"/>
      <c r="K97"/>
      <c r="L97"/>
      <c r="M97"/>
      <c r="N97"/>
      <c r="O97"/>
      <c r="P97"/>
      <c r="Q97"/>
      <c r="R97"/>
      <c r="S97"/>
      <c r="T97"/>
      <c r="U97"/>
    </row>
    <row r="98" spans="10:21">
      <c r="J98"/>
      <c r="K98"/>
      <c r="L98"/>
      <c r="M98"/>
      <c r="N98"/>
      <c r="O98"/>
      <c r="P98"/>
      <c r="Q98"/>
      <c r="R98"/>
      <c r="S98"/>
      <c r="T98"/>
      <c r="U98"/>
    </row>
    <row r="99" spans="10:21">
      <c r="J99"/>
      <c r="K99"/>
      <c r="L99"/>
      <c r="M99"/>
      <c r="N99"/>
      <c r="O99"/>
      <c r="P99"/>
      <c r="Q99"/>
      <c r="R99"/>
      <c r="S99"/>
      <c r="T99"/>
      <c r="U99"/>
    </row>
    <row r="100" spans="10:21">
      <c r="J100"/>
      <c r="K100"/>
      <c r="L100"/>
      <c r="M100"/>
      <c r="N100"/>
      <c r="O100"/>
      <c r="P100"/>
      <c r="Q100"/>
      <c r="R100"/>
      <c r="S100"/>
      <c r="T100"/>
      <c r="U100"/>
    </row>
    <row r="101" spans="10:21">
      <c r="J101"/>
      <c r="K101"/>
      <c r="L101"/>
      <c r="M101"/>
      <c r="N101"/>
      <c r="O101"/>
      <c r="P101"/>
      <c r="Q101"/>
      <c r="R101"/>
      <c r="S101"/>
      <c r="T101"/>
      <c r="U101"/>
    </row>
    <row r="102" spans="10:21">
      <c r="J102"/>
      <c r="K102"/>
      <c r="L102"/>
      <c r="M102"/>
      <c r="N102"/>
      <c r="O102"/>
      <c r="P102"/>
      <c r="Q102"/>
      <c r="R102"/>
      <c r="S102"/>
      <c r="T102"/>
      <c r="U102"/>
    </row>
    <row r="103" spans="10:21">
      <c r="J103"/>
      <c r="K103"/>
      <c r="L103"/>
      <c r="M103"/>
      <c r="N103"/>
      <c r="O103"/>
      <c r="P103"/>
      <c r="Q103"/>
      <c r="R103"/>
      <c r="S103"/>
      <c r="T103"/>
      <c r="U103"/>
    </row>
    <row r="104" spans="10:21">
      <c r="J104"/>
      <c r="K104"/>
      <c r="L104"/>
      <c r="M104"/>
      <c r="N104"/>
      <c r="O104"/>
      <c r="P104"/>
      <c r="Q104"/>
      <c r="R104"/>
      <c r="S104"/>
      <c r="T104"/>
      <c r="U104"/>
    </row>
    <row r="105" spans="10:21">
      <c r="J105"/>
      <c r="K105"/>
      <c r="L105"/>
      <c r="M105"/>
      <c r="N105"/>
      <c r="O105"/>
      <c r="P105"/>
      <c r="Q105"/>
      <c r="R105"/>
      <c r="S105"/>
      <c r="T105"/>
      <c r="U105"/>
    </row>
    <row r="106" spans="10:21">
      <c r="J106"/>
      <c r="K106"/>
      <c r="L106"/>
      <c r="M106"/>
      <c r="N106"/>
      <c r="O106"/>
      <c r="P106"/>
      <c r="Q106"/>
      <c r="R106"/>
      <c r="S106"/>
      <c r="T106"/>
      <c r="U106"/>
    </row>
    <row r="107" spans="10:21">
      <c r="J107"/>
      <c r="K107"/>
      <c r="L107"/>
      <c r="M107"/>
      <c r="N107"/>
      <c r="O107"/>
      <c r="P107"/>
      <c r="Q107"/>
      <c r="R107"/>
      <c r="S107"/>
      <c r="T107"/>
      <c r="U107"/>
    </row>
    <row r="108" spans="10:21">
      <c r="J108"/>
      <c r="K108"/>
      <c r="L108"/>
      <c r="M108"/>
      <c r="N108"/>
      <c r="O108"/>
      <c r="P108"/>
      <c r="Q108"/>
      <c r="R108"/>
      <c r="S108"/>
      <c r="T108"/>
      <c r="U108"/>
    </row>
    <row r="109" spans="10:21">
      <c r="J109"/>
      <c r="K109"/>
      <c r="L109"/>
      <c r="M109"/>
      <c r="N109"/>
      <c r="O109"/>
      <c r="P109"/>
      <c r="Q109"/>
      <c r="R109"/>
      <c r="S109"/>
      <c r="T109"/>
      <c r="U109"/>
    </row>
    <row r="110" spans="10:21">
      <c r="J110"/>
      <c r="K110"/>
      <c r="L110"/>
      <c r="M110"/>
      <c r="N110"/>
      <c r="O110"/>
      <c r="P110"/>
      <c r="Q110"/>
      <c r="R110"/>
      <c r="S110"/>
      <c r="T110"/>
      <c r="U110"/>
    </row>
    <row r="111" spans="10:21">
      <c r="J111"/>
      <c r="K111"/>
      <c r="L111"/>
      <c r="M111"/>
      <c r="N111"/>
      <c r="O111"/>
      <c r="P111"/>
      <c r="Q111"/>
      <c r="R111"/>
      <c r="S111"/>
      <c r="T111"/>
      <c r="U111"/>
    </row>
    <row r="112" spans="10:21">
      <c r="J112"/>
      <c r="K112"/>
      <c r="L112"/>
      <c r="M112"/>
      <c r="N112"/>
      <c r="O112"/>
      <c r="P112"/>
      <c r="Q112"/>
      <c r="R112"/>
      <c r="S112"/>
      <c r="T112"/>
      <c r="U112"/>
    </row>
    <row r="113" spans="10:21">
      <c r="J113"/>
      <c r="K113"/>
      <c r="L113"/>
      <c r="M113"/>
      <c r="N113"/>
      <c r="O113"/>
      <c r="P113"/>
      <c r="Q113"/>
      <c r="R113"/>
      <c r="S113"/>
      <c r="T113"/>
      <c r="U113"/>
    </row>
    <row r="114" spans="10:21">
      <c r="J114"/>
      <c r="K114"/>
      <c r="L114"/>
      <c r="M114"/>
      <c r="N114"/>
      <c r="O114"/>
      <c r="P114"/>
      <c r="Q114"/>
      <c r="R114"/>
      <c r="S114"/>
      <c r="T114"/>
      <c r="U114"/>
    </row>
    <row r="115" spans="10:21">
      <c r="J115"/>
      <c r="K115"/>
      <c r="L115"/>
      <c r="M115"/>
      <c r="N115"/>
      <c r="O115"/>
      <c r="P115"/>
      <c r="Q115"/>
      <c r="R115"/>
      <c r="S115"/>
      <c r="T115"/>
      <c r="U115"/>
    </row>
    <row r="116" spans="10:21">
      <c r="J116"/>
      <c r="K116"/>
      <c r="L116"/>
      <c r="M116"/>
      <c r="N116"/>
      <c r="O116"/>
      <c r="P116"/>
      <c r="Q116"/>
      <c r="R116"/>
      <c r="S116"/>
      <c r="T116"/>
      <c r="U116"/>
    </row>
    <row r="117" spans="10:21">
      <c r="J117"/>
      <c r="K117"/>
      <c r="L117"/>
      <c r="M117"/>
      <c r="N117"/>
      <c r="O117"/>
      <c r="P117"/>
      <c r="Q117"/>
      <c r="R117"/>
      <c r="S117"/>
      <c r="T117"/>
      <c r="U117"/>
    </row>
    <row r="118" spans="10:21">
      <c r="J118"/>
      <c r="K118"/>
      <c r="L118"/>
      <c r="M118"/>
      <c r="N118"/>
      <c r="O118"/>
      <c r="P118"/>
      <c r="Q118"/>
      <c r="R118"/>
      <c r="S118"/>
      <c r="T118"/>
      <c r="U118"/>
    </row>
    <row r="119" spans="10:21">
      <c r="J119"/>
      <c r="K119"/>
      <c r="L119"/>
      <c r="M119"/>
      <c r="N119"/>
      <c r="O119"/>
      <c r="P119"/>
      <c r="Q119"/>
      <c r="R119"/>
      <c r="S119"/>
      <c r="T119"/>
      <c r="U119"/>
    </row>
    <row r="120" spans="10:21">
      <c r="J120"/>
      <c r="K120"/>
      <c r="L120"/>
      <c r="M120"/>
      <c r="N120"/>
      <c r="O120"/>
      <c r="P120"/>
      <c r="Q120"/>
      <c r="R120"/>
      <c r="S120"/>
      <c r="T120"/>
      <c r="U120"/>
    </row>
    <row r="121" spans="10:21">
      <c r="J121"/>
      <c r="K121"/>
      <c r="L121"/>
      <c r="M121"/>
      <c r="N121"/>
      <c r="O121"/>
      <c r="P121"/>
      <c r="Q121"/>
      <c r="R121"/>
      <c r="S121"/>
      <c r="T121"/>
      <c r="U121"/>
    </row>
    <row r="122" spans="10:21">
      <c r="J122"/>
      <c r="K122"/>
      <c r="L122"/>
      <c r="M122"/>
      <c r="N122"/>
      <c r="O122"/>
      <c r="P122"/>
      <c r="Q122"/>
      <c r="R122"/>
      <c r="S122"/>
      <c r="T122"/>
      <c r="U122"/>
    </row>
    <row r="123" spans="10:21">
      <c r="J123"/>
      <c r="K123"/>
      <c r="L123"/>
      <c r="M123"/>
      <c r="N123"/>
      <c r="O123"/>
      <c r="P123"/>
      <c r="Q123"/>
      <c r="R123"/>
      <c r="S123"/>
      <c r="T123"/>
      <c r="U123"/>
    </row>
    <row r="124" spans="10:21">
      <c r="J124"/>
      <c r="K124"/>
      <c r="L124"/>
      <c r="M124"/>
      <c r="N124"/>
      <c r="O124"/>
      <c r="P124"/>
      <c r="Q124"/>
      <c r="R124"/>
      <c r="S124"/>
      <c r="T124"/>
      <c r="U124"/>
    </row>
    <row r="125" spans="10:21">
      <c r="J125"/>
      <c r="K125"/>
      <c r="L125"/>
      <c r="M125"/>
      <c r="N125"/>
      <c r="O125"/>
      <c r="P125"/>
      <c r="Q125"/>
      <c r="R125"/>
      <c r="S125"/>
      <c r="T125"/>
      <c r="U125"/>
    </row>
    <row r="126" spans="10:21">
      <c r="J126"/>
      <c r="K126"/>
      <c r="L126"/>
      <c r="M126"/>
      <c r="N126"/>
      <c r="O126"/>
      <c r="P126"/>
      <c r="Q126"/>
      <c r="R126"/>
      <c r="S126"/>
      <c r="T126"/>
      <c r="U126"/>
    </row>
    <row r="127" spans="10:21">
      <c r="J127"/>
      <c r="K127"/>
      <c r="L127"/>
      <c r="M127"/>
      <c r="N127"/>
      <c r="O127"/>
      <c r="P127"/>
      <c r="Q127"/>
      <c r="R127"/>
      <c r="S127"/>
      <c r="T127"/>
      <c r="U127"/>
    </row>
    <row r="128" spans="10:21">
      <c r="J128"/>
      <c r="K128"/>
      <c r="L128"/>
      <c r="M128"/>
      <c r="N128"/>
      <c r="O128"/>
      <c r="P128"/>
      <c r="Q128"/>
      <c r="R128"/>
      <c r="S128"/>
      <c r="T128"/>
      <c r="U128"/>
    </row>
    <row r="129" spans="10:21">
      <c r="J129"/>
      <c r="K129"/>
      <c r="L129"/>
      <c r="M129"/>
      <c r="N129"/>
      <c r="O129"/>
      <c r="P129"/>
      <c r="Q129"/>
      <c r="R129"/>
      <c r="S129"/>
      <c r="T129"/>
      <c r="U129"/>
    </row>
    <row r="130" spans="10:21">
      <c r="J130"/>
      <c r="K130"/>
      <c r="L130"/>
      <c r="M130"/>
      <c r="N130"/>
      <c r="O130"/>
      <c r="P130"/>
      <c r="Q130"/>
      <c r="R130"/>
      <c r="S130"/>
      <c r="T130"/>
      <c r="U130"/>
    </row>
    <row r="131" spans="10:21">
      <c r="J131"/>
      <c r="K131"/>
      <c r="L131"/>
      <c r="M131"/>
      <c r="N131"/>
      <c r="O131"/>
      <c r="P131"/>
      <c r="Q131"/>
      <c r="R131"/>
      <c r="S131"/>
      <c r="T131"/>
      <c r="U131"/>
    </row>
    <row r="132" spans="10:21">
      <c r="J132"/>
      <c r="K132"/>
      <c r="L132"/>
      <c r="M132"/>
      <c r="N132"/>
      <c r="O132"/>
      <c r="P132"/>
      <c r="Q132"/>
      <c r="R132"/>
      <c r="S132"/>
      <c r="T132"/>
      <c r="U132"/>
    </row>
    <row r="133" spans="10:21">
      <c r="J133"/>
      <c r="K133"/>
      <c r="L133"/>
      <c r="M133"/>
      <c r="N133"/>
      <c r="O133"/>
      <c r="P133"/>
      <c r="Q133"/>
      <c r="R133"/>
      <c r="S133"/>
      <c r="T133"/>
      <c r="U133"/>
    </row>
    <row r="134" spans="10:21">
      <c r="J134"/>
      <c r="K134"/>
      <c r="L134"/>
      <c r="M134"/>
      <c r="N134"/>
      <c r="O134"/>
      <c r="P134"/>
      <c r="Q134"/>
      <c r="R134"/>
      <c r="S134"/>
      <c r="T134"/>
      <c r="U134"/>
    </row>
    <row r="135" spans="10:21">
      <c r="J135"/>
      <c r="K135"/>
      <c r="L135"/>
      <c r="M135"/>
      <c r="N135"/>
      <c r="O135"/>
      <c r="P135"/>
      <c r="Q135"/>
      <c r="R135"/>
      <c r="S135"/>
      <c r="T135"/>
      <c r="U135"/>
    </row>
    <row r="136" spans="10:21">
      <c r="J136"/>
      <c r="K136"/>
      <c r="L136"/>
      <c r="M136"/>
      <c r="N136"/>
      <c r="O136"/>
      <c r="P136"/>
      <c r="Q136"/>
      <c r="R136"/>
      <c r="S136"/>
      <c r="T136"/>
      <c r="U136"/>
    </row>
    <row r="137" spans="10:21">
      <c r="J137"/>
      <c r="K137"/>
      <c r="L137"/>
      <c r="M137"/>
      <c r="N137"/>
      <c r="O137"/>
      <c r="P137"/>
      <c r="Q137"/>
      <c r="R137"/>
      <c r="S137"/>
      <c r="T137"/>
      <c r="U137"/>
    </row>
    <row r="138" spans="10:21">
      <c r="J138"/>
      <c r="K138"/>
      <c r="L138"/>
      <c r="M138"/>
      <c r="N138"/>
      <c r="O138"/>
      <c r="P138"/>
      <c r="Q138"/>
      <c r="R138"/>
      <c r="S138"/>
      <c r="T138"/>
      <c r="U138"/>
    </row>
    <row r="139" spans="10:21">
      <c r="J139"/>
      <c r="K139"/>
      <c r="L139"/>
      <c r="M139"/>
      <c r="N139"/>
      <c r="O139"/>
      <c r="P139"/>
      <c r="Q139"/>
      <c r="R139"/>
      <c r="S139"/>
      <c r="T139"/>
      <c r="U139"/>
    </row>
    <row r="140" spans="10:21">
      <c r="J140"/>
      <c r="K140"/>
      <c r="L140"/>
      <c r="M140"/>
      <c r="N140"/>
      <c r="O140"/>
      <c r="P140"/>
      <c r="Q140"/>
      <c r="R140"/>
      <c r="S140"/>
      <c r="T140"/>
      <c r="U140"/>
    </row>
    <row r="141" spans="10:21">
      <c r="J141"/>
      <c r="K141"/>
      <c r="L141"/>
      <c r="M141"/>
      <c r="N141"/>
      <c r="O141"/>
      <c r="P141"/>
      <c r="Q141"/>
      <c r="R141"/>
      <c r="S141"/>
      <c r="T141"/>
      <c r="U141"/>
    </row>
    <row r="142" spans="10:21">
      <c r="J142"/>
      <c r="K142"/>
      <c r="L142"/>
      <c r="M142"/>
      <c r="N142"/>
      <c r="O142"/>
      <c r="P142"/>
      <c r="Q142"/>
      <c r="R142"/>
      <c r="S142"/>
      <c r="T142"/>
      <c r="U142"/>
    </row>
    <row r="143" spans="10:21">
      <c r="J143"/>
      <c r="K143"/>
      <c r="L143"/>
      <c r="M143"/>
      <c r="N143"/>
      <c r="O143"/>
      <c r="P143"/>
      <c r="Q143"/>
      <c r="R143"/>
      <c r="S143"/>
      <c r="T143"/>
      <c r="U143"/>
    </row>
    <row r="144" spans="10:21">
      <c r="J144"/>
      <c r="K144"/>
      <c r="L144"/>
      <c r="M144"/>
      <c r="N144"/>
      <c r="O144"/>
      <c r="P144"/>
      <c r="Q144"/>
      <c r="R144"/>
      <c r="S144"/>
      <c r="T144"/>
      <c r="U144"/>
    </row>
    <row r="145" spans="10:21">
      <c r="J145"/>
      <c r="K145"/>
      <c r="L145"/>
      <c r="M145"/>
      <c r="N145"/>
      <c r="O145"/>
      <c r="P145"/>
      <c r="Q145"/>
      <c r="R145"/>
      <c r="S145"/>
      <c r="T145"/>
      <c r="U145"/>
    </row>
    <row r="146" spans="10:21">
      <c r="J146"/>
      <c r="K146"/>
      <c r="L146"/>
      <c r="M146"/>
      <c r="N146"/>
      <c r="O146"/>
      <c r="P146"/>
      <c r="Q146"/>
      <c r="R146"/>
      <c r="S146"/>
      <c r="T146"/>
      <c r="U146"/>
    </row>
    <row r="147" spans="10:21">
      <c r="J147"/>
      <c r="K147"/>
      <c r="L147"/>
      <c r="M147"/>
      <c r="N147"/>
      <c r="O147"/>
      <c r="P147"/>
      <c r="Q147"/>
      <c r="R147"/>
      <c r="S147"/>
      <c r="T147"/>
      <c r="U147"/>
    </row>
    <row r="148" spans="10:21">
      <c r="J148"/>
      <c r="K148"/>
      <c r="L148"/>
      <c r="M148"/>
      <c r="N148"/>
      <c r="O148"/>
      <c r="P148"/>
      <c r="Q148"/>
      <c r="R148"/>
      <c r="S148"/>
      <c r="T148"/>
      <c r="U148"/>
    </row>
    <row r="149" spans="10:21">
      <c r="J149"/>
      <c r="K149"/>
      <c r="L149"/>
      <c r="M149"/>
      <c r="N149"/>
      <c r="O149"/>
      <c r="P149"/>
      <c r="Q149"/>
      <c r="R149"/>
      <c r="S149"/>
      <c r="T149"/>
      <c r="U149"/>
    </row>
    <row r="150" spans="10:21">
      <c r="J150"/>
      <c r="K150"/>
      <c r="L150"/>
      <c r="M150"/>
      <c r="N150"/>
      <c r="O150"/>
      <c r="P150"/>
      <c r="Q150"/>
      <c r="R150"/>
      <c r="S150"/>
      <c r="T150"/>
      <c r="U150"/>
    </row>
    <row r="151" spans="10:21">
      <c r="J151"/>
      <c r="K151"/>
      <c r="L151"/>
      <c r="M151"/>
      <c r="N151"/>
      <c r="O151"/>
      <c r="P151"/>
      <c r="Q151"/>
      <c r="R151"/>
      <c r="S151"/>
      <c r="T151"/>
      <c r="U151"/>
    </row>
    <row r="152" spans="10:21">
      <c r="J152"/>
      <c r="K152"/>
      <c r="L152"/>
      <c r="M152"/>
      <c r="N152"/>
      <c r="O152"/>
      <c r="P152"/>
      <c r="Q152"/>
      <c r="R152"/>
      <c r="S152"/>
      <c r="T152"/>
      <c r="U152"/>
    </row>
    <row r="153" spans="10:21">
      <c r="J153"/>
      <c r="K153"/>
      <c r="L153"/>
      <c r="M153"/>
      <c r="N153"/>
      <c r="O153"/>
      <c r="P153"/>
      <c r="Q153"/>
      <c r="R153"/>
      <c r="S153"/>
      <c r="T153"/>
      <c r="U153"/>
    </row>
    <row r="154" spans="10:21">
      <c r="J154"/>
      <c r="K154"/>
      <c r="L154"/>
      <c r="M154"/>
      <c r="N154"/>
      <c r="O154"/>
      <c r="P154"/>
      <c r="Q154"/>
      <c r="R154"/>
      <c r="S154"/>
      <c r="T154"/>
      <c r="U154"/>
    </row>
    <row r="155" spans="10:21">
      <c r="J155"/>
      <c r="K155"/>
      <c r="L155"/>
      <c r="M155"/>
      <c r="N155"/>
      <c r="O155"/>
      <c r="P155"/>
      <c r="Q155"/>
      <c r="R155"/>
      <c r="S155"/>
      <c r="T155"/>
      <c r="U155"/>
    </row>
    <row r="156" spans="10:21">
      <c r="J156"/>
      <c r="K156"/>
      <c r="L156"/>
      <c r="M156"/>
      <c r="N156"/>
      <c r="O156"/>
      <c r="P156"/>
      <c r="Q156"/>
      <c r="R156"/>
      <c r="S156"/>
      <c r="T156"/>
      <c r="U156"/>
    </row>
    <row r="157" spans="10:21">
      <c r="J157"/>
      <c r="K157"/>
      <c r="L157"/>
      <c r="M157"/>
      <c r="N157"/>
      <c r="O157"/>
      <c r="P157"/>
      <c r="Q157"/>
      <c r="R157"/>
      <c r="S157"/>
      <c r="T157"/>
      <c r="U157"/>
    </row>
    <row r="158" spans="10:21">
      <c r="J158"/>
      <c r="K158"/>
      <c r="L158"/>
      <c r="M158"/>
      <c r="N158"/>
      <c r="O158"/>
      <c r="P158"/>
      <c r="Q158"/>
      <c r="R158"/>
      <c r="S158"/>
      <c r="T158"/>
      <c r="U158"/>
    </row>
    <row r="159" spans="10:21">
      <c r="J159"/>
      <c r="K159"/>
      <c r="L159"/>
      <c r="M159"/>
      <c r="N159"/>
      <c r="O159"/>
      <c r="P159"/>
      <c r="Q159"/>
      <c r="R159"/>
      <c r="S159"/>
      <c r="T159"/>
      <c r="U159"/>
    </row>
    <row r="160" spans="10:21">
      <c r="J160"/>
      <c r="K160"/>
      <c r="L160"/>
      <c r="M160"/>
      <c r="N160"/>
      <c r="O160"/>
      <c r="P160"/>
      <c r="Q160"/>
      <c r="R160"/>
      <c r="S160"/>
      <c r="T160"/>
      <c r="U160"/>
    </row>
    <row r="161" spans="10:21">
      <c r="J161"/>
      <c r="K161"/>
      <c r="L161"/>
      <c r="M161"/>
      <c r="N161"/>
      <c r="O161"/>
      <c r="P161"/>
      <c r="Q161"/>
      <c r="R161"/>
      <c r="S161"/>
      <c r="T161"/>
      <c r="U161"/>
    </row>
    <row r="162" spans="10:21">
      <c r="J162"/>
      <c r="K162"/>
      <c r="L162"/>
      <c r="M162"/>
      <c r="N162"/>
      <c r="O162"/>
      <c r="P162"/>
      <c r="Q162"/>
      <c r="R162"/>
      <c r="S162"/>
      <c r="T162"/>
      <c r="U162"/>
    </row>
    <row r="163" spans="10:21">
      <c r="J163"/>
      <c r="K163"/>
      <c r="L163"/>
      <c r="M163"/>
      <c r="N163"/>
      <c r="O163"/>
      <c r="P163"/>
      <c r="Q163"/>
      <c r="R163"/>
      <c r="S163"/>
      <c r="T163"/>
      <c r="U163"/>
    </row>
    <row r="164" spans="10:21">
      <c r="J164"/>
      <c r="K164"/>
      <c r="L164"/>
      <c r="M164"/>
      <c r="N164"/>
      <c r="O164"/>
      <c r="P164"/>
      <c r="Q164"/>
      <c r="R164"/>
      <c r="S164"/>
      <c r="T164"/>
      <c r="U164"/>
    </row>
    <row r="165" spans="10:21">
      <c r="J165"/>
      <c r="K165"/>
      <c r="L165"/>
      <c r="M165"/>
      <c r="N165"/>
      <c r="O165"/>
      <c r="P165"/>
      <c r="Q165"/>
      <c r="R165"/>
      <c r="S165"/>
      <c r="T165"/>
      <c r="U165"/>
    </row>
    <row r="166" spans="10:21">
      <c r="J166"/>
      <c r="K166"/>
      <c r="L166"/>
      <c r="M166"/>
      <c r="N166"/>
      <c r="O166"/>
      <c r="P166"/>
      <c r="Q166"/>
      <c r="R166"/>
      <c r="S166"/>
      <c r="T166"/>
      <c r="U166"/>
    </row>
    <row r="167" spans="10:21">
      <c r="J167"/>
      <c r="K167"/>
      <c r="L167"/>
      <c r="M167"/>
      <c r="N167"/>
      <c r="O167"/>
      <c r="P167"/>
      <c r="Q167"/>
      <c r="R167"/>
      <c r="S167"/>
      <c r="T167"/>
      <c r="U167"/>
    </row>
    <row r="168" spans="10:21">
      <c r="J168"/>
      <c r="K168"/>
      <c r="L168"/>
      <c r="M168"/>
      <c r="N168"/>
      <c r="O168"/>
      <c r="P168"/>
      <c r="Q168"/>
      <c r="R168"/>
      <c r="S168"/>
      <c r="T168"/>
      <c r="U168"/>
    </row>
    <row r="169" spans="10:21">
      <c r="J169"/>
      <c r="K169"/>
      <c r="L169"/>
      <c r="M169"/>
      <c r="N169"/>
      <c r="O169"/>
      <c r="P169"/>
      <c r="Q169"/>
      <c r="R169"/>
      <c r="S169"/>
      <c r="T169"/>
      <c r="U169"/>
    </row>
    <row r="170" spans="10:21">
      <c r="J170"/>
      <c r="K170"/>
      <c r="L170"/>
      <c r="M170"/>
      <c r="N170"/>
      <c r="O170"/>
      <c r="P170"/>
      <c r="Q170"/>
      <c r="R170"/>
      <c r="S170"/>
      <c r="T170"/>
      <c r="U170"/>
    </row>
    <row r="171" spans="10:21">
      <c r="J171"/>
      <c r="K171"/>
      <c r="L171"/>
      <c r="M171"/>
      <c r="N171"/>
      <c r="O171"/>
      <c r="P171"/>
      <c r="Q171"/>
      <c r="R171"/>
      <c r="S171"/>
      <c r="T171"/>
      <c r="U171"/>
    </row>
    <row r="172" spans="10:21">
      <c r="J172"/>
      <c r="K172"/>
      <c r="L172"/>
      <c r="M172"/>
      <c r="N172"/>
      <c r="O172"/>
      <c r="P172"/>
      <c r="Q172"/>
      <c r="R172"/>
      <c r="S172"/>
      <c r="T172"/>
      <c r="U172"/>
    </row>
    <row r="173" spans="10:21">
      <c r="J173"/>
      <c r="K173"/>
      <c r="L173"/>
      <c r="M173"/>
      <c r="N173"/>
      <c r="O173"/>
      <c r="P173"/>
      <c r="Q173"/>
      <c r="R173"/>
      <c r="S173"/>
      <c r="T173"/>
      <c r="U173"/>
    </row>
    <row r="174" spans="10:21">
      <c r="J174"/>
      <c r="K174"/>
      <c r="L174"/>
      <c r="M174"/>
      <c r="N174"/>
      <c r="O174"/>
      <c r="P174"/>
      <c r="Q174"/>
      <c r="R174"/>
      <c r="S174"/>
      <c r="T174"/>
      <c r="U174"/>
    </row>
    <row r="175" spans="10:21">
      <c r="J175"/>
      <c r="K175"/>
      <c r="L175"/>
      <c r="M175"/>
      <c r="N175"/>
      <c r="O175"/>
      <c r="P175"/>
      <c r="Q175"/>
      <c r="R175"/>
      <c r="S175"/>
      <c r="T175"/>
      <c r="U175"/>
    </row>
    <row r="176" spans="10:21">
      <c r="J176"/>
      <c r="K176"/>
      <c r="L176"/>
      <c r="M176"/>
      <c r="N176"/>
      <c r="O176"/>
      <c r="P176"/>
      <c r="Q176"/>
      <c r="R176"/>
      <c r="S176"/>
      <c r="T176"/>
      <c r="U176"/>
    </row>
    <row r="177" spans="10:21">
      <c r="J177"/>
      <c r="K177"/>
      <c r="L177"/>
      <c r="M177"/>
      <c r="N177"/>
      <c r="O177"/>
      <c r="P177"/>
      <c r="Q177"/>
      <c r="R177"/>
      <c r="S177"/>
      <c r="T177"/>
      <c r="U177"/>
    </row>
    <row r="178" spans="10:21">
      <c r="J178"/>
      <c r="K178"/>
      <c r="L178"/>
      <c r="M178"/>
      <c r="N178"/>
      <c r="O178"/>
      <c r="P178"/>
      <c r="Q178"/>
      <c r="R178"/>
      <c r="S178"/>
      <c r="T178"/>
      <c r="U178"/>
    </row>
    <row r="179" spans="10:21">
      <c r="J179"/>
      <c r="K179"/>
      <c r="L179"/>
      <c r="M179"/>
      <c r="N179"/>
      <c r="O179"/>
      <c r="P179"/>
      <c r="Q179"/>
      <c r="R179"/>
      <c r="S179"/>
      <c r="T179"/>
      <c r="U179"/>
    </row>
    <row r="180" spans="10:21">
      <c r="J180"/>
      <c r="K180"/>
      <c r="L180"/>
      <c r="M180"/>
      <c r="N180"/>
      <c r="O180"/>
      <c r="P180"/>
      <c r="Q180"/>
      <c r="R180"/>
      <c r="S180"/>
      <c r="T180"/>
      <c r="U180"/>
    </row>
    <row r="181" spans="10:21">
      <c r="J181"/>
      <c r="K181"/>
      <c r="L181"/>
      <c r="M181"/>
      <c r="N181"/>
      <c r="O181"/>
      <c r="P181"/>
      <c r="Q181"/>
      <c r="R181"/>
      <c r="S181"/>
      <c r="T181"/>
      <c r="U181"/>
    </row>
    <row r="182" spans="10:21">
      <c r="J182"/>
      <c r="K182"/>
      <c r="L182"/>
      <c r="M182"/>
      <c r="N182"/>
      <c r="O182"/>
      <c r="P182"/>
      <c r="Q182"/>
      <c r="R182"/>
      <c r="S182"/>
      <c r="T182"/>
      <c r="U182"/>
    </row>
    <row r="183" spans="10:21">
      <c r="J183"/>
      <c r="K183"/>
      <c r="L183"/>
      <c r="M183"/>
      <c r="N183"/>
      <c r="O183"/>
      <c r="P183"/>
      <c r="Q183"/>
      <c r="R183"/>
      <c r="S183"/>
      <c r="T183"/>
      <c r="U183"/>
    </row>
    <row r="184" spans="10:21">
      <c r="J184"/>
      <c r="K184"/>
      <c r="L184"/>
      <c r="M184"/>
      <c r="N184"/>
      <c r="O184"/>
      <c r="P184"/>
      <c r="Q184"/>
      <c r="R184"/>
      <c r="S184"/>
      <c r="T184"/>
      <c r="U184"/>
    </row>
    <row r="185" spans="10:21">
      <c r="J185"/>
      <c r="K185"/>
      <c r="L185"/>
      <c r="M185"/>
      <c r="N185"/>
      <c r="O185"/>
      <c r="P185"/>
      <c r="Q185"/>
      <c r="R185"/>
      <c r="S185"/>
      <c r="T185"/>
      <c r="U185"/>
    </row>
    <row r="186" spans="10:21">
      <c r="J186"/>
      <c r="K186"/>
      <c r="L186"/>
      <c r="M186"/>
      <c r="N186"/>
      <c r="O186"/>
      <c r="P186"/>
      <c r="Q186"/>
      <c r="R186"/>
      <c r="S186"/>
      <c r="T186"/>
      <c r="U186"/>
    </row>
    <row r="187" spans="10:21">
      <c r="J187"/>
      <c r="K187"/>
      <c r="L187"/>
      <c r="M187"/>
      <c r="N187"/>
      <c r="O187"/>
      <c r="P187"/>
      <c r="Q187"/>
      <c r="R187"/>
      <c r="S187"/>
      <c r="T187"/>
      <c r="U187"/>
    </row>
    <row r="188" spans="10:21">
      <c r="J188"/>
      <c r="K188"/>
      <c r="L188"/>
      <c r="M188"/>
      <c r="N188"/>
      <c r="O188"/>
      <c r="P188"/>
      <c r="Q188"/>
      <c r="R188"/>
      <c r="S188"/>
      <c r="T188"/>
      <c r="U188"/>
    </row>
    <row r="189" spans="10:21">
      <c r="J189"/>
      <c r="K189"/>
      <c r="L189"/>
      <c r="M189"/>
      <c r="N189"/>
      <c r="O189"/>
      <c r="P189"/>
      <c r="Q189"/>
      <c r="R189"/>
      <c r="S189"/>
      <c r="T189"/>
      <c r="U189"/>
    </row>
    <row r="190" spans="10:21">
      <c r="J190"/>
      <c r="K190"/>
      <c r="L190"/>
      <c r="M190"/>
      <c r="N190"/>
      <c r="O190"/>
      <c r="P190"/>
      <c r="Q190"/>
      <c r="R190"/>
      <c r="S190"/>
      <c r="T190"/>
      <c r="U190"/>
    </row>
    <row r="191" spans="10:21">
      <c r="J191"/>
      <c r="K191"/>
      <c r="L191"/>
      <c r="M191"/>
      <c r="N191"/>
      <c r="O191"/>
      <c r="P191"/>
      <c r="Q191"/>
      <c r="R191"/>
      <c r="S191"/>
      <c r="T191"/>
      <c r="U191"/>
    </row>
    <row r="192" spans="10:21">
      <c r="J192"/>
      <c r="K192"/>
      <c r="L192"/>
      <c r="M192"/>
      <c r="N192"/>
      <c r="O192"/>
      <c r="P192"/>
      <c r="Q192"/>
      <c r="R192"/>
      <c r="S192"/>
      <c r="T192"/>
      <c r="U192"/>
    </row>
    <row r="193" spans="10:21">
      <c r="J193"/>
      <c r="K193"/>
      <c r="L193"/>
      <c r="M193"/>
      <c r="N193"/>
      <c r="O193"/>
      <c r="P193"/>
      <c r="Q193"/>
      <c r="R193"/>
      <c r="S193"/>
      <c r="T193"/>
      <c r="U193"/>
    </row>
    <row r="194" spans="10:21">
      <c r="J194"/>
      <c r="K194"/>
      <c r="L194"/>
      <c r="M194"/>
      <c r="N194"/>
      <c r="O194"/>
      <c r="P194"/>
      <c r="Q194"/>
      <c r="R194"/>
      <c r="S194"/>
      <c r="T194"/>
      <c r="U194"/>
    </row>
    <row r="195" spans="10:21">
      <c r="J195"/>
      <c r="K195"/>
      <c r="L195"/>
      <c r="M195"/>
      <c r="N195"/>
      <c r="O195"/>
      <c r="P195"/>
      <c r="Q195"/>
      <c r="R195"/>
      <c r="S195"/>
      <c r="T195"/>
      <c r="U195"/>
    </row>
    <row r="196" spans="10:21">
      <c r="J196"/>
      <c r="K196"/>
      <c r="L196"/>
      <c r="M196"/>
      <c r="N196"/>
      <c r="O196"/>
      <c r="P196"/>
      <c r="Q196"/>
      <c r="R196"/>
      <c r="S196"/>
      <c r="T196"/>
      <c r="U196"/>
    </row>
    <row r="197" spans="10:21">
      <c r="J197"/>
      <c r="K197"/>
      <c r="L197"/>
      <c r="M197"/>
      <c r="N197"/>
      <c r="O197"/>
      <c r="P197"/>
      <c r="Q197"/>
      <c r="R197"/>
      <c r="S197"/>
      <c r="T197"/>
      <c r="U197"/>
    </row>
    <row r="198" spans="10:21">
      <c r="J198"/>
      <c r="K198"/>
      <c r="L198"/>
      <c r="M198"/>
      <c r="N198"/>
      <c r="O198"/>
      <c r="P198"/>
      <c r="Q198"/>
      <c r="R198"/>
      <c r="S198"/>
      <c r="T198"/>
      <c r="U198"/>
    </row>
    <row r="199" spans="10:21">
      <c r="J199"/>
      <c r="K199"/>
      <c r="L199"/>
      <c r="M199"/>
      <c r="N199"/>
      <c r="O199"/>
      <c r="P199"/>
      <c r="Q199"/>
      <c r="R199"/>
      <c r="S199"/>
      <c r="T199"/>
      <c r="U199"/>
    </row>
    <row r="200" spans="10:21">
      <c r="J200"/>
      <c r="K200"/>
      <c r="L200"/>
      <c r="M200"/>
      <c r="N200"/>
      <c r="O200"/>
      <c r="P200"/>
      <c r="Q200"/>
      <c r="R200"/>
      <c r="S200"/>
      <c r="T200"/>
      <c r="U200"/>
    </row>
    <row r="201" spans="10:21">
      <c r="J201"/>
      <c r="K201"/>
      <c r="L201"/>
      <c r="M201"/>
      <c r="N201"/>
      <c r="O201"/>
      <c r="P201"/>
      <c r="Q201"/>
      <c r="R201"/>
      <c r="S201"/>
      <c r="T201"/>
      <c r="U201"/>
    </row>
    <row r="202" spans="10:21">
      <c r="J202"/>
      <c r="K202"/>
      <c r="L202"/>
      <c r="M202"/>
      <c r="N202"/>
      <c r="O202"/>
      <c r="P202"/>
      <c r="Q202"/>
      <c r="R202"/>
      <c r="S202"/>
      <c r="T202"/>
      <c r="U202"/>
    </row>
    <row r="203" spans="10:21">
      <c r="J203"/>
      <c r="K203"/>
      <c r="L203"/>
      <c r="M203"/>
      <c r="N203"/>
      <c r="O203"/>
      <c r="P203"/>
      <c r="Q203"/>
      <c r="R203"/>
      <c r="S203"/>
      <c r="T203"/>
      <c r="U203"/>
    </row>
    <row r="204" spans="10:21">
      <c r="J204"/>
      <c r="K204"/>
      <c r="L204"/>
      <c r="M204"/>
      <c r="N204"/>
      <c r="O204"/>
      <c r="P204"/>
      <c r="Q204"/>
      <c r="R204"/>
      <c r="S204"/>
      <c r="T204"/>
      <c r="U204"/>
    </row>
    <row r="205" spans="10:21">
      <c r="J205"/>
      <c r="K205"/>
      <c r="L205"/>
      <c r="M205"/>
      <c r="N205"/>
      <c r="O205"/>
      <c r="P205"/>
      <c r="Q205"/>
      <c r="R205"/>
      <c r="S205"/>
      <c r="T205"/>
      <c r="U205"/>
    </row>
    <row r="206" spans="10:21">
      <c r="J206"/>
      <c r="K206"/>
      <c r="L206"/>
      <c r="M206"/>
      <c r="N206"/>
      <c r="O206"/>
      <c r="P206"/>
      <c r="Q206"/>
      <c r="R206"/>
      <c r="S206"/>
      <c r="T206"/>
      <c r="U206"/>
    </row>
    <row r="207" spans="10:21">
      <c r="J207"/>
      <c r="K207"/>
      <c r="L207"/>
      <c r="M207"/>
      <c r="N207"/>
      <c r="O207"/>
      <c r="P207"/>
      <c r="Q207"/>
      <c r="R207"/>
      <c r="S207"/>
      <c r="T207"/>
      <c r="U207"/>
    </row>
    <row r="208" spans="10:21">
      <c r="J208"/>
      <c r="K208"/>
      <c r="L208"/>
      <c r="M208"/>
      <c r="N208"/>
      <c r="O208"/>
      <c r="P208"/>
      <c r="Q208"/>
      <c r="R208"/>
      <c r="S208"/>
      <c r="T208"/>
      <c r="U208"/>
    </row>
    <row r="209" spans="10:21">
      <c r="J209"/>
      <c r="K209"/>
      <c r="L209"/>
      <c r="M209"/>
      <c r="N209"/>
      <c r="O209"/>
      <c r="P209"/>
      <c r="Q209"/>
      <c r="R209"/>
      <c r="S209"/>
      <c r="T209"/>
      <c r="U209"/>
    </row>
    <row r="210" spans="10:21">
      <c r="J210"/>
      <c r="K210"/>
      <c r="L210"/>
      <c r="M210"/>
      <c r="N210"/>
      <c r="O210"/>
      <c r="P210"/>
      <c r="Q210"/>
      <c r="R210"/>
      <c r="S210"/>
      <c r="T210"/>
      <c r="U210"/>
    </row>
    <row r="211" spans="10:21">
      <c r="J211"/>
      <c r="K211"/>
      <c r="L211"/>
      <c r="M211"/>
      <c r="N211"/>
      <c r="O211"/>
      <c r="P211"/>
      <c r="Q211"/>
      <c r="R211"/>
      <c r="S211"/>
      <c r="T211"/>
      <c r="U211"/>
    </row>
    <row r="212" spans="10:21">
      <c r="J212"/>
      <c r="K212"/>
      <c r="L212"/>
      <c r="M212"/>
      <c r="N212"/>
      <c r="O212"/>
      <c r="P212"/>
      <c r="Q212"/>
      <c r="R212"/>
      <c r="S212"/>
      <c r="T212"/>
      <c r="U212"/>
    </row>
    <row r="213" spans="10:21">
      <c r="J213"/>
      <c r="K213"/>
      <c r="L213"/>
      <c r="M213"/>
      <c r="N213"/>
      <c r="O213"/>
      <c r="P213"/>
      <c r="Q213"/>
      <c r="R213"/>
      <c r="S213"/>
      <c r="T213"/>
      <c r="U213"/>
    </row>
    <row r="214" spans="10:21">
      <c r="J214"/>
      <c r="K214"/>
      <c r="L214"/>
      <c r="M214"/>
      <c r="N214"/>
      <c r="O214"/>
      <c r="P214"/>
      <c r="Q214"/>
      <c r="R214"/>
      <c r="S214"/>
      <c r="T214"/>
      <c r="U214"/>
    </row>
    <row r="215" spans="10:21">
      <c r="J215"/>
      <c r="K215"/>
      <c r="L215"/>
      <c r="M215"/>
      <c r="N215"/>
      <c r="O215"/>
      <c r="P215"/>
      <c r="Q215"/>
      <c r="R215"/>
      <c r="S215"/>
      <c r="T215"/>
      <c r="U215"/>
    </row>
    <row r="216" spans="10:21">
      <c r="J216"/>
      <c r="K216"/>
      <c r="L216"/>
      <c r="M216"/>
      <c r="N216"/>
      <c r="O216"/>
      <c r="P216"/>
      <c r="Q216"/>
      <c r="R216"/>
      <c r="S216"/>
      <c r="T216"/>
      <c r="U216"/>
    </row>
    <row r="217" spans="10:21">
      <c r="J217"/>
      <c r="K217"/>
      <c r="L217"/>
      <c r="M217"/>
      <c r="N217"/>
      <c r="O217"/>
      <c r="P217"/>
      <c r="Q217"/>
      <c r="R217"/>
      <c r="S217"/>
      <c r="T217"/>
      <c r="U217"/>
    </row>
    <row r="218" spans="10:21">
      <c r="J218"/>
      <c r="K218"/>
      <c r="L218"/>
      <c r="M218"/>
      <c r="N218"/>
      <c r="O218"/>
      <c r="P218"/>
      <c r="Q218"/>
      <c r="R218"/>
      <c r="S218"/>
      <c r="T218"/>
      <c r="U218"/>
    </row>
    <row r="219" spans="10:21">
      <c r="J219"/>
      <c r="K219"/>
      <c r="L219"/>
      <c r="M219"/>
      <c r="N219"/>
      <c r="O219"/>
      <c r="P219"/>
      <c r="Q219"/>
      <c r="R219"/>
      <c r="S219"/>
      <c r="T219"/>
      <c r="U219"/>
    </row>
    <row r="220" spans="10:21">
      <c r="J220"/>
      <c r="K220"/>
      <c r="L220"/>
      <c r="M220"/>
      <c r="N220"/>
      <c r="O220"/>
      <c r="P220"/>
      <c r="Q220"/>
      <c r="R220"/>
      <c r="S220"/>
      <c r="T220"/>
      <c r="U220"/>
    </row>
    <row r="221" spans="10:21">
      <c r="J221"/>
      <c r="K221"/>
      <c r="L221"/>
      <c r="M221"/>
      <c r="N221"/>
      <c r="O221"/>
      <c r="P221"/>
      <c r="Q221"/>
      <c r="R221"/>
      <c r="S221"/>
      <c r="T221"/>
      <c r="U221"/>
    </row>
    <row r="222" spans="10:21">
      <c r="J222"/>
      <c r="K222"/>
      <c r="L222"/>
      <c r="M222"/>
      <c r="N222"/>
      <c r="O222"/>
      <c r="P222"/>
      <c r="Q222"/>
      <c r="R222"/>
      <c r="S222"/>
      <c r="T222"/>
      <c r="U222"/>
    </row>
    <row r="223" spans="10:21">
      <c r="J223"/>
      <c r="K223"/>
      <c r="L223"/>
      <c r="M223"/>
      <c r="N223"/>
      <c r="O223"/>
      <c r="P223"/>
      <c r="Q223"/>
      <c r="R223"/>
      <c r="S223"/>
      <c r="T223"/>
      <c r="U223"/>
    </row>
    <row r="224" spans="10:21">
      <c r="J224"/>
      <c r="K224"/>
      <c r="L224"/>
      <c r="M224"/>
      <c r="N224"/>
      <c r="O224"/>
      <c r="P224"/>
      <c r="Q224"/>
      <c r="R224"/>
      <c r="S224"/>
      <c r="T224"/>
      <c r="U224"/>
    </row>
    <row r="225" spans="10:21">
      <c r="J225"/>
      <c r="K225"/>
      <c r="L225"/>
      <c r="M225"/>
      <c r="N225"/>
      <c r="O225"/>
      <c r="P225"/>
      <c r="Q225"/>
      <c r="R225"/>
      <c r="S225"/>
      <c r="T225"/>
      <c r="U225"/>
    </row>
    <row r="226" spans="10:21">
      <c r="J226"/>
      <c r="K226"/>
      <c r="L226"/>
      <c r="M226"/>
      <c r="N226"/>
      <c r="O226"/>
      <c r="P226"/>
      <c r="Q226"/>
      <c r="R226"/>
      <c r="S226"/>
      <c r="T226"/>
      <c r="U226"/>
    </row>
    <row r="227" spans="10:21">
      <c r="J227"/>
      <c r="K227"/>
      <c r="L227"/>
      <c r="M227"/>
      <c r="N227"/>
      <c r="O227"/>
      <c r="P227"/>
      <c r="Q227"/>
      <c r="R227"/>
      <c r="S227"/>
      <c r="T227"/>
      <c r="U227"/>
    </row>
    <row r="228" spans="10:21">
      <c r="J228"/>
      <c r="K228"/>
      <c r="L228"/>
      <c r="M228"/>
      <c r="N228"/>
      <c r="O228"/>
      <c r="P228"/>
      <c r="Q228"/>
      <c r="R228"/>
      <c r="S228"/>
      <c r="T228"/>
      <c r="U228"/>
    </row>
    <row r="229" spans="10:21">
      <c r="J229"/>
      <c r="K229"/>
      <c r="L229"/>
      <c r="M229"/>
      <c r="N229"/>
      <c r="O229"/>
      <c r="P229"/>
      <c r="Q229"/>
      <c r="R229"/>
      <c r="S229"/>
      <c r="T229"/>
      <c r="U229"/>
    </row>
    <row r="230" spans="10:21">
      <c r="J230"/>
      <c r="K230"/>
      <c r="L230"/>
      <c r="M230"/>
      <c r="N230"/>
      <c r="O230"/>
      <c r="P230"/>
      <c r="Q230"/>
      <c r="R230"/>
      <c r="S230"/>
      <c r="T230"/>
      <c r="U230"/>
    </row>
    <row r="231" spans="10:21">
      <c r="J231"/>
      <c r="K231"/>
      <c r="L231"/>
      <c r="M231"/>
      <c r="N231"/>
      <c r="O231"/>
      <c r="P231"/>
      <c r="Q231"/>
      <c r="R231"/>
      <c r="S231"/>
      <c r="T231"/>
      <c r="U231"/>
    </row>
    <row r="232" spans="10:21">
      <c r="J232"/>
      <c r="K232"/>
      <c r="L232"/>
      <c r="M232"/>
      <c r="N232"/>
      <c r="O232"/>
      <c r="P232"/>
      <c r="Q232"/>
      <c r="R232"/>
      <c r="S232"/>
      <c r="T232"/>
      <c r="U232"/>
    </row>
    <row r="233" spans="10:21">
      <c r="J233"/>
      <c r="K233"/>
      <c r="L233"/>
      <c r="M233"/>
      <c r="N233"/>
      <c r="O233"/>
      <c r="P233"/>
      <c r="Q233"/>
      <c r="R233"/>
      <c r="S233"/>
      <c r="T233"/>
      <c r="U233"/>
    </row>
    <row r="234" spans="10:21">
      <c r="J234"/>
      <c r="K234"/>
      <c r="L234"/>
      <c r="M234"/>
      <c r="N234"/>
      <c r="O234"/>
      <c r="P234"/>
      <c r="Q234"/>
      <c r="R234"/>
      <c r="S234"/>
      <c r="T234"/>
      <c r="U234"/>
    </row>
    <row r="235" spans="10:21">
      <c r="J235"/>
      <c r="K235"/>
      <c r="L235"/>
      <c r="M235"/>
      <c r="N235"/>
      <c r="O235"/>
      <c r="P235"/>
      <c r="Q235"/>
      <c r="R235"/>
      <c r="S235"/>
      <c r="T235"/>
      <c r="U235"/>
    </row>
    <row r="236" spans="10:21">
      <c r="J236"/>
      <c r="K236"/>
      <c r="L236"/>
      <c r="M236"/>
      <c r="N236"/>
      <c r="O236"/>
      <c r="P236"/>
      <c r="Q236"/>
      <c r="R236"/>
      <c r="S236"/>
      <c r="T236"/>
      <c r="U236"/>
    </row>
    <row r="237" spans="10:21">
      <c r="J237"/>
      <c r="K237"/>
      <c r="L237"/>
      <c r="M237"/>
      <c r="N237"/>
      <c r="O237"/>
      <c r="P237"/>
      <c r="Q237"/>
      <c r="R237"/>
      <c r="S237"/>
      <c r="T237"/>
      <c r="U237"/>
    </row>
    <row r="238" spans="10:21">
      <c r="J238"/>
      <c r="K238"/>
      <c r="L238"/>
      <c r="M238"/>
      <c r="N238"/>
      <c r="O238"/>
      <c r="P238"/>
      <c r="Q238"/>
      <c r="R238"/>
      <c r="S238"/>
      <c r="T238"/>
      <c r="U238"/>
    </row>
    <row r="239" spans="10:21">
      <c r="J239"/>
      <c r="K239"/>
      <c r="L239"/>
      <c r="M239"/>
      <c r="N239"/>
      <c r="O239"/>
      <c r="P239"/>
      <c r="Q239"/>
      <c r="R239"/>
      <c r="S239"/>
      <c r="T239"/>
      <c r="U239"/>
    </row>
    <row r="240" spans="10:21">
      <c r="J240"/>
      <c r="K240"/>
      <c r="L240"/>
      <c r="M240"/>
      <c r="N240"/>
      <c r="O240"/>
      <c r="P240"/>
      <c r="Q240"/>
      <c r="R240"/>
      <c r="S240"/>
      <c r="T240"/>
      <c r="U240"/>
    </row>
    <row r="241" spans="10:21">
      <c r="J241"/>
      <c r="K241"/>
      <c r="L241"/>
      <c r="M241"/>
      <c r="N241"/>
      <c r="O241"/>
      <c r="P241"/>
      <c r="Q241"/>
      <c r="R241"/>
      <c r="S241"/>
      <c r="T241"/>
      <c r="U241"/>
    </row>
    <row r="242" spans="10:21">
      <c r="J242"/>
      <c r="K242"/>
      <c r="L242"/>
      <c r="M242"/>
      <c r="N242"/>
      <c r="O242"/>
      <c r="P242"/>
      <c r="Q242"/>
      <c r="R242"/>
      <c r="S242"/>
      <c r="T242"/>
      <c r="U242"/>
    </row>
    <row r="243" spans="10:21">
      <c r="J243"/>
      <c r="K243"/>
      <c r="L243"/>
      <c r="M243"/>
      <c r="N243"/>
      <c r="O243"/>
      <c r="P243"/>
      <c r="Q243"/>
      <c r="R243"/>
      <c r="S243"/>
      <c r="T243"/>
      <c r="U243"/>
    </row>
    <row r="244" spans="10:21">
      <c r="J244"/>
      <c r="K244"/>
      <c r="L244"/>
      <c r="M244"/>
      <c r="N244"/>
      <c r="O244"/>
      <c r="P244"/>
      <c r="Q244"/>
      <c r="R244"/>
      <c r="S244"/>
      <c r="T244"/>
      <c r="U244"/>
    </row>
    <row r="245" spans="10:21">
      <c r="J245"/>
      <c r="K245"/>
      <c r="L245"/>
      <c r="M245"/>
      <c r="N245"/>
      <c r="O245"/>
      <c r="P245"/>
      <c r="Q245"/>
      <c r="R245"/>
      <c r="S245"/>
      <c r="T245"/>
      <c r="U245"/>
    </row>
    <row r="246" spans="10:21">
      <c r="J246"/>
      <c r="K246"/>
      <c r="L246"/>
      <c r="M246"/>
      <c r="N246"/>
      <c r="O246"/>
      <c r="P246"/>
      <c r="Q246"/>
      <c r="R246"/>
      <c r="S246"/>
      <c r="T246"/>
      <c r="U246"/>
    </row>
    <row r="247" spans="10:21">
      <c r="J247"/>
      <c r="K247"/>
      <c r="L247"/>
      <c r="M247"/>
      <c r="N247"/>
      <c r="O247"/>
      <c r="P247"/>
      <c r="Q247"/>
      <c r="R247"/>
      <c r="S247"/>
      <c r="T247"/>
      <c r="U247"/>
    </row>
    <row r="248" spans="10:21">
      <c r="J248"/>
      <c r="K248"/>
      <c r="L248"/>
      <c r="M248"/>
      <c r="N248"/>
      <c r="O248"/>
      <c r="P248"/>
      <c r="Q248"/>
      <c r="R248"/>
      <c r="S248"/>
      <c r="T248"/>
      <c r="U248"/>
    </row>
    <row r="249" spans="10:21">
      <c r="J249"/>
      <c r="K249"/>
      <c r="L249"/>
      <c r="M249"/>
      <c r="N249"/>
      <c r="O249"/>
      <c r="P249"/>
      <c r="Q249"/>
      <c r="R249"/>
      <c r="S249"/>
      <c r="T249"/>
      <c r="U249"/>
    </row>
    <row r="250" spans="10:21">
      <c r="J250"/>
      <c r="K250"/>
      <c r="L250"/>
      <c r="M250"/>
      <c r="N250"/>
      <c r="O250"/>
      <c r="P250"/>
      <c r="Q250"/>
      <c r="R250"/>
      <c r="S250"/>
      <c r="T250"/>
      <c r="U250"/>
    </row>
    <row r="251" spans="10:21">
      <c r="J251"/>
      <c r="K251"/>
      <c r="L251"/>
      <c r="M251"/>
      <c r="N251"/>
      <c r="O251"/>
      <c r="P251"/>
      <c r="Q251"/>
      <c r="R251"/>
      <c r="S251"/>
      <c r="T251"/>
      <c r="U251"/>
    </row>
    <row r="252" spans="10:21">
      <c r="J252"/>
      <c r="K252"/>
      <c r="L252"/>
      <c r="M252"/>
      <c r="N252"/>
      <c r="O252"/>
      <c r="P252"/>
      <c r="Q252"/>
      <c r="R252"/>
      <c r="S252"/>
      <c r="T252"/>
      <c r="U252"/>
    </row>
    <row r="253" spans="10:21">
      <c r="J253"/>
      <c r="K253"/>
      <c r="L253"/>
      <c r="M253"/>
      <c r="N253"/>
      <c r="O253"/>
      <c r="P253"/>
      <c r="Q253"/>
      <c r="R253"/>
      <c r="S253"/>
      <c r="T253"/>
      <c r="U253"/>
    </row>
    <row r="254" spans="10:21">
      <c r="J254"/>
      <c r="K254"/>
      <c r="L254"/>
      <c r="M254"/>
      <c r="N254"/>
      <c r="O254"/>
      <c r="P254"/>
      <c r="Q254"/>
      <c r="R254"/>
      <c r="S254"/>
      <c r="T254"/>
      <c r="U254"/>
    </row>
    <row r="255" spans="10:21">
      <c r="J255"/>
      <c r="K255"/>
      <c r="L255"/>
      <c r="M255"/>
      <c r="N255"/>
      <c r="O255"/>
      <c r="P255"/>
      <c r="Q255"/>
      <c r="R255"/>
      <c r="S255"/>
      <c r="T255"/>
      <c r="U255"/>
    </row>
    <row r="256" spans="10:21">
      <c r="J256"/>
      <c r="K256"/>
      <c r="L256"/>
      <c r="M256"/>
      <c r="N256"/>
      <c r="O256"/>
      <c r="P256"/>
      <c r="Q256"/>
      <c r="R256"/>
      <c r="S256"/>
      <c r="T256"/>
      <c r="U256"/>
    </row>
    <row r="257" spans="10:21">
      <c r="J257"/>
      <c r="K257"/>
      <c r="L257"/>
      <c r="M257"/>
      <c r="N257"/>
      <c r="O257"/>
      <c r="P257"/>
      <c r="Q257"/>
      <c r="R257"/>
      <c r="S257"/>
      <c r="T257"/>
      <c r="U257"/>
    </row>
    <row r="258" spans="10:21">
      <c r="J258"/>
      <c r="K258"/>
      <c r="L258"/>
      <c r="M258"/>
      <c r="N258"/>
      <c r="O258"/>
      <c r="P258"/>
      <c r="Q258"/>
      <c r="R258"/>
      <c r="S258"/>
      <c r="T258"/>
      <c r="U258"/>
    </row>
    <row r="259" spans="10:21">
      <c r="J259"/>
      <c r="K259"/>
      <c r="L259"/>
      <c r="M259"/>
      <c r="N259"/>
      <c r="O259"/>
      <c r="P259"/>
      <c r="Q259"/>
      <c r="R259"/>
      <c r="S259"/>
      <c r="T259"/>
      <c r="U259"/>
    </row>
    <row r="260" spans="10:21">
      <c r="J260"/>
      <c r="K260"/>
      <c r="L260"/>
      <c r="M260"/>
      <c r="N260"/>
      <c r="O260"/>
      <c r="P260"/>
      <c r="Q260"/>
      <c r="R260"/>
      <c r="S260"/>
      <c r="T260"/>
      <c r="U260"/>
    </row>
    <row r="261" spans="10:21">
      <c r="J261"/>
      <c r="K261"/>
      <c r="L261"/>
      <c r="M261"/>
      <c r="N261"/>
      <c r="O261"/>
      <c r="P261"/>
      <c r="Q261"/>
      <c r="R261"/>
      <c r="S261"/>
      <c r="T261"/>
      <c r="U261"/>
    </row>
    <row r="262" spans="10:21">
      <c r="J262"/>
      <c r="K262"/>
      <c r="L262"/>
      <c r="M262"/>
      <c r="N262"/>
      <c r="O262"/>
      <c r="P262"/>
      <c r="Q262"/>
      <c r="R262"/>
      <c r="S262"/>
      <c r="T262"/>
      <c r="U262"/>
    </row>
    <row r="263" spans="10:21">
      <c r="J263"/>
      <c r="K263"/>
      <c r="L263"/>
      <c r="M263"/>
      <c r="N263"/>
      <c r="O263"/>
      <c r="P263"/>
      <c r="Q263"/>
      <c r="R263"/>
      <c r="S263"/>
      <c r="T263"/>
      <c r="U263"/>
    </row>
    <row r="264" spans="10:21">
      <c r="J264"/>
      <c r="K264"/>
      <c r="L264"/>
      <c r="M264"/>
      <c r="N264"/>
      <c r="O264"/>
      <c r="P264"/>
      <c r="Q264"/>
      <c r="R264"/>
      <c r="S264"/>
      <c r="T264"/>
      <c r="U264"/>
    </row>
    <row r="265" spans="10:21">
      <c r="J265"/>
      <c r="K265"/>
      <c r="L265"/>
      <c r="M265"/>
      <c r="N265"/>
      <c r="O265"/>
      <c r="P265"/>
      <c r="Q265"/>
      <c r="R265"/>
      <c r="S265"/>
      <c r="T265"/>
      <c r="U265"/>
    </row>
    <row r="266" spans="10:21">
      <c r="J266"/>
      <c r="K266"/>
      <c r="L266"/>
      <c r="M266"/>
      <c r="N266"/>
      <c r="O266"/>
      <c r="P266"/>
      <c r="Q266"/>
      <c r="R266"/>
      <c r="S266"/>
      <c r="T266"/>
      <c r="U266"/>
    </row>
    <row r="267" spans="10:21">
      <c r="J267"/>
      <c r="K267"/>
      <c r="L267"/>
      <c r="M267"/>
      <c r="N267"/>
      <c r="O267"/>
      <c r="P267"/>
      <c r="Q267"/>
      <c r="R267"/>
      <c r="S267"/>
      <c r="T267"/>
      <c r="U267"/>
    </row>
    <row r="268" spans="10:21">
      <c r="J268"/>
      <c r="K268"/>
      <c r="L268"/>
      <c r="M268"/>
      <c r="N268"/>
      <c r="O268"/>
      <c r="P268"/>
      <c r="Q268"/>
      <c r="R268"/>
      <c r="S268"/>
      <c r="T268"/>
      <c r="U268"/>
    </row>
    <row r="269" spans="10:21">
      <c r="J269"/>
      <c r="K269"/>
      <c r="L269"/>
      <c r="M269"/>
      <c r="N269"/>
      <c r="O269"/>
      <c r="P269"/>
      <c r="Q269"/>
      <c r="R269"/>
      <c r="S269"/>
      <c r="T269"/>
      <c r="U269"/>
    </row>
    <row r="270" spans="10:21">
      <c r="J270"/>
      <c r="K270"/>
      <c r="L270"/>
      <c r="M270"/>
      <c r="N270"/>
      <c r="O270"/>
      <c r="P270"/>
      <c r="Q270"/>
      <c r="R270"/>
      <c r="S270"/>
      <c r="T270"/>
      <c r="U270"/>
    </row>
    <row r="271" spans="10:21">
      <c r="J271"/>
      <c r="K271"/>
      <c r="L271"/>
      <c r="M271"/>
      <c r="N271"/>
      <c r="O271"/>
      <c r="P271"/>
      <c r="Q271"/>
      <c r="R271"/>
      <c r="S271"/>
      <c r="T271"/>
      <c r="U271"/>
    </row>
    <row r="272" spans="10:21">
      <c r="J272"/>
      <c r="K272"/>
      <c r="L272"/>
      <c r="M272"/>
      <c r="N272"/>
      <c r="O272"/>
      <c r="P272"/>
      <c r="Q272"/>
      <c r="R272"/>
      <c r="S272"/>
      <c r="T272"/>
      <c r="U272"/>
    </row>
    <row r="273" spans="10:21">
      <c r="J273"/>
      <c r="K273"/>
      <c r="L273"/>
      <c r="M273"/>
      <c r="N273"/>
      <c r="O273"/>
      <c r="P273"/>
      <c r="Q273"/>
      <c r="R273"/>
      <c r="S273"/>
      <c r="T273"/>
      <c r="U273"/>
    </row>
    <row r="274" spans="10:21">
      <c r="J274"/>
      <c r="K274"/>
      <c r="L274"/>
      <c r="M274"/>
      <c r="N274"/>
      <c r="O274"/>
      <c r="P274"/>
      <c r="Q274"/>
      <c r="R274"/>
      <c r="S274"/>
      <c r="T274"/>
      <c r="U274"/>
    </row>
    <row r="275" spans="10:21">
      <c r="J275"/>
      <c r="K275"/>
      <c r="L275"/>
      <c r="M275"/>
      <c r="N275"/>
      <c r="O275"/>
      <c r="P275"/>
      <c r="Q275"/>
      <c r="R275"/>
      <c r="S275"/>
      <c r="T275"/>
      <c r="U275"/>
    </row>
    <row r="276" spans="10:21">
      <c r="J276"/>
      <c r="K276"/>
      <c r="L276"/>
      <c r="M276"/>
      <c r="N276"/>
      <c r="O276"/>
      <c r="P276"/>
      <c r="Q276"/>
      <c r="R276"/>
      <c r="S276"/>
      <c r="T276"/>
      <c r="U276"/>
    </row>
    <row r="277" spans="10:21">
      <c r="J277"/>
      <c r="K277"/>
      <c r="L277"/>
      <c r="M277"/>
      <c r="N277"/>
      <c r="O277"/>
      <c r="P277"/>
      <c r="Q277"/>
      <c r="R277"/>
      <c r="S277"/>
      <c r="T277"/>
      <c r="U277"/>
    </row>
    <row r="278" spans="10:21">
      <c r="J278"/>
      <c r="K278"/>
      <c r="L278"/>
      <c r="M278"/>
      <c r="N278"/>
      <c r="O278"/>
      <c r="P278"/>
      <c r="Q278"/>
      <c r="R278"/>
      <c r="S278"/>
      <c r="T278"/>
      <c r="U278"/>
    </row>
    <row r="279" spans="10:21">
      <c r="J279"/>
      <c r="K279"/>
      <c r="L279"/>
      <c r="M279"/>
      <c r="N279"/>
      <c r="O279"/>
      <c r="P279"/>
      <c r="Q279"/>
      <c r="R279"/>
      <c r="S279"/>
      <c r="T279"/>
      <c r="U279"/>
    </row>
    <row r="280" spans="10:21">
      <c r="J280"/>
      <c r="K280"/>
      <c r="L280"/>
      <c r="M280"/>
      <c r="N280"/>
      <c r="O280"/>
      <c r="P280"/>
      <c r="Q280"/>
      <c r="R280"/>
      <c r="S280"/>
      <c r="T280"/>
      <c r="U280"/>
    </row>
    <row r="281" spans="10:21">
      <c r="J281"/>
      <c r="K281"/>
      <c r="L281"/>
      <c r="M281"/>
      <c r="N281"/>
      <c r="O281"/>
      <c r="P281"/>
      <c r="Q281"/>
      <c r="R281"/>
      <c r="S281"/>
      <c r="T281"/>
      <c r="U281"/>
    </row>
    <row r="282" spans="10:21">
      <c r="J282"/>
      <c r="K282"/>
      <c r="L282"/>
      <c r="M282"/>
      <c r="N282"/>
      <c r="O282"/>
      <c r="P282"/>
      <c r="Q282"/>
      <c r="R282"/>
      <c r="S282"/>
      <c r="T282"/>
      <c r="U282"/>
    </row>
    <row r="283" spans="10:21">
      <c r="J283"/>
      <c r="K283"/>
      <c r="L283"/>
      <c r="M283"/>
      <c r="N283"/>
      <c r="O283"/>
      <c r="P283"/>
      <c r="Q283"/>
      <c r="R283"/>
      <c r="S283"/>
      <c r="T283"/>
      <c r="U283"/>
    </row>
    <row r="284" spans="10:21">
      <c r="J284"/>
      <c r="K284"/>
      <c r="L284"/>
      <c r="M284"/>
      <c r="N284"/>
      <c r="O284"/>
      <c r="P284"/>
      <c r="Q284"/>
      <c r="R284"/>
      <c r="S284"/>
      <c r="T284"/>
      <c r="U284"/>
    </row>
    <row r="285" spans="10:21">
      <c r="J285"/>
      <c r="K285"/>
      <c r="L285"/>
      <c r="M285"/>
      <c r="N285"/>
      <c r="O285"/>
      <c r="P285"/>
      <c r="Q285"/>
      <c r="R285"/>
      <c r="S285"/>
      <c r="T285"/>
      <c r="U285"/>
    </row>
    <row r="286" spans="10:21">
      <c r="J286"/>
      <c r="K286"/>
      <c r="L286"/>
      <c r="M286"/>
      <c r="N286"/>
      <c r="O286"/>
      <c r="P286"/>
      <c r="Q286"/>
      <c r="R286"/>
      <c r="S286"/>
      <c r="T286"/>
      <c r="U286"/>
    </row>
    <row r="287" spans="10:21">
      <c r="J287"/>
      <c r="K287"/>
      <c r="L287"/>
      <c r="M287"/>
      <c r="N287"/>
      <c r="O287"/>
      <c r="P287"/>
      <c r="Q287"/>
      <c r="R287"/>
      <c r="S287"/>
      <c r="T287"/>
      <c r="U287"/>
    </row>
    <row r="288" spans="10:21">
      <c r="J288"/>
      <c r="K288"/>
      <c r="L288"/>
      <c r="M288"/>
      <c r="N288"/>
      <c r="O288"/>
      <c r="P288"/>
      <c r="Q288"/>
      <c r="R288"/>
      <c r="S288"/>
      <c r="T288"/>
      <c r="U288"/>
    </row>
    <row r="289" spans="10:21">
      <c r="J289"/>
      <c r="K289"/>
      <c r="L289"/>
      <c r="M289"/>
      <c r="N289"/>
      <c r="O289"/>
      <c r="P289"/>
      <c r="Q289"/>
      <c r="R289"/>
      <c r="S289"/>
      <c r="T289"/>
      <c r="U289"/>
    </row>
    <row r="290" spans="10:21">
      <c r="J290"/>
      <c r="K290"/>
      <c r="L290"/>
      <c r="M290"/>
      <c r="N290"/>
      <c r="O290"/>
      <c r="P290"/>
      <c r="Q290"/>
      <c r="R290"/>
      <c r="S290"/>
      <c r="T290"/>
      <c r="U290"/>
    </row>
    <row r="291" spans="10:21">
      <c r="J291"/>
      <c r="K291"/>
      <c r="L291"/>
      <c r="M291"/>
      <c r="N291"/>
      <c r="O291"/>
      <c r="P291"/>
      <c r="Q291"/>
      <c r="R291"/>
      <c r="S291"/>
      <c r="T291"/>
      <c r="U291"/>
    </row>
    <row r="292" spans="10:21">
      <c r="J292"/>
      <c r="K292"/>
      <c r="L292"/>
      <c r="M292"/>
      <c r="N292"/>
      <c r="O292"/>
      <c r="P292"/>
      <c r="Q292"/>
      <c r="R292"/>
      <c r="S292"/>
      <c r="T292"/>
      <c r="U292"/>
    </row>
    <row r="293" spans="10:21">
      <c r="J293"/>
      <c r="K293"/>
      <c r="L293"/>
      <c r="M293"/>
      <c r="N293"/>
      <c r="O293"/>
      <c r="P293"/>
      <c r="Q293"/>
      <c r="R293"/>
      <c r="S293"/>
      <c r="T293"/>
      <c r="U293"/>
    </row>
    <row r="294" spans="10:21">
      <c r="J294"/>
      <c r="K294"/>
      <c r="L294"/>
      <c r="M294"/>
      <c r="N294"/>
      <c r="O294"/>
      <c r="P294"/>
      <c r="Q294"/>
      <c r="R294"/>
      <c r="S294"/>
      <c r="T294"/>
      <c r="U294"/>
    </row>
    <row r="295" spans="10:21">
      <c r="J295"/>
      <c r="K295"/>
      <c r="L295"/>
      <c r="M295"/>
      <c r="N295"/>
      <c r="O295"/>
      <c r="P295"/>
      <c r="Q295"/>
      <c r="R295"/>
      <c r="S295"/>
      <c r="T295"/>
      <c r="U295"/>
    </row>
    <row r="296" spans="10:21">
      <c r="J296"/>
      <c r="K296"/>
      <c r="L296"/>
      <c r="M296"/>
      <c r="N296"/>
      <c r="O296"/>
      <c r="P296"/>
      <c r="Q296"/>
      <c r="R296"/>
      <c r="S296"/>
      <c r="T296"/>
      <c r="U296"/>
    </row>
    <row r="297" spans="10:21">
      <c r="J297"/>
      <c r="K297"/>
      <c r="L297"/>
      <c r="M297"/>
      <c r="N297"/>
      <c r="O297"/>
      <c r="P297"/>
      <c r="Q297"/>
      <c r="R297"/>
      <c r="S297"/>
      <c r="T297"/>
      <c r="U297"/>
    </row>
    <row r="298" spans="10:21">
      <c r="J298"/>
      <c r="K298"/>
      <c r="L298"/>
      <c r="M298"/>
      <c r="N298"/>
      <c r="O298"/>
      <c r="P298"/>
      <c r="Q298"/>
      <c r="R298"/>
      <c r="S298"/>
      <c r="T298"/>
      <c r="U298"/>
    </row>
    <row r="299" spans="10:21">
      <c r="J299"/>
      <c r="K299"/>
      <c r="L299"/>
      <c r="M299"/>
      <c r="N299"/>
      <c r="O299"/>
      <c r="P299"/>
      <c r="Q299"/>
      <c r="R299"/>
      <c r="S299"/>
      <c r="T299"/>
      <c r="U299"/>
    </row>
    <row r="300" spans="10:21">
      <c r="J300"/>
      <c r="K300"/>
      <c r="L300"/>
      <c r="M300"/>
      <c r="N300"/>
      <c r="O300"/>
      <c r="P300"/>
      <c r="Q300"/>
      <c r="R300"/>
      <c r="S300"/>
      <c r="T300"/>
      <c r="U300"/>
    </row>
    <row r="301" spans="10:21">
      <c r="J301"/>
      <c r="K301"/>
      <c r="L301"/>
      <c r="M301"/>
      <c r="N301"/>
      <c r="O301"/>
      <c r="P301"/>
      <c r="Q301"/>
      <c r="R301"/>
      <c r="S301"/>
      <c r="T301"/>
      <c r="U301"/>
    </row>
    <row r="302" spans="10:21">
      <c r="J302"/>
      <c r="K302"/>
      <c r="L302"/>
      <c r="M302"/>
      <c r="N302"/>
      <c r="O302"/>
      <c r="P302"/>
      <c r="Q302"/>
      <c r="R302"/>
      <c r="S302"/>
      <c r="T302"/>
      <c r="U302"/>
    </row>
    <row r="303" spans="10:21">
      <c r="J303"/>
      <c r="K303"/>
      <c r="L303"/>
      <c r="M303"/>
      <c r="N303"/>
      <c r="O303"/>
      <c r="P303"/>
      <c r="Q303"/>
      <c r="R303"/>
      <c r="S303"/>
      <c r="T303"/>
      <c r="U303"/>
    </row>
    <row r="304" spans="10:21">
      <c r="J304"/>
      <c r="K304"/>
      <c r="L304"/>
      <c r="M304"/>
      <c r="N304"/>
      <c r="O304"/>
      <c r="P304"/>
      <c r="Q304"/>
      <c r="R304"/>
      <c r="S304"/>
      <c r="T304"/>
      <c r="U304"/>
    </row>
    <row r="305" spans="10:21">
      <c r="J305"/>
      <c r="K305"/>
      <c r="L305"/>
      <c r="M305"/>
      <c r="N305"/>
      <c r="O305"/>
      <c r="P305"/>
      <c r="Q305"/>
      <c r="R305"/>
      <c r="S305"/>
      <c r="T305"/>
      <c r="U305"/>
    </row>
    <row r="306" spans="10:21">
      <c r="J306"/>
      <c r="K306"/>
      <c r="L306"/>
      <c r="M306"/>
      <c r="N306"/>
      <c r="O306"/>
      <c r="P306"/>
      <c r="Q306"/>
      <c r="R306"/>
      <c r="S306"/>
      <c r="T306"/>
      <c r="U306"/>
    </row>
    <row r="307" spans="10:21">
      <c r="J307"/>
      <c r="K307"/>
      <c r="L307"/>
      <c r="M307"/>
      <c r="N307"/>
      <c r="O307"/>
      <c r="P307"/>
      <c r="Q307"/>
      <c r="R307"/>
      <c r="S307"/>
      <c r="T307"/>
      <c r="U307"/>
    </row>
    <row r="308" spans="10:21">
      <c r="J308"/>
      <c r="K308"/>
      <c r="L308"/>
      <c r="M308"/>
      <c r="N308"/>
      <c r="O308"/>
      <c r="P308"/>
      <c r="Q308"/>
      <c r="R308"/>
      <c r="S308"/>
      <c r="T308"/>
      <c r="U308"/>
    </row>
    <row r="309" spans="10:21">
      <c r="J309"/>
      <c r="K309"/>
      <c r="L309"/>
      <c r="M309"/>
      <c r="N309"/>
      <c r="O309"/>
      <c r="P309"/>
      <c r="Q309"/>
      <c r="R309"/>
      <c r="S309"/>
      <c r="T309"/>
      <c r="U309"/>
    </row>
    <row r="310" spans="10:21">
      <c r="J310"/>
      <c r="K310"/>
      <c r="L310"/>
      <c r="M310"/>
      <c r="N310"/>
      <c r="O310"/>
      <c r="P310"/>
      <c r="Q310"/>
      <c r="R310"/>
      <c r="S310"/>
      <c r="T310"/>
      <c r="U310"/>
    </row>
    <row r="311" spans="10:21">
      <c r="J311"/>
      <c r="K311"/>
      <c r="L311"/>
      <c r="M311"/>
      <c r="N311"/>
      <c r="O311"/>
      <c r="P311"/>
      <c r="Q311"/>
      <c r="R311"/>
      <c r="S311"/>
      <c r="T311"/>
      <c r="U311"/>
    </row>
    <row r="312" spans="10:21">
      <c r="J312"/>
      <c r="K312"/>
      <c r="L312"/>
      <c r="M312"/>
      <c r="N312"/>
      <c r="O312"/>
      <c r="P312"/>
      <c r="Q312"/>
      <c r="R312"/>
      <c r="S312"/>
      <c r="T312"/>
      <c r="U312"/>
    </row>
    <row r="313" spans="10:21">
      <c r="J313"/>
      <c r="K313"/>
      <c r="L313"/>
      <c r="M313"/>
      <c r="N313"/>
      <c r="O313"/>
      <c r="P313"/>
      <c r="Q313"/>
      <c r="R313"/>
      <c r="S313"/>
      <c r="T313"/>
      <c r="U313"/>
    </row>
    <row r="314" spans="10:21">
      <c r="J314"/>
      <c r="K314"/>
      <c r="L314"/>
      <c r="M314"/>
      <c r="N314"/>
      <c r="O314"/>
      <c r="P314"/>
      <c r="Q314"/>
      <c r="R314"/>
      <c r="S314"/>
      <c r="T314"/>
      <c r="U314"/>
    </row>
    <row r="315" spans="10:21">
      <c r="J315"/>
      <c r="K315"/>
      <c r="L315"/>
      <c r="M315"/>
      <c r="N315"/>
      <c r="O315"/>
      <c r="P315"/>
      <c r="Q315"/>
      <c r="R315"/>
      <c r="S315"/>
      <c r="T315"/>
      <c r="U315"/>
    </row>
    <row r="316" spans="10:21">
      <c r="J316"/>
      <c r="K316"/>
      <c r="L316"/>
      <c r="M316"/>
      <c r="N316"/>
      <c r="O316"/>
      <c r="P316"/>
      <c r="Q316"/>
      <c r="R316"/>
      <c r="S316"/>
      <c r="T316"/>
      <c r="U316"/>
    </row>
    <row r="317" spans="10:21">
      <c r="J317"/>
      <c r="K317"/>
      <c r="L317"/>
      <c r="M317"/>
      <c r="N317"/>
      <c r="O317"/>
      <c r="P317"/>
      <c r="Q317"/>
      <c r="R317"/>
      <c r="S317"/>
      <c r="T317"/>
      <c r="U317"/>
    </row>
    <row r="318" spans="10:21">
      <c r="J318"/>
      <c r="K318"/>
      <c r="L318"/>
      <c r="M318"/>
      <c r="N318"/>
      <c r="O318"/>
      <c r="P318"/>
      <c r="Q318"/>
      <c r="R318"/>
      <c r="S318"/>
      <c r="T318"/>
      <c r="U318"/>
    </row>
    <row r="319" spans="10:21">
      <c r="J319"/>
      <c r="K319"/>
      <c r="L319"/>
      <c r="M319"/>
      <c r="N319"/>
      <c r="O319"/>
      <c r="P319"/>
      <c r="Q319"/>
      <c r="R319"/>
      <c r="S319"/>
      <c r="T319"/>
      <c r="U319"/>
    </row>
    <row r="320" spans="10:21">
      <c r="J320"/>
      <c r="K320"/>
      <c r="L320"/>
      <c r="M320"/>
      <c r="N320"/>
      <c r="O320"/>
      <c r="P320"/>
      <c r="Q320"/>
      <c r="R320"/>
      <c r="S320"/>
      <c r="T320"/>
      <c r="U320"/>
    </row>
    <row r="321" spans="10:21">
      <c r="J321"/>
      <c r="K321"/>
      <c r="L321"/>
      <c r="M321"/>
      <c r="N321"/>
      <c r="O321"/>
      <c r="P321"/>
      <c r="Q321"/>
      <c r="R321"/>
      <c r="S321"/>
      <c r="T321"/>
      <c r="U321"/>
    </row>
    <row r="322" spans="10:21">
      <c r="J322"/>
      <c r="K322"/>
      <c r="L322"/>
      <c r="M322"/>
      <c r="N322"/>
      <c r="O322"/>
      <c r="P322"/>
      <c r="Q322"/>
      <c r="R322"/>
      <c r="S322"/>
      <c r="T322"/>
      <c r="U322"/>
    </row>
    <row r="323" spans="10:21">
      <c r="J323"/>
      <c r="K323"/>
      <c r="L323"/>
      <c r="M323"/>
      <c r="N323"/>
      <c r="O323"/>
      <c r="P323"/>
      <c r="Q323"/>
      <c r="R323"/>
      <c r="S323"/>
      <c r="T323"/>
      <c r="U323"/>
    </row>
    <row r="324" spans="10:21">
      <c r="J324"/>
      <c r="K324"/>
      <c r="L324"/>
      <c r="M324"/>
      <c r="N324"/>
      <c r="O324"/>
      <c r="P324"/>
      <c r="Q324"/>
      <c r="R324"/>
      <c r="S324"/>
      <c r="T324"/>
      <c r="U324"/>
    </row>
    <row r="325" spans="10:21">
      <c r="J325"/>
      <c r="K325"/>
      <c r="L325"/>
      <c r="M325"/>
      <c r="N325"/>
      <c r="O325"/>
      <c r="P325"/>
      <c r="Q325"/>
      <c r="R325"/>
      <c r="S325"/>
      <c r="T325"/>
      <c r="U325"/>
    </row>
    <row r="326" spans="10:21">
      <c r="J326"/>
      <c r="K326"/>
      <c r="L326"/>
      <c r="M326"/>
      <c r="N326"/>
      <c r="O326"/>
      <c r="P326"/>
      <c r="Q326"/>
      <c r="R326"/>
      <c r="S326"/>
      <c r="T326"/>
      <c r="U326"/>
    </row>
    <row r="327" spans="10:21">
      <c r="J327"/>
      <c r="K327"/>
      <c r="L327"/>
      <c r="M327"/>
      <c r="N327"/>
      <c r="O327"/>
      <c r="P327"/>
      <c r="Q327"/>
      <c r="R327"/>
      <c r="S327"/>
      <c r="T327"/>
      <c r="U327"/>
    </row>
    <row r="328" spans="10:21">
      <c r="J328"/>
      <c r="K328"/>
      <c r="L328"/>
      <c r="M328"/>
      <c r="N328"/>
      <c r="O328"/>
      <c r="P328"/>
      <c r="Q328"/>
      <c r="R328"/>
      <c r="S328"/>
      <c r="T328"/>
      <c r="U328"/>
    </row>
    <row r="329" spans="10:21">
      <c r="J329"/>
      <c r="K329"/>
      <c r="L329"/>
      <c r="M329"/>
      <c r="N329"/>
      <c r="O329"/>
      <c r="P329"/>
      <c r="Q329"/>
      <c r="R329"/>
      <c r="S329"/>
      <c r="T329"/>
      <c r="U329"/>
    </row>
    <row r="330" spans="10:21">
      <c r="J330"/>
      <c r="K330"/>
      <c r="L330"/>
      <c r="M330"/>
      <c r="N330"/>
      <c r="O330"/>
      <c r="P330"/>
      <c r="Q330"/>
      <c r="R330"/>
      <c r="S330"/>
      <c r="T330"/>
      <c r="U330"/>
    </row>
    <row r="331" spans="10:21">
      <c r="J331"/>
      <c r="K331"/>
      <c r="L331"/>
      <c r="M331"/>
      <c r="N331"/>
      <c r="O331"/>
      <c r="P331"/>
      <c r="Q331"/>
      <c r="R331"/>
      <c r="S331"/>
      <c r="T331"/>
      <c r="U331"/>
    </row>
    <row r="332" spans="10:21">
      <c r="J332"/>
      <c r="K332"/>
      <c r="L332"/>
      <c r="M332"/>
      <c r="N332"/>
      <c r="O332"/>
      <c r="P332"/>
      <c r="Q332"/>
      <c r="R332"/>
      <c r="S332"/>
      <c r="T332"/>
      <c r="U332"/>
    </row>
    <row r="333" spans="10:21">
      <c r="J333"/>
      <c r="K333"/>
      <c r="L333"/>
      <c r="M333"/>
      <c r="N333"/>
      <c r="O333"/>
      <c r="P333"/>
      <c r="Q333"/>
      <c r="R333"/>
      <c r="S333"/>
      <c r="T333"/>
      <c r="U333"/>
    </row>
    <row r="334" spans="10:21">
      <c r="J334"/>
      <c r="K334"/>
      <c r="L334"/>
      <c r="M334"/>
      <c r="N334"/>
      <c r="O334"/>
      <c r="P334"/>
      <c r="Q334"/>
      <c r="R334"/>
      <c r="S334"/>
      <c r="T334"/>
      <c r="U334"/>
    </row>
    <row r="335" spans="10:21">
      <c r="J335"/>
      <c r="K335"/>
      <c r="L335"/>
      <c r="M335"/>
      <c r="N335"/>
      <c r="O335"/>
      <c r="P335"/>
      <c r="Q335"/>
      <c r="R335"/>
      <c r="S335"/>
      <c r="T335"/>
      <c r="U335"/>
    </row>
    <row r="336" spans="10:21">
      <c r="J336"/>
      <c r="K336"/>
      <c r="L336"/>
      <c r="M336"/>
      <c r="N336"/>
      <c r="O336"/>
      <c r="P336"/>
      <c r="Q336"/>
      <c r="R336"/>
      <c r="S336"/>
      <c r="T336"/>
      <c r="U336"/>
    </row>
    <row r="337" spans="10:21">
      <c r="J337"/>
      <c r="K337"/>
      <c r="L337"/>
      <c r="M337"/>
      <c r="N337"/>
      <c r="O337"/>
      <c r="P337"/>
      <c r="Q337"/>
      <c r="R337"/>
      <c r="S337"/>
      <c r="T337"/>
      <c r="U337"/>
    </row>
    <row r="338" spans="10:21">
      <c r="J338"/>
      <c r="K338"/>
      <c r="L338"/>
      <c r="M338"/>
      <c r="N338"/>
      <c r="O338"/>
      <c r="P338"/>
      <c r="Q338"/>
      <c r="R338"/>
      <c r="S338"/>
      <c r="T338"/>
      <c r="U338"/>
    </row>
    <row r="339" spans="10:21">
      <c r="J339"/>
      <c r="K339"/>
      <c r="L339"/>
      <c r="M339"/>
      <c r="N339"/>
      <c r="O339"/>
      <c r="P339"/>
      <c r="Q339"/>
      <c r="R339"/>
      <c r="S339"/>
      <c r="T339"/>
      <c r="U339"/>
    </row>
    <row r="340" spans="10:21">
      <c r="J340"/>
      <c r="K340"/>
      <c r="L340"/>
      <c r="M340"/>
      <c r="N340"/>
      <c r="O340"/>
      <c r="P340"/>
      <c r="Q340"/>
      <c r="R340"/>
      <c r="S340"/>
      <c r="T340"/>
      <c r="U340"/>
    </row>
    <row r="341" spans="10:21">
      <c r="J341"/>
      <c r="K341"/>
      <c r="L341"/>
      <c r="M341"/>
      <c r="N341"/>
      <c r="O341"/>
      <c r="P341"/>
      <c r="Q341"/>
      <c r="R341"/>
      <c r="S341"/>
      <c r="T341"/>
      <c r="U341"/>
    </row>
    <row r="342" spans="10:21">
      <c r="J342"/>
      <c r="K342"/>
      <c r="L342"/>
      <c r="M342"/>
      <c r="N342"/>
      <c r="O342"/>
      <c r="P342"/>
      <c r="Q342"/>
      <c r="R342"/>
      <c r="S342"/>
      <c r="T342"/>
      <c r="U342"/>
    </row>
    <row r="343" spans="10:21">
      <c r="J343"/>
      <c r="K343"/>
      <c r="L343"/>
      <c r="M343"/>
      <c r="N343"/>
      <c r="O343"/>
      <c r="P343"/>
      <c r="Q343"/>
      <c r="R343"/>
      <c r="S343"/>
      <c r="T343"/>
      <c r="U343"/>
    </row>
    <row r="344" spans="10:21">
      <c r="J344"/>
      <c r="K344"/>
      <c r="L344"/>
      <c r="M344"/>
      <c r="N344"/>
      <c r="O344"/>
      <c r="P344"/>
      <c r="Q344"/>
      <c r="R344"/>
      <c r="S344"/>
      <c r="T344"/>
      <c r="U344"/>
    </row>
    <row r="345" spans="10:21">
      <c r="J345"/>
      <c r="K345"/>
      <c r="L345"/>
      <c r="M345"/>
      <c r="N345"/>
      <c r="O345"/>
      <c r="P345"/>
      <c r="Q345"/>
      <c r="R345"/>
      <c r="S345"/>
      <c r="T345"/>
      <c r="U345"/>
    </row>
    <row r="346" spans="10:21">
      <c r="J346"/>
      <c r="K346"/>
      <c r="L346"/>
      <c r="M346"/>
      <c r="N346"/>
      <c r="O346"/>
      <c r="P346"/>
      <c r="Q346"/>
      <c r="R346"/>
      <c r="S346"/>
      <c r="T346"/>
      <c r="U346"/>
    </row>
    <row r="347" spans="10:21">
      <c r="J347"/>
      <c r="K347"/>
      <c r="L347"/>
      <c r="M347"/>
      <c r="N347"/>
      <c r="O347"/>
      <c r="P347"/>
      <c r="Q347"/>
      <c r="R347"/>
      <c r="S347"/>
      <c r="T347"/>
      <c r="U347"/>
    </row>
    <row r="348" spans="10:21">
      <c r="J348"/>
      <c r="K348"/>
      <c r="L348"/>
      <c r="M348"/>
      <c r="N348"/>
      <c r="O348"/>
      <c r="P348"/>
      <c r="Q348"/>
      <c r="R348"/>
      <c r="S348"/>
      <c r="T348"/>
      <c r="U348"/>
    </row>
    <row r="349" spans="10:21">
      <c r="J349"/>
      <c r="K349"/>
      <c r="L349"/>
      <c r="M349"/>
      <c r="N349"/>
      <c r="O349"/>
      <c r="P349"/>
      <c r="Q349"/>
      <c r="R349"/>
      <c r="S349"/>
      <c r="T349"/>
      <c r="U349"/>
    </row>
    <row r="350" spans="10:21">
      <c r="J350"/>
      <c r="K350"/>
      <c r="L350"/>
      <c r="M350"/>
      <c r="N350"/>
      <c r="O350"/>
      <c r="P350"/>
      <c r="Q350"/>
      <c r="R350"/>
      <c r="S350"/>
      <c r="T350"/>
      <c r="U350"/>
    </row>
    <row r="351" spans="10:21">
      <c r="J351"/>
      <c r="K351"/>
      <c r="L351"/>
      <c r="M351"/>
      <c r="N351"/>
      <c r="O351"/>
      <c r="P351"/>
      <c r="Q351"/>
      <c r="R351"/>
      <c r="S351"/>
      <c r="T351"/>
      <c r="U351"/>
    </row>
    <row r="352" spans="10:21">
      <c r="J352"/>
      <c r="K352"/>
      <c r="L352"/>
      <c r="M352"/>
      <c r="N352"/>
      <c r="O352"/>
      <c r="P352"/>
      <c r="Q352"/>
      <c r="R352"/>
      <c r="S352"/>
      <c r="T352"/>
      <c r="U352"/>
    </row>
    <row r="353" spans="10:21">
      <c r="J353"/>
      <c r="K353"/>
      <c r="L353"/>
      <c r="M353"/>
      <c r="N353"/>
      <c r="O353"/>
      <c r="P353"/>
      <c r="Q353"/>
      <c r="R353"/>
      <c r="S353"/>
      <c r="T353"/>
      <c r="U353"/>
    </row>
    <row r="354" spans="10:21">
      <c r="J354"/>
      <c r="K354"/>
      <c r="L354"/>
      <c r="M354"/>
      <c r="N354"/>
      <c r="O354"/>
      <c r="P354"/>
      <c r="Q354"/>
      <c r="R354"/>
      <c r="S354"/>
      <c r="T354"/>
      <c r="U354"/>
    </row>
    <row r="355" spans="10:21">
      <c r="J355"/>
      <c r="K355"/>
      <c r="L355"/>
      <c r="M355"/>
      <c r="N355"/>
      <c r="O355"/>
      <c r="P355"/>
      <c r="Q355"/>
      <c r="R355"/>
      <c r="S355"/>
      <c r="T355"/>
      <c r="U355"/>
    </row>
    <row r="356" spans="10:21">
      <c r="J356"/>
      <c r="K356"/>
      <c r="L356"/>
      <c r="M356"/>
      <c r="N356"/>
      <c r="O356"/>
      <c r="P356"/>
      <c r="Q356"/>
      <c r="R356"/>
      <c r="S356"/>
      <c r="T356"/>
      <c r="U356"/>
    </row>
    <row r="357" spans="10:21">
      <c r="J357"/>
      <c r="K357"/>
      <c r="L357"/>
      <c r="M357"/>
      <c r="N357"/>
      <c r="O357"/>
      <c r="P357"/>
      <c r="Q357"/>
      <c r="R357"/>
      <c r="S357"/>
      <c r="T357"/>
      <c r="U357"/>
    </row>
    <row r="358" spans="10:21">
      <c r="J358"/>
      <c r="K358"/>
      <c r="L358"/>
      <c r="M358"/>
      <c r="N358"/>
      <c r="O358"/>
      <c r="P358"/>
      <c r="Q358"/>
      <c r="R358"/>
      <c r="S358"/>
      <c r="T358"/>
      <c r="U358"/>
    </row>
    <row r="359" spans="10:21">
      <c r="J359"/>
      <c r="K359"/>
      <c r="L359"/>
      <c r="M359"/>
      <c r="N359"/>
      <c r="O359"/>
      <c r="P359"/>
      <c r="Q359"/>
      <c r="R359"/>
      <c r="S359"/>
      <c r="T359"/>
      <c r="U359"/>
    </row>
    <row r="360" spans="10:21">
      <c r="J360"/>
      <c r="K360"/>
      <c r="L360"/>
      <c r="M360"/>
      <c r="N360"/>
      <c r="O360"/>
      <c r="P360"/>
      <c r="Q360"/>
      <c r="R360"/>
      <c r="S360"/>
      <c r="T360"/>
      <c r="U360"/>
    </row>
    <row r="361" spans="10:21">
      <c r="J361"/>
      <c r="K361"/>
      <c r="L361"/>
      <c r="M361"/>
      <c r="N361"/>
      <c r="O361"/>
      <c r="P361"/>
      <c r="Q361"/>
      <c r="R361"/>
      <c r="S361"/>
      <c r="T361"/>
      <c r="U361"/>
    </row>
    <row r="362" spans="10:21">
      <c r="J362"/>
      <c r="K362"/>
      <c r="L362"/>
      <c r="M362"/>
      <c r="N362"/>
      <c r="O362"/>
      <c r="P362"/>
      <c r="Q362"/>
      <c r="R362"/>
      <c r="S362"/>
      <c r="T362"/>
      <c r="U362"/>
    </row>
    <row r="363" spans="10:21">
      <c r="J363"/>
      <c r="K363"/>
      <c r="L363"/>
      <c r="M363"/>
      <c r="N363"/>
      <c r="O363"/>
      <c r="P363"/>
      <c r="Q363"/>
      <c r="R363"/>
      <c r="S363"/>
      <c r="T363"/>
      <c r="U363"/>
    </row>
    <row r="364" spans="10:21">
      <c r="J364"/>
      <c r="K364"/>
      <c r="L364"/>
      <c r="M364"/>
      <c r="N364"/>
      <c r="O364"/>
      <c r="P364"/>
      <c r="Q364"/>
      <c r="R364"/>
      <c r="S364"/>
      <c r="T364"/>
      <c r="U364"/>
    </row>
    <row r="365" spans="10:21">
      <c r="J365"/>
      <c r="K365"/>
      <c r="L365"/>
      <c r="M365"/>
      <c r="N365"/>
      <c r="O365"/>
      <c r="P365"/>
      <c r="Q365"/>
      <c r="R365"/>
      <c r="S365"/>
      <c r="T365"/>
      <c r="U365"/>
    </row>
    <row r="366" spans="10:21">
      <c r="J366"/>
      <c r="K366"/>
      <c r="L366"/>
      <c r="M366"/>
      <c r="N366"/>
      <c r="O366"/>
      <c r="P366"/>
      <c r="Q366"/>
      <c r="R366"/>
      <c r="S366"/>
      <c r="T366"/>
      <c r="U366"/>
    </row>
    <row r="367" spans="10:21">
      <c r="J367"/>
      <c r="K367"/>
      <c r="L367"/>
      <c r="M367"/>
      <c r="N367"/>
      <c r="O367"/>
      <c r="P367"/>
      <c r="Q367"/>
      <c r="R367"/>
      <c r="S367"/>
      <c r="T367"/>
      <c r="U367"/>
    </row>
    <row r="368" spans="10:21">
      <c r="J368"/>
      <c r="K368"/>
      <c r="L368"/>
      <c r="M368"/>
      <c r="N368"/>
      <c r="O368"/>
      <c r="P368"/>
      <c r="Q368"/>
      <c r="R368"/>
      <c r="S368"/>
      <c r="T368"/>
      <c r="U368"/>
    </row>
    <row r="369" spans="10:21">
      <c r="J369"/>
      <c r="K369"/>
      <c r="L369"/>
      <c r="M369"/>
      <c r="N369"/>
      <c r="O369"/>
      <c r="P369"/>
      <c r="Q369"/>
      <c r="R369"/>
      <c r="S369"/>
      <c r="T369"/>
      <c r="U369"/>
    </row>
    <row r="370" spans="10:21">
      <c r="J370"/>
      <c r="K370"/>
      <c r="L370"/>
      <c r="M370"/>
      <c r="N370"/>
      <c r="O370"/>
      <c r="P370"/>
      <c r="Q370"/>
      <c r="R370"/>
      <c r="S370"/>
      <c r="T370"/>
      <c r="U370"/>
    </row>
    <row r="371" spans="10:21">
      <c r="J371"/>
      <c r="K371"/>
      <c r="L371"/>
      <c r="M371"/>
      <c r="N371"/>
      <c r="O371"/>
      <c r="P371"/>
      <c r="Q371"/>
      <c r="R371"/>
      <c r="S371"/>
      <c r="T371"/>
      <c r="U371"/>
    </row>
    <row r="372" spans="10:21">
      <c r="J372"/>
      <c r="K372"/>
      <c r="L372"/>
      <c r="M372"/>
      <c r="N372"/>
      <c r="O372"/>
      <c r="P372"/>
      <c r="Q372"/>
      <c r="R372"/>
      <c r="S372"/>
      <c r="T372"/>
      <c r="U372"/>
    </row>
    <row r="373" spans="10:21">
      <c r="J373"/>
      <c r="K373"/>
      <c r="L373"/>
      <c r="M373"/>
      <c r="N373"/>
      <c r="O373"/>
      <c r="P373"/>
      <c r="Q373"/>
      <c r="R373"/>
      <c r="S373"/>
      <c r="T373"/>
      <c r="U373"/>
    </row>
    <row r="374" spans="10:21">
      <c r="J374"/>
      <c r="K374"/>
      <c r="L374"/>
      <c r="M374"/>
      <c r="N374"/>
      <c r="O374"/>
      <c r="P374"/>
      <c r="Q374"/>
      <c r="R374"/>
      <c r="S374"/>
      <c r="T374"/>
      <c r="U374"/>
    </row>
    <row r="375" spans="10:21">
      <c r="J375"/>
      <c r="K375"/>
      <c r="L375"/>
      <c r="M375"/>
      <c r="N375"/>
      <c r="O375"/>
      <c r="P375"/>
      <c r="Q375"/>
      <c r="R375"/>
      <c r="S375"/>
      <c r="T375"/>
      <c r="U375"/>
    </row>
    <row r="376" spans="10:21">
      <c r="J376"/>
      <c r="K376"/>
      <c r="L376"/>
      <c r="M376"/>
      <c r="N376"/>
      <c r="O376"/>
      <c r="P376"/>
      <c r="Q376"/>
      <c r="R376"/>
      <c r="S376"/>
      <c r="T376"/>
      <c r="U376"/>
    </row>
    <row r="377" spans="10:21">
      <c r="J377"/>
      <c r="K377"/>
      <c r="L377"/>
      <c r="M377"/>
      <c r="N377"/>
      <c r="O377"/>
      <c r="P377"/>
      <c r="Q377"/>
      <c r="R377"/>
      <c r="S377"/>
      <c r="T377"/>
      <c r="U377"/>
    </row>
    <row r="378" spans="10:21">
      <c r="J378"/>
      <c r="K378"/>
      <c r="L378"/>
      <c r="M378"/>
      <c r="N378"/>
      <c r="O378"/>
      <c r="P378"/>
      <c r="Q378"/>
      <c r="R378"/>
      <c r="S378"/>
      <c r="T378"/>
      <c r="U378"/>
    </row>
    <row r="379" spans="10:21">
      <c r="J379"/>
      <c r="K379"/>
      <c r="L379"/>
      <c r="M379"/>
      <c r="N379"/>
      <c r="O379"/>
      <c r="P379"/>
      <c r="Q379"/>
      <c r="R379"/>
      <c r="S379"/>
      <c r="T379"/>
      <c r="U379"/>
    </row>
    <row r="380" spans="10:21">
      <c r="J380"/>
      <c r="K380"/>
      <c r="L380"/>
      <c r="M380"/>
      <c r="N380"/>
      <c r="O380"/>
      <c r="P380"/>
      <c r="Q380"/>
      <c r="R380"/>
      <c r="S380"/>
      <c r="T380"/>
      <c r="U380"/>
    </row>
    <row r="381" spans="10:21">
      <c r="J381"/>
      <c r="K381"/>
      <c r="L381"/>
      <c r="M381"/>
      <c r="N381"/>
      <c r="O381"/>
      <c r="P381"/>
      <c r="Q381"/>
      <c r="R381"/>
      <c r="S381"/>
      <c r="T381"/>
      <c r="U381"/>
    </row>
    <row r="382" spans="10:21">
      <c r="J382"/>
      <c r="K382"/>
      <c r="L382"/>
      <c r="M382"/>
      <c r="N382"/>
      <c r="O382"/>
      <c r="P382"/>
      <c r="Q382"/>
      <c r="R382"/>
      <c r="S382"/>
      <c r="T382"/>
      <c r="U382"/>
    </row>
    <row r="383" spans="10:21">
      <c r="J383"/>
      <c r="K383"/>
      <c r="L383"/>
      <c r="M383"/>
      <c r="N383"/>
      <c r="O383"/>
      <c r="P383"/>
      <c r="Q383"/>
      <c r="R383"/>
      <c r="S383"/>
      <c r="T383"/>
      <c r="U383"/>
    </row>
    <row r="384" spans="10:21">
      <c r="J384"/>
      <c r="K384"/>
      <c r="L384"/>
      <c r="M384"/>
      <c r="N384"/>
      <c r="O384"/>
      <c r="P384"/>
      <c r="Q384"/>
      <c r="R384"/>
      <c r="S384"/>
      <c r="T384"/>
      <c r="U384"/>
    </row>
    <row r="385" spans="10:21">
      <c r="J385"/>
      <c r="K385"/>
      <c r="L385"/>
      <c r="M385"/>
      <c r="N385"/>
      <c r="O385"/>
      <c r="P385"/>
      <c r="Q385"/>
      <c r="R385"/>
      <c r="S385"/>
      <c r="T385"/>
      <c r="U385"/>
    </row>
    <row r="386" spans="10:21">
      <c r="J386"/>
      <c r="K386"/>
      <c r="L386"/>
      <c r="M386"/>
      <c r="N386"/>
      <c r="O386"/>
      <c r="P386"/>
      <c r="Q386"/>
      <c r="R386"/>
      <c r="S386"/>
      <c r="T386"/>
      <c r="U386"/>
    </row>
    <row r="387" spans="10:21">
      <c r="J387"/>
      <c r="K387"/>
      <c r="L387"/>
      <c r="M387"/>
      <c r="N387"/>
      <c r="O387"/>
      <c r="P387"/>
      <c r="Q387"/>
      <c r="R387"/>
      <c r="S387"/>
      <c r="T387"/>
      <c r="U387"/>
    </row>
    <row r="388" spans="10:21">
      <c r="J388"/>
      <c r="K388"/>
      <c r="L388"/>
      <c r="M388"/>
      <c r="N388"/>
      <c r="O388"/>
      <c r="P388"/>
      <c r="Q388"/>
      <c r="R388"/>
      <c r="S388"/>
      <c r="T388"/>
      <c r="U388"/>
    </row>
    <row r="389" spans="10:21">
      <c r="J389"/>
      <c r="K389"/>
      <c r="L389"/>
      <c r="M389"/>
      <c r="N389"/>
      <c r="O389"/>
      <c r="P389"/>
      <c r="Q389"/>
      <c r="R389"/>
      <c r="S389"/>
      <c r="T389"/>
      <c r="U389"/>
    </row>
    <row r="390" spans="10:21">
      <c r="J390"/>
      <c r="K390"/>
      <c r="L390"/>
      <c r="M390"/>
      <c r="N390"/>
      <c r="O390"/>
      <c r="P390"/>
      <c r="Q390"/>
      <c r="R390"/>
      <c r="S390"/>
      <c r="T390"/>
      <c r="U390"/>
    </row>
    <row r="391" spans="10:21">
      <c r="J391"/>
      <c r="K391"/>
      <c r="L391"/>
      <c r="M391"/>
      <c r="N391"/>
      <c r="O391"/>
      <c r="P391"/>
      <c r="Q391"/>
      <c r="R391"/>
      <c r="S391"/>
      <c r="T391"/>
      <c r="U391"/>
    </row>
    <row r="392" spans="10:21">
      <c r="J392"/>
      <c r="K392"/>
      <c r="L392"/>
      <c r="M392"/>
      <c r="N392"/>
      <c r="O392"/>
      <c r="P392"/>
      <c r="Q392"/>
      <c r="R392"/>
      <c r="S392"/>
      <c r="T392"/>
      <c r="U392"/>
    </row>
    <row r="393" spans="10:21">
      <c r="J393"/>
      <c r="K393"/>
      <c r="L393"/>
      <c r="M393"/>
      <c r="N393"/>
      <c r="O393"/>
      <c r="P393"/>
      <c r="Q393"/>
      <c r="R393"/>
      <c r="S393"/>
      <c r="T393"/>
      <c r="U393"/>
    </row>
    <row r="394" spans="10:21">
      <c r="J394"/>
      <c r="K394"/>
      <c r="L394"/>
      <c r="M394"/>
      <c r="N394"/>
      <c r="O394"/>
      <c r="P394"/>
      <c r="Q394"/>
      <c r="R394"/>
      <c r="S394"/>
      <c r="T394"/>
      <c r="U394"/>
    </row>
    <row r="395" spans="10:21">
      <c r="J395"/>
      <c r="K395"/>
      <c r="L395"/>
      <c r="M395"/>
      <c r="N395"/>
      <c r="O395"/>
      <c r="P395"/>
      <c r="Q395"/>
      <c r="R395"/>
      <c r="S395"/>
      <c r="T395"/>
      <c r="U395"/>
    </row>
    <row r="396" spans="10:21">
      <c r="J396"/>
      <c r="K396"/>
      <c r="L396"/>
      <c r="M396"/>
      <c r="N396"/>
      <c r="O396"/>
      <c r="P396"/>
      <c r="Q396"/>
      <c r="R396"/>
      <c r="S396"/>
      <c r="T396"/>
      <c r="U396"/>
    </row>
    <row r="397" spans="10:21">
      <c r="J397"/>
      <c r="K397"/>
      <c r="L397"/>
      <c r="M397"/>
      <c r="N397"/>
      <c r="O397"/>
      <c r="P397"/>
      <c r="Q397"/>
      <c r="R397"/>
      <c r="S397"/>
      <c r="T397"/>
      <c r="U397"/>
    </row>
    <row r="398" spans="10:21">
      <c r="J398"/>
      <c r="K398"/>
      <c r="L398"/>
      <c r="M398"/>
      <c r="N398"/>
      <c r="O398"/>
      <c r="P398"/>
      <c r="Q398"/>
      <c r="R398"/>
      <c r="S398"/>
      <c r="T398"/>
      <c r="U398"/>
    </row>
    <row r="399" spans="10:21">
      <c r="J399"/>
      <c r="K399"/>
      <c r="L399"/>
      <c r="M399"/>
      <c r="N399"/>
      <c r="O399"/>
      <c r="P399"/>
      <c r="Q399"/>
      <c r="R399"/>
      <c r="S399"/>
      <c r="T399"/>
      <c r="U399"/>
    </row>
    <row r="400" spans="10:21">
      <c r="J400"/>
      <c r="K400"/>
      <c r="L400"/>
      <c r="M400"/>
      <c r="N400"/>
      <c r="O400"/>
      <c r="P400"/>
      <c r="Q400"/>
      <c r="R400"/>
      <c r="S400"/>
      <c r="T400"/>
      <c r="U400"/>
    </row>
    <row r="401" spans="10:21">
      <c r="J401"/>
      <c r="K401"/>
      <c r="L401"/>
      <c r="M401"/>
      <c r="N401"/>
      <c r="O401"/>
      <c r="P401"/>
      <c r="Q401"/>
      <c r="R401"/>
      <c r="S401"/>
      <c r="T401"/>
      <c r="U401"/>
    </row>
    <row r="402" spans="10:21">
      <c r="J402"/>
      <c r="K402"/>
      <c r="L402"/>
      <c r="M402"/>
      <c r="N402"/>
      <c r="O402"/>
      <c r="P402"/>
      <c r="Q402"/>
      <c r="R402"/>
      <c r="S402"/>
      <c r="T402"/>
      <c r="U402"/>
    </row>
    <row r="403" spans="10:21">
      <c r="J403"/>
      <c r="K403"/>
      <c r="L403"/>
      <c r="M403"/>
      <c r="N403"/>
      <c r="O403"/>
      <c r="P403"/>
      <c r="Q403"/>
      <c r="R403"/>
      <c r="S403"/>
      <c r="T403"/>
      <c r="U403"/>
    </row>
    <row r="404" spans="10:21">
      <c r="J404"/>
      <c r="K404"/>
      <c r="L404"/>
      <c r="M404"/>
      <c r="N404"/>
      <c r="O404"/>
      <c r="P404"/>
      <c r="Q404"/>
      <c r="R404"/>
      <c r="S404"/>
      <c r="T404"/>
      <c r="U404"/>
    </row>
    <row r="405" spans="10:21">
      <c r="J405"/>
      <c r="K405"/>
      <c r="L405"/>
      <c r="M405"/>
      <c r="N405"/>
      <c r="O405"/>
      <c r="P405"/>
      <c r="Q405"/>
      <c r="R405"/>
      <c r="S405"/>
      <c r="T405"/>
      <c r="U405"/>
    </row>
    <row r="406" spans="10:21">
      <c r="J406"/>
      <c r="K406"/>
      <c r="L406"/>
      <c r="M406"/>
      <c r="N406"/>
      <c r="O406"/>
      <c r="P406"/>
      <c r="Q406"/>
      <c r="R406"/>
      <c r="S406"/>
      <c r="T406"/>
      <c r="U406"/>
    </row>
    <row r="407" spans="10:21">
      <c r="J407"/>
      <c r="K407"/>
      <c r="L407"/>
      <c r="M407"/>
      <c r="N407"/>
      <c r="O407"/>
      <c r="P407"/>
      <c r="Q407"/>
      <c r="R407"/>
      <c r="S407"/>
      <c r="T407"/>
      <c r="U407"/>
    </row>
    <row r="408" spans="10:21">
      <c r="J408"/>
      <c r="K408"/>
      <c r="L408"/>
      <c r="M408"/>
      <c r="N408"/>
      <c r="O408"/>
      <c r="P408"/>
      <c r="Q408"/>
      <c r="R408"/>
      <c r="S408"/>
      <c r="T408"/>
      <c r="U408"/>
    </row>
    <row r="409" spans="10:21">
      <c r="J409"/>
      <c r="K409"/>
      <c r="L409"/>
      <c r="M409"/>
      <c r="N409"/>
      <c r="O409"/>
      <c r="P409"/>
      <c r="Q409"/>
      <c r="R409"/>
      <c r="S409"/>
      <c r="T409"/>
      <c r="U409"/>
    </row>
    <row r="410" spans="10:21">
      <c r="J410"/>
      <c r="K410"/>
      <c r="L410"/>
      <c r="M410"/>
      <c r="N410"/>
      <c r="O410"/>
      <c r="P410"/>
      <c r="Q410"/>
      <c r="R410"/>
      <c r="S410"/>
      <c r="T410"/>
      <c r="U410"/>
    </row>
    <row r="411" spans="10:21">
      <c r="J411"/>
      <c r="K411"/>
      <c r="L411"/>
      <c r="M411"/>
      <c r="N411"/>
      <c r="O411"/>
      <c r="P411"/>
      <c r="Q411"/>
      <c r="R411"/>
      <c r="S411"/>
      <c r="T411"/>
      <c r="U411"/>
    </row>
    <row r="412" spans="10:21">
      <c r="J412"/>
      <c r="K412"/>
      <c r="L412"/>
      <c r="M412"/>
      <c r="N412"/>
      <c r="O412"/>
      <c r="P412"/>
      <c r="Q412"/>
      <c r="R412"/>
      <c r="S412"/>
      <c r="T412"/>
      <c r="U412"/>
    </row>
    <row r="413" spans="10:21">
      <c r="J413"/>
      <c r="K413"/>
      <c r="L413"/>
      <c r="M413"/>
      <c r="N413"/>
      <c r="O413"/>
      <c r="P413"/>
      <c r="Q413"/>
      <c r="R413"/>
      <c r="S413"/>
      <c r="T413"/>
      <c r="U413"/>
    </row>
    <row r="414" spans="10:21">
      <c r="J414"/>
      <c r="K414"/>
      <c r="L414"/>
      <c r="M414"/>
      <c r="N414"/>
      <c r="O414"/>
      <c r="P414"/>
      <c r="Q414"/>
      <c r="R414"/>
      <c r="S414"/>
      <c r="T414"/>
      <c r="U414"/>
    </row>
    <row r="415" spans="10:21">
      <c r="J415"/>
      <c r="K415"/>
      <c r="L415"/>
      <c r="M415"/>
      <c r="N415"/>
      <c r="O415"/>
      <c r="P415"/>
      <c r="Q415"/>
      <c r="R415"/>
      <c r="S415"/>
      <c r="T415"/>
      <c r="U415"/>
    </row>
    <row r="416" spans="10:21">
      <c r="J416"/>
      <c r="K416"/>
      <c r="L416"/>
      <c r="M416"/>
      <c r="N416"/>
      <c r="O416"/>
      <c r="P416"/>
      <c r="Q416"/>
      <c r="R416"/>
      <c r="S416"/>
      <c r="T416"/>
      <c r="U416"/>
    </row>
    <row r="417" spans="10:21">
      <c r="J417"/>
      <c r="K417"/>
      <c r="L417"/>
      <c r="M417"/>
      <c r="N417"/>
      <c r="O417"/>
      <c r="P417"/>
      <c r="Q417"/>
      <c r="R417"/>
      <c r="S417"/>
      <c r="T417"/>
      <c r="U417"/>
    </row>
    <row r="418" spans="10:21">
      <c r="J418"/>
      <c r="K418"/>
      <c r="L418"/>
      <c r="M418"/>
      <c r="N418"/>
      <c r="O418"/>
      <c r="P418"/>
      <c r="Q418"/>
      <c r="R418"/>
      <c r="S418"/>
      <c r="T418"/>
      <c r="U418"/>
    </row>
    <row r="419" spans="10:21">
      <c r="J419"/>
      <c r="K419"/>
      <c r="L419"/>
      <c r="M419"/>
      <c r="N419"/>
      <c r="O419"/>
      <c r="P419"/>
      <c r="Q419"/>
      <c r="R419"/>
      <c r="S419"/>
      <c r="T419"/>
      <c r="U419"/>
    </row>
    <row r="420" spans="10:21">
      <c r="J420"/>
      <c r="K420"/>
      <c r="L420"/>
      <c r="M420"/>
      <c r="N420"/>
      <c r="O420"/>
      <c r="P420"/>
      <c r="Q420"/>
      <c r="R420"/>
      <c r="S420"/>
      <c r="T420"/>
      <c r="U420"/>
    </row>
    <row r="421" spans="10:21">
      <c r="J421"/>
      <c r="K421"/>
      <c r="L421"/>
      <c r="M421"/>
      <c r="N421"/>
      <c r="O421"/>
      <c r="P421"/>
      <c r="Q421"/>
      <c r="R421"/>
      <c r="S421"/>
      <c r="T421"/>
      <c r="U421"/>
    </row>
    <row r="422" spans="10:21">
      <c r="J422"/>
      <c r="K422"/>
      <c r="L422"/>
      <c r="M422"/>
      <c r="N422"/>
      <c r="O422"/>
      <c r="P422"/>
      <c r="Q422"/>
      <c r="R422"/>
      <c r="S422"/>
      <c r="T422"/>
      <c r="U422"/>
    </row>
    <row r="423" spans="10:21">
      <c r="J423"/>
      <c r="K423"/>
      <c r="L423"/>
      <c r="M423"/>
      <c r="N423"/>
      <c r="O423"/>
      <c r="P423"/>
      <c r="Q423"/>
      <c r="R423"/>
      <c r="S423"/>
      <c r="T423"/>
      <c r="U423"/>
    </row>
    <row r="424" spans="10:21">
      <c r="J424"/>
      <c r="K424"/>
      <c r="L424"/>
      <c r="M424"/>
      <c r="N424"/>
      <c r="O424"/>
      <c r="P424"/>
      <c r="Q424"/>
      <c r="R424"/>
      <c r="S424"/>
      <c r="T424"/>
      <c r="U424"/>
    </row>
    <row r="425" spans="10:21">
      <c r="J425"/>
      <c r="K425"/>
      <c r="L425"/>
      <c r="M425"/>
      <c r="N425"/>
      <c r="O425"/>
      <c r="P425"/>
      <c r="Q425"/>
      <c r="R425"/>
      <c r="S425"/>
      <c r="T425"/>
      <c r="U425"/>
    </row>
    <row r="426" spans="10:21">
      <c r="J426"/>
      <c r="K426"/>
      <c r="L426"/>
      <c r="M426"/>
      <c r="N426"/>
      <c r="O426"/>
      <c r="P426"/>
      <c r="Q426"/>
      <c r="R426"/>
      <c r="S426"/>
      <c r="T426"/>
      <c r="U426"/>
    </row>
    <row r="427" spans="10:21">
      <c r="J427"/>
      <c r="K427"/>
      <c r="L427"/>
      <c r="M427"/>
      <c r="N427"/>
      <c r="O427"/>
      <c r="P427"/>
      <c r="Q427"/>
      <c r="R427"/>
      <c r="S427"/>
      <c r="T427"/>
      <c r="U427"/>
    </row>
    <row r="428" spans="10:21">
      <c r="J428"/>
      <c r="K428"/>
      <c r="L428"/>
      <c r="M428"/>
      <c r="N428"/>
      <c r="O428"/>
      <c r="P428"/>
      <c r="Q428"/>
      <c r="R428"/>
      <c r="S428"/>
      <c r="T428"/>
      <c r="U428"/>
    </row>
    <row r="429" spans="10:21">
      <c r="J429"/>
      <c r="K429"/>
      <c r="L429"/>
      <c r="M429"/>
      <c r="N429"/>
      <c r="O429"/>
      <c r="P429"/>
      <c r="Q429"/>
      <c r="R429"/>
      <c r="S429"/>
      <c r="T429"/>
      <c r="U429"/>
    </row>
    <row r="430" spans="10:21">
      <c r="J430"/>
      <c r="K430"/>
      <c r="L430"/>
      <c r="M430"/>
      <c r="N430"/>
      <c r="O430"/>
      <c r="P430"/>
      <c r="Q430"/>
      <c r="R430"/>
      <c r="S430"/>
      <c r="T430"/>
      <c r="U430"/>
    </row>
    <row r="431" spans="10:21">
      <c r="J431"/>
      <c r="K431"/>
      <c r="L431"/>
      <c r="M431"/>
      <c r="N431"/>
      <c r="O431"/>
      <c r="P431"/>
      <c r="Q431"/>
      <c r="R431"/>
      <c r="S431"/>
      <c r="T431"/>
      <c r="U431"/>
    </row>
    <row r="432" spans="10:21">
      <c r="J432"/>
      <c r="K432"/>
      <c r="L432"/>
      <c r="M432"/>
      <c r="N432"/>
      <c r="O432"/>
      <c r="P432"/>
      <c r="Q432"/>
      <c r="R432"/>
      <c r="S432"/>
      <c r="T432"/>
      <c r="U432"/>
    </row>
    <row r="433" spans="10:21">
      <c r="J433"/>
      <c r="K433"/>
      <c r="L433"/>
      <c r="M433"/>
      <c r="N433"/>
      <c r="O433"/>
      <c r="P433"/>
      <c r="Q433"/>
      <c r="R433"/>
      <c r="S433"/>
      <c r="T433"/>
      <c r="U433"/>
    </row>
    <row r="434" spans="10:21">
      <c r="J434"/>
      <c r="K434"/>
      <c r="L434"/>
      <c r="M434"/>
      <c r="N434"/>
      <c r="O434"/>
      <c r="P434"/>
      <c r="Q434"/>
      <c r="R434"/>
      <c r="S434"/>
      <c r="T434"/>
      <c r="U434"/>
    </row>
    <row r="435" spans="10:21">
      <c r="J435"/>
      <c r="K435"/>
      <c r="L435"/>
      <c r="M435"/>
      <c r="N435"/>
      <c r="O435"/>
      <c r="P435"/>
      <c r="Q435"/>
      <c r="R435"/>
      <c r="S435"/>
      <c r="T435"/>
      <c r="U435"/>
    </row>
    <row r="436" spans="10:21">
      <c r="J436"/>
      <c r="K436"/>
      <c r="L436"/>
      <c r="M436"/>
      <c r="N436"/>
      <c r="O436"/>
      <c r="P436"/>
      <c r="Q436"/>
      <c r="R436"/>
      <c r="S436"/>
      <c r="T436"/>
      <c r="U436"/>
    </row>
    <row r="437" spans="10:21">
      <c r="J437"/>
      <c r="K437"/>
      <c r="L437"/>
      <c r="M437"/>
      <c r="N437"/>
      <c r="O437"/>
      <c r="P437"/>
      <c r="Q437"/>
      <c r="R437"/>
      <c r="S437"/>
      <c r="T437"/>
      <c r="U437"/>
    </row>
    <row r="438" spans="10:21">
      <c r="J438"/>
      <c r="K438"/>
      <c r="L438"/>
      <c r="M438"/>
      <c r="N438"/>
      <c r="O438"/>
      <c r="P438"/>
      <c r="Q438"/>
      <c r="R438"/>
      <c r="S438"/>
      <c r="T438"/>
      <c r="U438"/>
    </row>
    <row r="439" spans="10:21">
      <c r="J439"/>
      <c r="K439"/>
      <c r="L439"/>
      <c r="M439"/>
      <c r="N439"/>
      <c r="O439"/>
      <c r="P439"/>
      <c r="Q439"/>
      <c r="R439"/>
      <c r="S439"/>
      <c r="T439"/>
      <c r="U439"/>
    </row>
    <row r="440" spans="10:21">
      <c r="J440"/>
      <c r="K440"/>
      <c r="L440"/>
      <c r="M440"/>
      <c r="N440"/>
      <c r="O440"/>
      <c r="P440"/>
      <c r="Q440"/>
      <c r="R440"/>
      <c r="S440"/>
      <c r="T440"/>
      <c r="U440"/>
    </row>
    <row r="441" spans="10:21">
      <c r="J441"/>
      <c r="K441"/>
      <c r="L441"/>
      <c r="M441"/>
      <c r="N441"/>
      <c r="O441"/>
      <c r="P441"/>
      <c r="Q441"/>
      <c r="R441"/>
      <c r="S441"/>
      <c r="T441"/>
      <c r="U441"/>
    </row>
    <row r="442" spans="10:21">
      <c r="J442"/>
      <c r="K442"/>
      <c r="L442"/>
      <c r="M442"/>
      <c r="N442"/>
      <c r="O442"/>
      <c r="P442"/>
      <c r="Q442"/>
      <c r="R442"/>
      <c r="S442"/>
      <c r="T442"/>
      <c r="U442"/>
    </row>
    <row r="443" spans="10:21">
      <c r="J443"/>
      <c r="K443"/>
      <c r="L443"/>
      <c r="M443"/>
      <c r="N443"/>
      <c r="O443"/>
      <c r="P443"/>
      <c r="Q443"/>
      <c r="R443"/>
      <c r="S443"/>
      <c r="T443"/>
      <c r="U443"/>
    </row>
    <row r="444" spans="10:21">
      <c r="J444"/>
      <c r="K444"/>
      <c r="L444"/>
      <c r="M444"/>
      <c r="N444"/>
      <c r="O444"/>
      <c r="P444"/>
      <c r="Q444"/>
      <c r="R444"/>
      <c r="S444"/>
      <c r="T444"/>
      <c r="U444"/>
    </row>
    <row r="445" spans="10:21">
      <c r="J445"/>
      <c r="K445"/>
      <c r="L445"/>
      <c r="M445"/>
      <c r="N445"/>
      <c r="O445"/>
      <c r="P445"/>
      <c r="Q445"/>
      <c r="R445"/>
      <c r="S445"/>
      <c r="T445"/>
      <c r="U445"/>
    </row>
    <row r="446" spans="10:21">
      <c r="J446"/>
      <c r="K446"/>
      <c r="L446"/>
      <c r="M446"/>
      <c r="N446"/>
      <c r="O446"/>
      <c r="P446"/>
      <c r="Q446"/>
      <c r="R446"/>
      <c r="S446"/>
      <c r="T446"/>
      <c r="U446"/>
    </row>
    <row r="447" spans="10:21">
      <c r="J447"/>
      <c r="K447"/>
      <c r="L447"/>
      <c r="M447"/>
      <c r="N447"/>
      <c r="O447"/>
      <c r="P447"/>
      <c r="Q447"/>
      <c r="R447"/>
      <c r="S447"/>
      <c r="T447"/>
      <c r="U447"/>
    </row>
    <row r="448" spans="10:21">
      <c r="J448"/>
      <c r="K448"/>
      <c r="L448"/>
      <c r="M448"/>
      <c r="N448"/>
      <c r="O448"/>
      <c r="P448"/>
      <c r="Q448"/>
      <c r="R448"/>
      <c r="S448"/>
      <c r="T448"/>
      <c r="U448"/>
    </row>
    <row r="449" spans="10:21">
      <c r="J449"/>
      <c r="K449"/>
      <c r="L449"/>
      <c r="M449"/>
      <c r="N449"/>
      <c r="O449"/>
      <c r="P449"/>
      <c r="Q449"/>
      <c r="R449"/>
      <c r="S449"/>
      <c r="T449"/>
      <c r="U449"/>
    </row>
    <row r="450" spans="10:21">
      <c r="J450"/>
      <c r="K450"/>
      <c r="L450"/>
      <c r="M450"/>
      <c r="N450"/>
      <c r="O450"/>
      <c r="P450"/>
      <c r="Q450"/>
      <c r="R450"/>
      <c r="S450"/>
      <c r="T450"/>
      <c r="U450"/>
    </row>
    <row r="451" spans="10:21">
      <c r="J451"/>
      <c r="K451"/>
      <c r="L451"/>
      <c r="M451"/>
      <c r="N451"/>
      <c r="O451"/>
      <c r="P451"/>
      <c r="Q451"/>
      <c r="R451"/>
      <c r="S451"/>
      <c r="T451"/>
      <c r="U451"/>
    </row>
    <row r="452" spans="10:21">
      <c r="J452"/>
      <c r="K452"/>
      <c r="L452"/>
      <c r="M452"/>
      <c r="N452"/>
      <c r="O452"/>
      <c r="P452"/>
      <c r="Q452"/>
      <c r="R452"/>
      <c r="S452"/>
      <c r="T452"/>
      <c r="U452"/>
    </row>
    <row r="453" spans="10:21">
      <c r="J453"/>
      <c r="K453"/>
      <c r="L453"/>
      <c r="M453"/>
      <c r="N453"/>
      <c r="O453"/>
      <c r="P453"/>
      <c r="Q453"/>
      <c r="R453"/>
      <c r="S453"/>
      <c r="T453"/>
      <c r="U453"/>
    </row>
    <row r="454" spans="10:21">
      <c r="J454"/>
      <c r="K454"/>
      <c r="L454"/>
      <c r="M454"/>
      <c r="N454"/>
      <c r="O454"/>
      <c r="P454"/>
      <c r="Q454"/>
      <c r="R454"/>
      <c r="S454"/>
      <c r="T454"/>
      <c r="U454"/>
    </row>
    <row r="455" spans="10:21">
      <c r="J455"/>
      <c r="K455"/>
      <c r="L455"/>
      <c r="M455"/>
      <c r="N455"/>
      <c r="O455"/>
      <c r="P455"/>
      <c r="Q455"/>
      <c r="R455"/>
      <c r="S455"/>
      <c r="T455"/>
      <c r="U455"/>
    </row>
    <row r="456" spans="10:21">
      <c r="J456"/>
      <c r="K456"/>
      <c r="L456"/>
      <c r="M456"/>
      <c r="N456"/>
      <c r="O456"/>
      <c r="P456"/>
      <c r="Q456"/>
      <c r="R456"/>
      <c r="S456"/>
      <c r="T456"/>
      <c r="U456"/>
    </row>
    <row r="457" spans="10:21">
      <c r="J457"/>
      <c r="K457"/>
      <c r="L457"/>
      <c r="M457"/>
      <c r="N457"/>
      <c r="O457"/>
      <c r="P457"/>
      <c r="Q457"/>
      <c r="R457"/>
      <c r="S457"/>
      <c r="T457"/>
      <c r="U457"/>
    </row>
    <row r="458" spans="10:21">
      <c r="J458"/>
      <c r="K458"/>
      <c r="L458"/>
      <c r="M458"/>
      <c r="N458"/>
      <c r="O458"/>
      <c r="P458"/>
      <c r="Q458"/>
      <c r="R458"/>
      <c r="S458"/>
      <c r="T458"/>
      <c r="U458"/>
    </row>
    <row r="459" spans="10:21">
      <c r="J459"/>
      <c r="K459"/>
      <c r="L459"/>
      <c r="M459"/>
      <c r="N459"/>
      <c r="O459"/>
      <c r="P459"/>
      <c r="Q459"/>
      <c r="R459"/>
      <c r="S459"/>
      <c r="T459"/>
      <c r="U459"/>
    </row>
    <row r="460" spans="10:21">
      <c r="J460"/>
      <c r="K460"/>
      <c r="L460"/>
      <c r="M460"/>
      <c r="N460"/>
      <c r="O460"/>
      <c r="P460"/>
      <c r="Q460"/>
      <c r="R460"/>
      <c r="S460"/>
      <c r="T460"/>
      <c r="U460"/>
    </row>
    <row r="461" spans="10:21">
      <c r="J461"/>
      <c r="K461"/>
      <c r="L461"/>
      <c r="M461"/>
      <c r="N461"/>
      <c r="O461"/>
      <c r="P461"/>
      <c r="Q461"/>
      <c r="R461"/>
      <c r="S461"/>
      <c r="T461"/>
      <c r="U461"/>
    </row>
    <row r="462" spans="10:21">
      <c r="J462"/>
      <c r="K462"/>
      <c r="L462"/>
      <c r="M462"/>
      <c r="N462"/>
      <c r="O462"/>
      <c r="P462"/>
      <c r="Q462"/>
      <c r="R462"/>
      <c r="S462"/>
      <c r="T462"/>
      <c r="U462"/>
    </row>
    <row r="463" spans="10:21">
      <c r="J463"/>
      <c r="K463"/>
      <c r="L463"/>
      <c r="M463"/>
      <c r="N463"/>
      <c r="O463"/>
      <c r="P463"/>
      <c r="Q463"/>
      <c r="R463"/>
      <c r="S463"/>
      <c r="T463"/>
      <c r="U463"/>
    </row>
    <row r="464" spans="10:21">
      <c r="J464"/>
      <c r="K464"/>
      <c r="L464"/>
      <c r="M464"/>
      <c r="N464"/>
      <c r="O464"/>
      <c r="P464"/>
      <c r="Q464"/>
      <c r="R464"/>
      <c r="S464"/>
      <c r="T464"/>
      <c r="U464"/>
    </row>
    <row r="465" spans="10:21">
      <c r="J465"/>
      <c r="K465"/>
      <c r="L465"/>
      <c r="M465"/>
      <c r="N465"/>
      <c r="O465"/>
      <c r="P465"/>
      <c r="Q465"/>
      <c r="R465"/>
      <c r="S465"/>
      <c r="T465"/>
      <c r="U465"/>
    </row>
    <row r="466" spans="10:21">
      <c r="J466"/>
      <c r="K466"/>
      <c r="L466"/>
      <c r="M466"/>
      <c r="N466"/>
      <c r="O466"/>
      <c r="P466"/>
      <c r="Q466"/>
      <c r="R466"/>
      <c r="S466"/>
      <c r="T466"/>
      <c r="U466"/>
    </row>
    <row r="467" spans="10:21">
      <c r="J467"/>
      <c r="K467"/>
      <c r="L467"/>
      <c r="M467"/>
      <c r="N467"/>
      <c r="O467"/>
      <c r="P467"/>
      <c r="Q467"/>
      <c r="R467"/>
      <c r="S467"/>
      <c r="T467"/>
      <c r="U467"/>
    </row>
    <row r="468" spans="10:21">
      <c r="J468"/>
      <c r="K468"/>
      <c r="L468"/>
      <c r="M468"/>
      <c r="N468"/>
      <c r="O468"/>
      <c r="P468"/>
      <c r="Q468"/>
      <c r="R468"/>
      <c r="S468"/>
      <c r="T468"/>
      <c r="U468"/>
    </row>
    <row r="469" spans="10:21">
      <c r="J469"/>
      <c r="K469"/>
      <c r="L469"/>
      <c r="M469"/>
      <c r="N469"/>
      <c r="O469"/>
      <c r="P469"/>
      <c r="Q469"/>
      <c r="R469"/>
      <c r="S469"/>
      <c r="T469"/>
      <c r="U469"/>
    </row>
    <row r="470" spans="10:21">
      <c r="J470"/>
      <c r="K470"/>
      <c r="L470"/>
      <c r="M470"/>
      <c r="N470"/>
      <c r="O470"/>
      <c r="P470"/>
      <c r="Q470"/>
      <c r="R470"/>
      <c r="S470"/>
      <c r="T470"/>
      <c r="U470"/>
    </row>
    <row r="471" spans="10:21">
      <c r="J471"/>
      <c r="K471"/>
      <c r="L471"/>
      <c r="M471"/>
      <c r="N471"/>
      <c r="O471"/>
      <c r="P471"/>
      <c r="Q471"/>
      <c r="R471"/>
      <c r="S471"/>
      <c r="T471"/>
      <c r="U471"/>
    </row>
    <row r="472" spans="10:21">
      <c r="J472"/>
      <c r="K472"/>
      <c r="L472"/>
      <c r="M472"/>
      <c r="N472"/>
      <c r="O472"/>
      <c r="P472"/>
      <c r="Q472"/>
      <c r="R472"/>
      <c r="S472"/>
      <c r="T472"/>
      <c r="U472"/>
    </row>
    <row r="473" spans="10:21">
      <c r="J473"/>
      <c r="K473"/>
      <c r="L473"/>
      <c r="M473"/>
      <c r="N473"/>
      <c r="O473"/>
      <c r="P473"/>
      <c r="Q473"/>
      <c r="R473"/>
      <c r="S473"/>
      <c r="T473"/>
      <c r="U473"/>
    </row>
    <row r="474" spans="10:21">
      <c r="J474"/>
      <c r="K474"/>
      <c r="L474"/>
      <c r="M474"/>
      <c r="N474"/>
      <c r="O474"/>
      <c r="P474"/>
      <c r="Q474"/>
      <c r="R474"/>
      <c r="S474"/>
      <c r="T474"/>
      <c r="U474"/>
    </row>
    <row r="475" spans="10:21">
      <c r="J475"/>
      <c r="K475"/>
      <c r="L475"/>
      <c r="M475"/>
      <c r="N475"/>
      <c r="O475"/>
      <c r="P475"/>
      <c r="Q475"/>
      <c r="R475"/>
      <c r="S475"/>
      <c r="T475"/>
      <c r="U475"/>
    </row>
    <row r="476" spans="10:21">
      <c r="J476"/>
      <c r="K476"/>
      <c r="L476"/>
      <c r="M476"/>
      <c r="N476"/>
      <c r="O476"/>
      <c r="P476"/>
      <c r="Q476"/>
      <c r="R476"/>
      <c r="S476"/>
      <c r="T476"/>
      <c r="U476"/>
    </row>
    <row r="477" spans="10:21">
      <c r="J477"/>
      <c r="K477"/>
      <c r="L477"/>
      <c r="M477"/>
      <c r="N477"/>
      <c r="O477"/>
      <c r="P477"/>
      <c r="Q477"/>
      <c r="R477"/>
      <c r="S477"/>
      <c r="T477"/>
      <c r="U477"/>
    </row>
    <row r="478" spans="10:21">
      <c r="J478"/>
      <c r="K478"/>
      <c r="L478"/>
      <c r="M478"/>
      <c r="N478"/>
      <c r="O478"/>
      <c r="P478"/>
      <c r="Q478"/>
      <c r="R478"/>
      <c r="S478"/>
      <c r="T478"/>
      <c r="U478"/>
    </row>
    <row r="479" spans="10:21">
      <c r="J479"/>
      <c r="K479"/>
      <c r="L479"/>
      <c r="M479"/>
      <c r="N479"/>
      <c r="O479"/>
      <c r="P479"/>
      <c r="Q479"/>
      <c r="R479"/>
      <c r="S479"/>
      <c r="T479"/>
      <c r="U479"/>
    </row>
    <row r="480" spans="10:21">
      <c r="J480"/>
      <c r="K480"/>
      <c r="L480"/>
      <c r="M480"/>
      <c r="N480"/>
      <c r="O480"/>
      <c r="P480"/>
      <c r="Q480"/>
      <c r="R480"/>
      <c r="S480"/>
      <c r="T480"/>
      <c r="U480"/>
    </row>
    <row r="481" spans="10:21">
      <c r="J481"/>
      <c r="K481"/>
      <c r="L481"/>
      <c r="M481"/>
      <c r="N481"/>
      <c r="O481"/>
      <c r="P481"/>
      <c r="Q481"/>
      <c r="R481"/>
      <c r="S481"/>
      <c r="T481"/>
      <c r="U481"/>
    </row>
    <row r="482" spans="10:21">
      <c r="J482"/>
      <c r="K482"/>
      <c r="L482"/>
      <c r="M482"/>
      <c r="N482"/>
      <c r="O482"/>
      <c r="P482"/>
      <c r="Q482"/>
      <c r="R482"/>
      <c r="S482"/>
      <c r="T482"/>
      <c r="U482"/>
    </row>
    <row r="483" spans="10:21">
      <c r="J483"/>
      <c r="K483"/>
      <c r="L483"/>
      <c r="M483"/>
      <c r="N483"/>
      <c r="O483"/>
      <c r="P483"/>
      <c r="Q483"/>
      <c r="R483"/>
      <c r="S483"/>
      <c r="T483"/>
      <c r="U483"/>
    </row>
    <row r="484" spans="10:21">
      <c r="J484"/>
      <c r="K484"/>
      <c r="L484"/>
      <c r="M484"/>
      <c r="N484"/>
      <c r="O484"/>
      <c r="P484"/>
      <c r="Q484"/>
      <c r="R484"/>
      <c r="S484"/>
      <c r="T484"/>
      <c r="U484"/>
    </row>
    <row r="485" spans="10:21">
      <c r="J485"/>
      <c r="K485"/>
      <c r="L485"/>
      <c r="M485"/>
      <c r="N485"/>
      <c r="O485"/>
      <c r="P485"/>
      <c r="Q485"/>
      <c r="R485"/>
      <c r="S485"/>
      <c r="T485"/>
      <c r="U485"/>
    </row>
    <row r="486" spans="10:21">
      <c r="J486"/>
      <c r="K486"/>
      <c r="L486"/>
      <c r="M486"/>
      <c r="N486"/>
      <c r="O486"/>
      <c r="P486"/>
      <c r="Q486"/>
      <c r="R486"/>
      <c r="S486"/>
      <c r="T486"/>
      <c r="U486"/>
    </row>
    <row r="487" spans="10:21">
      <c r="J487"/>
      <c r="K487"/>
      <c r="L487"/>
      <c r="M487"/>
      <c r="N487"/>
      <c r="O487"/>
      <c r="P487"/>
      <c r="Q487"/>
      <c r="R487"/>
      <c r="S487"/>
      <c r="T487"/>
      <c r="U487"/>
    </row>
    <row r="488" spans="10:21">
      <c r="J488"/>
      <c r="K488"/>
      <c r="L488"/>
      <c r="M488"/>
      <c r="N488"/>
      <c r="O488"/>
      <c r="P488"/>
      <c r="Q488"/>
      <c r="R488"/>
      <c r="S488"/>
      <c r="T488"/>
      <c r="U488"/>
    </row>
    <row r="489" spans="10:21">
      <c r="J489"/>
      <c r="K489"/>
      <c r="L489"/>
      <c r="M489"/>
      <c r="N489"/>
      <c r="O489"/>
      <c r="P489"/>
      <c r="Q489"/>
      <c r="R489"/>
      <c r="S489"/>
      <c r="T489"/>
      <c r="U489"/>
    </row>
    <row r="490" spans="10:21">
      <c r="J490"/>
      <c r="K490"/>
      <c r="L490"/>
      <c r="M490"/>
      <c r="N490"/>
      <c r="O490"/>
      <c r="P490"/>
      <c r="Q490"/>
      <c r="R490"/>
      <c r="S490"/>
      <c r="T490"/>
      <c r="U490"/>
    </row>
    <row r="491" spans="10:21">
      <c r="J491"/>
      <c r="K491"/>
      <c r="L491"/>
      <c r="M491"/>
      <c r="N491"/>
      <c r="O491"/>
      <c r="P491"/>
      <c r="Q491"/>
      <c r="R491"/>
      <c r="S491"/>
      <c r="T491"/>
      <c r="U491"/>
    </row>
    <row r="492" spans="10:21">
      <c r="J492"/>
      <c r="K492"/>
      <c r="L492"/>
      <c r="M492"/>
      <c r="N492"/>
      <c r="O492"/>
      <c r="P492"/>
      <c r="Q492"/>
      <c r="R492"/>
      <c r="S492"/>
      <c r="T492"/>
      <c r="U492"/>
    </row>
    <row r="493" spans="10:21">
      <c r="J493"/>
      <c r="K493"/>
      <c r="L493"/>
      <c r="M493"/>
      <c r="N493"/>
      <c r="O493"/>
      <c r="P493"/>
      <c r="Q493"/>
      <c r="R493"/>
      <c r="S493"/>
      <c r="T493"/>
      <c r="U493"/>
    </row>
    <row r="494" spans="10:21">
      <c r="J494"/>
      <c r="K494"/>
      <c r="L494"/>
      <c r="M494"/>
      <c r="N494"/>
      <c r="O494"/>
      <c r="P494"/>
      <c r="Q494"/>
      <c r="R494"/>
      <c r="S494"/>
      <c r="T494"/>
      <c r="U494"/>
    </row>
    <row r="495" spans="10:21">
      <c r="J495"/>
      <c r="K495"/>
      <c r="L495"/>
      <c r="M495"/>
      <c r="N495"/>
      <c r="O495"/>
      <c r="P495"/>
      <c r="Q495"/>
      <c r="R495"/>
      <c r="S495"/>
      <c r="T495"/>
      <c r="U495"/>
    </row>
    <row r="496" spans="10:21">
      <c r="J496"/>
      <c r="K496"/>
      <c r="L496"/>
      <c r="M496"/>
      <c r="N496"/>
      <c r="O496"/>
      <c r="P496"/>
      <c r="Q496"/>
      <c r="R496"/>
      <c r="S496"/>
      <c r="T496"/>
      <c r="U496"/>
    </row>
    <row r="497" spans="10:21">
      <c r="J497"/>
      <c r="K497"/>
      <c r="L497"/>
      <c r="M497"/>
      <c r="N497"/>
      <c r="O497"/>
      <c r="P497"/>
      <c r="Q497"/>
      <c r="R497"/>
      <c r="S497"/>
      <c r="T497"/>
      <c r="U497"/>
    </row>
    <row r="498" spans="10:21">
      <c r="J498"/>
      <c r="K498"/>
      <c r="L498"/>
      <c r="M498"/>
      <c r="N498"/>
      <c r="O498"/>
      <c r="P498"/>
      <c r="Q498"/>
      <c r="R498"/>
      <c r="S498"/>
      <c r="T498"/>
      <c r="U498"/>
    </row>
    <row r="499" spans="10:21">
      <c r="J499"/>
      <c r="K499"/>
      <c r="L499"/>
      <c r="M499"/>
      <c r="N499"/>
      <c r="O499"/>
      <c r="P499"/>
      <c r="Q499"/>
      <c r="R499"/>
      <c r="S499"/>
      <c r="T499"/>
      <c r="U499"/>
    </row>
    <row r="500" spans="10:21">
      <c r="J500"/>
      <c r="K500"/>
      <c r="L500"/>
      <c r="M500"/>
      <c r="N500"/>
      <c r="O500"/>
      <c r="P500"/>
      <c r="Q500"/>
      <c r="R500"/>
      <c r="S500"/>
      <c r="T500"/>
      <c r="U500"/>
    </row>
    <row r="501" spans="10:21">
      <c r="J501"/>
      <c r="K501"/>
      <c r="L501"/>
      <c r="M501"/>
      <c r="N501"/>
      <c r="O501"/>
      <c r="P501"/>
      <c r="Q501"/>
      <c r="R501"/>
      <c r="S501"/>
      <c r="T501"/>
      <c r="U501"/>
    </row>
    <row r="502" spans="10:21">
      <c r="J502"/>
      <c r="K502"/>
      <c r="L502"/>
      <c r="M502"/>
      <c r="N502"/>
      <c r="O502"/>
      <c r="P502"/>
      <c r="Q502"/>
      <c r="R502"/>
      <c r="S502"/>
      <c r="T502"/>
      <c r="U502"/>
    </row>
    <row r="503" spans="10:21">
      <c r="J503"/>
      <c r="K503"/>
      <c r="L503"/>
      <c r="M503"/>
      <c r="N503"/>
      <c r="O503"/>
      <c r="P503"/>
      <c r="Q503"/>
      <c r="R503"/>
      <c r="S503"/>
      <c r="T503"/>
      <c r="U503"/>
    </row>
    <row r="504" spans="10:21">
      <c r="J504"/>
      <c r="K504"/>
      <c r="L504"/>
      <c r="M504"/>
      <c r="N504"/>
      <c r="O504"/>
      <c r="P504"/>
      <c r="Q504"/>
      <c r="R504"/>
      <c r="S504"/>
      <c r="T504"/>
      <c r="U504"/>
    </row>
    <row r="505" spans="10:21">
      <c r="J505"/>
      <c r="K505"/>
      <c r="L505"/>
      <c r="M505"/>
      <c r="N505"/>
      <c r="O505"/>
      <c r="P505"/>
      <c r="Q505"/>
      <c r="R505"/>
      <c r="S505"/>
      <c r="T505"/>
      <c r="U505"/>
    </row>
    <row r="506" spans="10:21">
      <c r="J506"/>
      <c r="K506"/>
      <c r="L506"/>
      <c r="M506"/>
      <c r="N506"/>
      <c r="O506"/>
      <c r="P506"/>
      <c r="Q506"/>
      <c r="R506"/>
      <c r="S506"/>
      <c r="T506"/>
      <c r="U506"/>
    </row>
    <row r="507" spans="10:21">
      <c r="J507"/>
      <c r="K507"/>
      <c r="L507"/>
      <c r="M507"/>
      <c r="N507"/>
      <c r="O507"/>
      <c r="P507"/>
      <c r="Q507"/>
      <c r="R507"/>
      <c r="S507"/>
      <c r="T507"/>
      <c r="U507"/>
    </row>
    <row r="508" spans="10:21">
      <c r="J508"/>
      <c r="K508"/>
      <c r="L508"/>
      <c r="M508"/>
      <c r="N508"/>
      <c r="O508"/>
      <c r="P508"/>
      <c r="Q508"/>
      <c r="R508"/>
      <c r="S508"/>
      <c r="T508"/>
      <c r="U508"/>
    </row>
    <row r="509" spans="10:21">
      <c r="J509"/>
      <c r="K509"/>
      <c r="L509"/>
      <c r="M509"/>
      <c r="N509"/>
      <c r="O509"/>
      <c r="P509"/>
      <c r="Q509"/>
      <c r="R509"/>
      <c r="S509"/>
      <c r="T509"/>
      <c r="U509"/>
    </row>
    <row r="510" spans="10:21">
      <c r="J510"/>
      <c r="K510"/>
      <c r="L510"/>
      <c r="M510"/>
      <c r="N510"/>
      <c r="O510"/>
      <c r="P510"/>
      <c r="Q510"/>
      <c r="R510"/>
      <c r="S510"/>
      <c r="T510"/>
      <c r="U510"/>
    </row>
    <row r="511" spans="10:21">
      <c r="J511"/>
      <c r="K511"/>
      <c r="L511"/>
      <c r="M511"/>
      <c r="N511"/>
      <c r="O511"/>
      <c r="P511"/>
      <c r="Q511"/>
      <c r="R511"/>
      <c r="S511"/>
      <c r="T511"/>
      <c r="U511"/>
    </row>
    <row r="512" spans="10:21">
      <c r="J512"/>
      <c r="K512"/>
      <c r="L512"/>
      <c r="M512"/>
      <c r="N512"/>
      <c r="O512"/>
      <c r="P512"/>
      <c r="Q512"/>
      <c r="R512"/>
      <c r="S512"/>
      <c r="T512"/>
      <c r="U512"/>
    </row>
    <row r="513" spans="10:21">
      <c r="J513"/>
      <c r="K513"/>
      <c r="L513"/>
      <c r="M513"/>
      <c r="N513"/>
      <c r="O513"/>
      <c r="P513"/>
      <c r="Q513"/>
      <c r="R513"/>
      <c r="S513"/>
      <c r="T513"/>
      <c r="U513"/>
    </row>
    <row r="514" spans="10:21">
      <c r="J514"/>
      <c r="K514"/>
      <c r="L514"/>
      <c r="M514"/>
      <c r="N514"/>
      <c r="O514"/>
      <c r="P514"/>
      <c r="Q514"/>
      <c r="R514"/>
      <c r="S514"/>
      <c r="T514"/>
      <c r="U514"/>
    </row>
    <row r="515" spans="10:21">
      <c r="J515"/>
      <c r="K515"/>
      <c r="L515"/>
      <c r="M515"/>
      <c r="N515"/>
      <c r="O515"/>
      <c r="P515"/>
      <c r="Q515"/>
      <c r="R515"/>
      <c r="S515"/>
      <c r="T515"/>
      <c r="U515"/>
    </row>
    <row r="516" spans="10:21">
      <c r="J516"/>
      <c r="K516"/>
      <c r="L516"/>
      <c r="M516"/>
      <c r="N516"/>
      <c r="O516"/>
      <c r="P516"/>
      <c r="Q516"/>
      <c r="R516"/>
      <c r="S516"/>
      <c r="T516"/>
      <c r="U516"/>
    </row>
    <row r="517" spans="10:21">
      <c r="J517"/>
      <c r="K517"/>
      <c r="L517"/>
      <c r="M517"/>
      <c r="N517"/>
      <c r="O517"/>
      <c r="P517"/>
      <c r="Q517"/>
      <c r="R517"/>
      <c r="S517"/>
      <c r="T517"/>
      <c r="U517"/>
    </row>
    <row r="518" spans="10:21">
      <c r="J518"/>
      <c r="K518"/>
      <c r="L518"/>
      <c r="M518"/>
      <c r="N518"/>
      <c r="O518"/>
      <c r="P518"/>
      <c r="Q518"/>
      <c r="R518"/>
      <c r="S518"/>
      <c r="T518"/>
      <c r="U518"/>
    </row>
    <row r="519" spans="10:21">
      <c r="J519"/>
      <c r="K519"/>
      <c r="L519"/>
      <c r="M519"/>
      <c r="N519"/>
      <c r="O519"/>
      <c r="P519"/>
      <c r="Q519"/>
      <c r="R519"/>
      <c r="S519"/>
      <c r="T519"/>
      <c r="U519"/>
    </row>
    <row r="520" spans="10:21">
      <c r="J520"/>
      <c r="K520"/>
      <c r="L520"/>
      <c r="M520"/>
      <c r="N520"/>
      <c r="O520"/>
      <c r="P520"/>
      <c r="Q520"/>
      <c r="R520"/>
      <c r="S520"/>
      <c r="T520"/>
      <c r="U520"/>
    </row>
    <row r="521" spans="10:21">
      <c r="J521"/>
      <c r="K521"/>
      <c r="L521"/>
      <c r="M521"/>
      <c r="N521"/>
      <c r="O521"/>
      <c r="P521"/>
      <c r="Q521"/>
      <c r="R521"/>
      <c r="S521"/>
      <c r="T521"/>
      <c r="U521"/>
    </row>
    <row r="522" spans="10:21">
      <c r="J522"/>
      <c r="K522"/>
      <c r="L522"/>
      <c r="M522"/>
      <c r="N522"/>
      <c r="O522"/>
      <c r="P522"/>
      <c r="Q522"/>
      <c r="R522"/>
      <c r="S522"/>
      <c r="T522"/>
      <c r="U522"/>
    </row>
    <row r="523" spans="10:21">
      <c r="J523"/>
      <c r="K523"/>
      <c r="L523"/>
      <c r="M523"/>
      <c r="N523"/>
      <c r="O523"/>
      <c r="P523"/>
      <c r="Q523"/>
      <c r="R523"/>
      <c r="S523"/>
      <c r="T523"/>
      <c r="U523"/>
    </row>
    <row r="524" spans="10:21">
      <c r="J524"/>
      <c r="K524"/>
      <c r="L524"/>
      <c r="M524"/>
      <c r="N524"/>
      <c r="O524"/>
      <c r="P524"/>
      <c r="Q524"/>
      <c r="R524"/>
      <c r="S524"/>
      <c r="T524"/>
      <c r="U524"/>
    </row>
    <row r="525" spans="10:21">
      <c r="J525"/>
      <c r="K525"/>
      <c r="L525"/>
      <c r="M525"/>
      <c r="N525"/>
      <c r="O525"/>
      <c r="P525"/>
      <c r="Q525"/>
      <c r="R525"/>
      <c r="S525"/>
      <c r="T525"/>
      <c r="U525"/>
    </row>
    <row r="526" spans="10:21">
      <c r="J526"/>
      <c r="K526"/>
      <c r="L526"/>
      <c r="M526"/>
      <c r="N526"/>
      <c r="O526"/>
      <c r="P526"/>
      <c r="Q526"/>
      <c r="R526"/>
      <c r="S526"/>
      <c r="T526"/>
      <c r="U526"/>
    </row>
    <row r="527" spans="10:21">
      <c r="J527"/>
      <c r="K527"/>
      <c r="L527"/>
      <c r="M527"/>
      <c r="N527"/>
      <c r="O527"/>
      <c r="P527"/>
      <c r="Q527"/>
      <c r="R527"/>
      <c r="S527"/>
      <c r="T527"/>
      <c r="U527"/>
    </row>
    <row r="528" spans="10:21">
      <c r="J528"/>
      <c r="K528"/>
      <c r="L528"/>
      <c r="M528"/>
      <c r="N528"/>
      <c r="O528"/>
      <c r="P528"/>
      <c r="Q528"/>
      <c r="R528"/>
      <c r="S528"/>
      <c r="T528"/>
      <c r="U528"/>
    </row>
    <row r="529" spans="10:21">
      <c r="J529"/>
      <c r="K529"/>
      <c r="L529"/>
      <c r="M529"/>
      <c r="N529"/>
      <c r="O529"/>
      <c r="P529"/>
      <c r="Q529"/>
      <c r="R529"/>
      <c r="S529"/>
      <c r="T529"/>
      <c r="U529"/>
    </row>
    <row r="530" spans="10:21">
      <c r="J530"/>
      <c r="K530"/>
      <c r="L530"/>
      <c r="M530"/>
      <c r="N530"/>
      <c r="O530"/>
      <c r="P530"/>
      <c r="Q530"/>
      <c r="R530"/>
      <c r="S530"/>
      <c r="T530"/>
      <c r="U530"/>
    </row>
    <row r="531" spans="10:21">
      <c r="J531"/>
      <c r="K531"/>
      <c r="L531"/>
      <c r="M531"/>
      <c r="N531"/>
      <c r="O531"/>
      <c r="P531"/>
      <c r="Q531"/>
      <c r="R531"/>
      <c r="S531"/>
      <c r="T531"/>
      <c r="U531"/>
    </row>
    <row r="532" spans="10:21">
      <c r="J532"/>
      <c r="K532"/>
      <c r="L532"/>
      <c r="M532"/>
      <c r="N532"/>
      <c r="O532"/>
      <c r="P532"/>
      <c r="Q532"/>
      <c r="R532"/>
      <c r="S532"/>
      <c r="T532"/>
      <c r="U532"/>
    </row>
    <row r="533" spans="10:21">
      <c r="J533"/>
      <c r="K533"/>
      <c r="L533"/>
      <c r="M533"/>
      <c r="N533"/>
      <c r="O533"/>
      <c r="P533"/>
      <c r="Q533"/>
      <c r="R533"/>
      <c r="S533"/>
      <c r="T533"/>
      <c r="U533"/>
    </row>
    <row r="534" spans="10:21">
      <c r="J534"/>
      <c r="K534"/>
      <c r="L534"/>
      <c r="M534"/>
      <c r="N534"/>
      <c r="O534"/>
      <c r="P534"/>
      <c r="Q534"/>
      <c r="R534"/>
      <c r="S534"/>
      <c r="T534"/>
      <c r="U534"/>
    </row>
    <row r="535" spans="10:21">
      <c r="J535"/>
      <c r="K535"/>
      <c r="L535"/>
      <c r="M535"/>
      <c r="N535"/>
      <c r="O535"/>
      <c r="P535"/>
      <c r="Q535"/>
      <c r="R535"/>
      <c r="S535"/>
      <c r="T535"/>
      <c r="U535"/>
    </row>
    <row r="536" spans="10:21">
      <c r="J536"/>
      <c r="K536"/>
      <c r="L536"/>
      <c r="M536"/>
      <c r="N536"/>
      <c r="O536"/>
      <c r="P536"/>
      <c r="Q536"/>
      <c r="R536"/>
      <c r="S536"/>
      <c r="T536"/>
      <c r="U536"/>
    </row>
    <row r="537" spans="10:21">
      <c r="J537"/>
      <c r="K537"/>
      <c r="L537"/>
      <c r="M537"/>
      <c r="N537"/>
      <c r="O537"/>
      <c r="P537"/>
      <c r="Q537"/>
      <c r="R537"/>
      <c r="S537"/>
      <c r="T537"/>
      <c r="U537"/>
    </row>
    <row r="538" spans="10:21">
      <c r="J538"/>
      <c r="K538"/>
      <c r="L538"/>
      <c r="M538"/>
      <c r="N538"/>
      <c r="O538"/>
      <c r="P538"/>
      <c r="Q538"/>
      <c r="R538"/>
      <c r="S538"/>
      <c r="T538"/>
      <c r="U538"/>
    </row>
    <row r="539" spans="10:21">
      <c r="J539"/>
      <c r="K539"/>
      <c r="L539"/>
      <c r="M539"/>
      <c r="N539"/>
      <c r="O539"/>
      <c r="P539"/>
      <c r="Q539"/>
      <c r="R539"/>
      <c r="S539"/>
      <c r="T539"/>
      <c r="U539"/>
    </row>
    <row r="540" spans="10:21">
      <c r="J540"/>
      <c r="K540"/>
      <c r="L540"/>
      <c r="M540"/>
      <c r="N540"/>
      <c r="O540"/>
      <c r="P540"/>
      <c r="Q540"/>
      <c r="R540"/>
      <c r="S540"/>
      <c r="T540"/>
      <c r="U540"/>
    </row>
    <row r="541" spans="10:21">
      <c r="J541"/>
      <c r="K541"/>
      <c r="L541"/>
      <c r="M541"/>
      <c r="N541"/>
      <c r="O541"/>
      <c r="P541"/>
      <c r="Q541"/>
      <c r="R541"/>
      <c r="S541"/>
      <c r="T541"/>
      <c r="U541"/>
    </row>
    <row r="542" spans="10:21">
      <c r="J542"/>
      <c r="K542"/>
      <c r="L542"/>
      <c r="M542"/>
      <c r="N542"/>
      <c r="O542"/>
      <c r="P542"/>
      <c r="Q542"/>
      <c r="R542"/>
      <c r="S542"/>
      <c r="T542"/>
      <c r="U542"/>
    </row>
    <row r="543" spans="10:21">
      <c r="J543"/>
      <c r="K543"/>
      <c r="L543"/>
      <c r="M543"/>
      <c r="N543"/>
      <c r="O543"/>
      <c r="P543"/>
      <c r="Q543"/>
      <c r="R543"/>
      <c r="S543"/>
      <c r="T543"/>
      <c r="U543"/>
    </row>
    <row r="544" spans="10:21">
      <c r="J544"/>
      <c r="K544"/>
      <c r="L544"/>
      <c r="M544"/>
      <c r="N544"/>
      <c r="O544"/>
      <c r="P544"/>
      <c r="Q544"/>
      <c r="R544"/>
      <c r="S544"/>
      <c r="T544"/>
      <c r="U544"/>
    </row>
    <row r="545" spans="10:21">
      <c r="J545"/>
      <c r="K545"/>
      <c r="L545"/>
      <c r="M545"/>
      <c r="N545"/>
      <c r="O545"/>
      <c r="P545"/>
      <c r="Q545"/>
      <c r="R545"/>
      <c r="S545"/>
      <c r="T545"/>
      <c r="U545"/>
    </row>
    <row r="546" spans="10:21">
      <c r="J546"/>
      <c r="K546"/>
      <c r="L546"/>
      <c r="M546"/>
      <c r="N546"/>
      <c r="O546"/>
      <c r="P546"/>
      <c r="Q546"/>
      <c r="R546"/>
      <c r="S546"/>
      <c r="T546"/>
      <c r="U546"/>
    </row>
    <row r="547" spans="10:21">
      <c r="J547"/>
      <c r="K547"/>
      <c r="L547"/>
      <c r="M547"/>
      <c r="N547"/>
      <c r="O547"/>
      <c r="P547"/>
      <c r="Q547"/>
      <c r="R547"/>
      <c r="S547"/>
      <c r="T547"/>
      <c r="U547"/>
    </row>
    <row r="548" spans="10:21">
      <c r="J548"/>
      <c r="K548"/>
      <c r="L548"/>
      <c r="M548"/>
      <c r="N548"/>
      <c r="O548"/>
      <c r="P548"/>
      <c r="Q548"/>
      <c r="R548"/>
      <c r="S548"/>
      <c r="T548"/>
      <c r="U548"/>
    </row>
    <row r="549" spans="10:21">
      <c r="J549"/>
      <c r="K549"/>
      <c r="L549"/>
      <c r="M549"/>
      <c r="N549"/>
      <c r="O549"/>
      <c r="P549"/>
      <c r="Q549"/>
      <c r="R549"/>
      <c r="S549"/>
      <c r="T549"/>
      <c r="U549"/>
    </row>
    <row r="550" spans="10:21">
      <c r="J550"/>
      <c r="K550"/>
      <c r="L550"/>
      <c r="M550"/>
      <c r="N550"/>
      <c r="O550"/>
      <c r="P550"/>
      <c r="Q550"/>
      <c r="R550"/>
      <c r="S550"/>
      <c r="T550"/>
      <c r="U550"/>
    </row>
    <row r="551" spans="10:21">
      <c r="J551"/>
      <c r="K551"/>
      <c r="L551"/>
      <c r="M551"/>
      <c r="N551"/>
      <c r="O551"/>
      <c r="P551"/>
      <c r="Q551"/>
      <c r="R551"/>
      <c r="S551"/>
      <c r="T551"/>
      <c r="U551"/>
    </row>
    <row r="552" spans="10:21">
      <c r="J552"/>
      <c r="K552"/>
      <c r="L552"/>
      <c r="M552"/>
      <c r="N552"/>
      <c r="O552"/>
      <c r="P552"/>
      <c r="Q552"/>
      <c r="R552"/>
      <c r="S552"/>
      <c r="T552"/>
      <c r="U552"/>
    </row>
    <row r="553" spans="10:21">
      <c r="J553"/>
      <c r="K553"/>
      <c r="L553"/>
      <c r="M553"/>
      <c r="N553"/>
      <c r="O553"/>
      <c r="P553"/>
      <c r="Q553"/>
      <c r="R553"/>
      <c r="S553"/>
      <c r="T553"/>
      <c r="U553"/>
    </row>
    <row r="554" spans="10:21">
      <c r="J554"/>
      <c r="K554"/>
      <c r="L554"/>
      <c r="M554"/>
      <c r="N554"/>
      <c r="O554"/>
      <c r="P554"/>
      <c r="Q554"/>
      <c r="R554"/>
      <c r="S554"/>
      <c r="T554"/>
      <c r="U554"/>
    </row>
    <row r="555" spans="10:21">
      <c r="J555"/>
      <c r="K555"/>
      <c r="L555"/>
      <c r="M555"/>
      <c r="N555"/>
      <c r="O555"/>
      <c r="P555"/>
      <c r="Q555"/>
      <c r="R555"/>
      <c r="S555"/>
      <c r="T555"/>
      <c r="U555"/>
    </row>
    <row r="556" spans="10:21">
      <c r="J556"/>
      <c r="K556"/>
      <c r="L556"/>
      <c r="M556"/>
      <c r="N556"/>
      <c r="O556"/>
      <c r="P556"/>
      <c r="Q556"/>
      <c r="R556"/>
      <c r="S556"/>
      <c r="T556"/>
      <c r="U556"/>
    </row>
    <row r="557" spans="10:21">
      <c r="J557"/>
      <c r="K557"/>
      <c r="L557"/>
      <c r="M557"/>
      <c r="N557"/>
      <c r="O557"/>
      <c r="P557"/>
      <c r="Q557"/>
      <c r="R557"/>
      <c r="S557"/>
      <c r="T557"/>
      <c r="U557"/>
    </row>
    <row r="558" spans="10:21">
      <c r="J558"/>
      <c r="K558"/>
      <c r="L558"/>
      <c r="M558"/>
      <c r="N558"/>
      <c r="O558"/>
      <c r="P558"/>
      <c r="Q558"/>
      <c r="R558"/>
      <c r="S558"/>
      <c r="T558"/>
      <c r="U558"/>
    </row>
    <row r="559" spans="10:21">
      <c r="J559"/>
      <c r="K559"/>
      <c r="L559"/>
      <c r="M559"/>
      <c r="N559"/>
      <c r="O559"/>
      <c r="P559"/>
      <c r="Q559"/>
      <c r="R559"/>
      <c r="S559"/>
      <c r="T559"/>
      <c r="U559"/>
    </row>
    <row r="560" spans="10:21">
      <c r="J560"/>
      <c r="K560"/>
      <c r="L560"/>
      <c r="M560"/>
      <c r="N560"/>
      <c r="O560"/>
      <c r="P560"/>
      <c r="Q560"/>
      <c r="R560"/>
      <c r="S560"/>
      <c r="T560"/>
      <c r="U560"/>
    </row>
    <row r="561" spans="10:21">
      <c r="J561"/>
      <c r="K561"/>
      <c r="L561"/>
      <c r="M561"/>
      <c r="N561"/>
      <c r="O561"/>
      <c r="P561"/>
      <c r="Q561"/>
      <c r="R561"/>
      <c r="S561"/>
      <c r="T561"/>
      <c r="U561"/>
    </row>
    <row r="562" spans="10:21">
      <c r="J562"/>
      <c r="K562"/>
      <c r="L562"/>
      <c r="M562"/>
      <c r="N562"/>
      <c r="O562"/>
      <c r="P562"/>
      <c r="Q562"/>
      <c r="R562"/>
      <c r="S562"/>
      <c r="T562"/>
      <c r="U562"/>
    </row>
    <row r="563" spans="10:21">
      <c r="J563"/>
      <c r="K563"/>
      <c r="L563"/>
      <c r="M563"/>
      <c r="N563"/>
      <c r="O563"/>
      <c r="P563"/>
      <c r="Q563"/>
      <c r="R563"/>
      <c r="S563"/>
      <c r="T563"/>
      <c r="U563"/>
    </row>
    <row r="564" spans="10:21">
      <c r="J564"/>
      <c r="K564"/>
      <c r="L564"/>
      <c r="M564"/>
      <c r="N564"/>
      <c r="O564"/>
      <c r="P564"/>
      <c r="Q564"/>
      <c r="R564"/>
      <c r="S564"/>
      <c r="T564"/>
      <c r="U564"/>
    </row>
    <row r="565" spans="10:21">
      <c r="J565"/>
      <c r="K565"/>
      <c r="L565"/>
      <c r="M565"/>
      <c r="N565"/>
      <c r="O565"/>
      <c r="P565"/>
      <c r="Q565"/>
      <c r="R565"/>
      <c r="S565"/>
      <c r="T565"/>
      <c r="U565"/>
    </row>
    <row r="566" spans="10:21">
      <c r="J566"/>
      <c r="K566"/>
      <c r="L566"/>
      <c r="M566"/>
      <c r="N566"/>
      <c r="O566"/>
      <c r="P566"/>
      <c r="Q566"/>
      <c r="R566"/>
      <c r="S566"/>
      <c r="T566"/>
      <c r="U566"/>
    </row>
    <row r="567" spans="10:21">
      <c r="J567"/>
      <c r="K567"/>
      <c r="L567"/>
      <c r="M567"/>
      <c r="N567"/>
      <c r="O567"/>
      <c r="P567"/>
      <c r="Q567"/>
      <c r="R567"/>
      <c r="S567"/>
      <c r="T567"/>
      <c r="U567"/>
    </row>
    <row r="568" spans="10:21">
      <c r="J568"/>
      <c r="K568"/>
      <c r="L568"/>
      <c r="M568"/>
      <c r="N568"/>
      <c r="O568"/>
      <c r="P568"/>
      <c r="Q568"/>
      <c r="R568"/>
      <c r="S568"/>
      <c r="T568"/>
      <c r="U568"/>
    </row>
    <row r="569" spans="10:21">
      <c r="J569"/>
      <c r="K569"/>
      <c r="L569"/>
      <c r="M569"/>
      <c r="N569"/>
      <c r="O569"/>
      <c r="P569"/>
      <c r="Q569"/>
      <c r="R569"/>
      <c r="S569"/>
      <c r="T569"/>
      <c r="U569"/>
    </row>
    <row r="570" spans="10:21">
      <c r="J570"/>
      <c r="K570"/>
      <c r="L570"/>
      <c r="M570"/>
      <c r="N570"/>
      <c r="O570"/>
      <c r="P570"/>
      <c r="Q570"/>
      <c r="R570"/>
      <c r="S570"/>
      <c r="T570"/>
      <c r="U570"/>
    </row>
    <row r="571" spans="10:21">
      <c r="J571"/>
      <c r="K571"/>
      <c r="L571"/>
      <c r="M571"/>
      <c r="N571"/>
      <c r="O571"/>
      <c r="P571"/>
      <c r="Q571"/>
      <c r="R571"/>
      <c r="S571"/>
      <c r="T571"/>
      <c r="U571"/>
    </row>
    <row r="572" spans="10:21">
      <c r="J572"/>
      <c r="K572"/>
      <c r="L572"/>
      <c r="M572"/>
      <c r="N572"/>
      <c r="O572"/>
      <c r="P572"/>
      <c r="Q572"/>
      <c r="R572"/>
      <c r="S572"/>
      <c r="T572"/>
      <c r="U572"/>
    </row>
    <row r="573" spans="10:21">
      <c r="J573"/>
      <c r="K573"/>
      <c r="L573"/>
      <c r="M573"/>
      <c r="N573"/>
      <c r="O573"/>
      <c r="P573"/>
      <c r="Q573"/>
      <c r="R573"/>
      <c r="S573"/>
      <c r="T573"/>
      <c r="U573"/>
    </row>
    <row r="574" spans="10:21">
      <c r="J574"/>
      <c r="K574"/>
      <c r="L574"/>
      <c r="M574"/>
      <c r="N574"/>
      <c r="O574"/>
      <c r="P574"/>
      <c r="Q574"/>
      <c r="R574"/>
      <c r="S574"/>
      <c r="T574"/>
      <c r="U574"/>
    </row>
    <row r="575" spans="10:21">
      <c r="J575"/>
      <c r="K575"/>
      <c r="L575"/>
      <c r="M575"/>
      <c r="N575"/>
      <c r="O575"/>
      <c r="P575"/>
      <c r="Q575"/>
      <c r="R575"/>
      <c r="S575"/>
      <c r="T575"/>
      <c r="U575"/>
    </row>
    <row r="576" spans="10:21">
      <c r="J576"/>
      <c r="K576"/>
      <c r="L576"/>
      <c r="M576"/>
      <c r="N576"/>
      <c r="O576"/>
      <c r="P576"/>
      <c r="Q576"/>
      <c r="R576"/>
      <c r="S576"/>
      <c r="T576"/>
      <c r="U576"/>
    </row>
    <row r="577" spans="10:21">
      <c r="J577"/>
      <c r="K577"/>
      <c r="L577"/>
      <c r="M577"/>
      <c r="N577"/>
      <c r="O577"/>
      <c r="P577"/>
      <c r="Q577"/>
      <c r="R577"/>
      <c r="S577"/>
      <c r="T577"/>
      <c r="U577"/>
    </row>
    <row r="578" spans="10:21">
      <c r="J578"/>
      <c r="K578"/>
      <c r="L578"/>
      <c r="M578"/>
      <c r="N578"/>
      <c r="O578"/>
      <c r="P578"/>
      <c r="Q578"/>
      <c r="R578"/>
      <c r="S578"/>
      <c r="T578"/>
      <c r="U578"/>
    </row>
    <row r="579" spans="10:21">
      <c r="J579"/>
      <c r="K579"/>
      <c r="L579"/>
      <c r="M579"/>
      <c r="N579"/>
      <c r="O579"/>
      <c r="P579"/>
      <c r="Q579"/>
      <c r="R579"/>
      <c r="S579"/>
      <c r="T579"/>
      <c r="U579"/>
    </row>
    <row r="580" spans="10:21">
      <c r="J580"/>
      <c r="K580"/>
      <c r="L580"/>
      <c r="M580"/>
      <c r="N580"/>
      <c r="O580"/>
      <c r="P580"/>
      <c r="Q580"/>
      <c r="R580"/>
      <c r="S580"/>
      <c r="T580"/>
      <c r="U580"/>
    </row>
    <row r="581" spans="10:21">
      <c r="J581"/>
      <c r="K581"/>
      <c r="L581"/>
      <c r="M581"/>
      <c r="N581"/>
      <c r="O581"/>
      <c r="P581"/>
      <c r="Q581"/>
      <c r="R581"/>
      <c r="S581"/>
      <c r="T581"/>
      <c r="U581"/>
    </row>
    <row r="582" spans="10:21">
      <c r="J582"/>
      <c r="K582"/>
      <c r="L582"/>
      <c r="M582"/>
      <c r="N582"/>
      <c r="O582"/>
      <c r="P582"/>
      <c r="Q582"/>
      <c r="R582"/>
      <c r="S582"/>
      <c r="T582"/>
      <c r="U582"/>
    </row>
    <row r="583" spans="10:21">
      <c r="J583"/>
      <c r="K583"/>
      <c r="L583"/>
      <c r="M583"/>
      <c r="N583"/>
      <c r="O583"/>
      <c r="P583"/>
      <c r="Q583"/>
      <c r="R583"/>
      <c r="S583"/>
      <c r="T583"/>
      <c r="U583"/>
    </row>
    <row r="584" spans="10:21">
      <c r="J584"/>
      <c r="K584"/>
      <c r="L584"/>
      <c r="M584"/>
      <c r="N584"/>
      <c r="O584"/>
      <c r="P584"/>
      <c r="Q584"/>
      <c r="R584"/>
      <c r="S584"/>
      <c r="T584"/>
      <c r="U584"/>
    </row>
    <row r="585" spans="10:21">
      <c r="J585"/>
      <c r="K585"/>
      <c r="L585"/>
      <c r="M585"/>
      <c r="N585"/>
      <c r="O585"/>
      <c r="P585"/>
      <c r="Q585"/>
      <c r="R585"/>
      <c r="S585"/>
      <c r="T585"/>
      <c r="U585"/>
    </row>
    <row r="586" spans="10:21">
      <c r="J586"/>
      <c r="K586"/>
      <c r="L586"/>
      <c r="M586"/>
      <c r="N586"/>
      <c r="O586"/>
      <c r="P586"/>
      <c r="Q586"/>
      <c r="R586"/>
      <c r="S586"/>
      <c r="T586"/>
      <c r="U586"/>
    </row>
    <row r="587" spans="10:21">
      <c r="J587"/>
      <c r="K587"/>
      <c r="L587"/>
      <c r="M587"/>
      <c r="N587"/>
      <c r="O587"/>
      <c r="P587"/>
      <c r="Q587"/>
      <c r="R587"/>
      <c r="S587"/>
      <c r="T587"/>
      <c r="U587"/>
    </row>
    <row r="588" spans="10:21">
      <c r="J588"/>
      <c r="K588"/>
      <c r="L588"/>
      <c r="M588"/>
      <c r="N588"/>
      <c r="O588"/>
      <c r="P588"/>
      <c r="Q588"/>
      <c r="R588"/>
      <c r="S588"/>
      <c r="T588"/>
      <c r="U588"/>
    </row>
    <row r="589" spans="10:21">
      <c r="J589"/>
      <c r="K589"/>
      <c r="L589"/>
      <c r="M589"/>
      <c r="N589"/>
      <c r="O589"/>
      <c r="P589"/>
      <c r="Q589"/>
      <c r="R589"/>
      <c r="S589"/>
      <c r="T589"/>
      <c r="U589"/>
    </row>
    <row r="590" spans="10:21">
      <c r="J590"/>
      <c r="K590"/>
      <c r="L590"/>
      <c r="M590"/>
      <c r="N590"/>
      <c r="O590"/>
      <c r="P590"/>
      <c r="Q590"/>
      <c r="R590"/>
      <c r="S590"/>
      <c r="T590"/>
      <c r="U590"/>
    </row>
    <row r="591" spans="10:21">
      <c r="J591"/>
      <c r="K591"/>
      <c r="L591"/>
      <c r="M591"/>
      <c r="N591"/>
      <c r="O591"/>
      <c r="P591"/>
      <c r="Q591"/>
      <c r="R591"/>
      <c r="S591"/>
      <c r="T591"/>
      <c r="U591"/>
    </row>
    <row r="592" spans="10:21">
      <c r="J592"/>
      <c r="K592"/>
      <c r="L592"/>
      <c r="M592"/>
      <c r="N592"/>
      <c r="O592"/>
      <c r="P592"/>
      <c r="Q592"/>
      <c r="R592"/>
      <c r="S592"/>
      <c r="T592"/>
      <c r="U592"/>
    </row>
    <row r="593" spans="10:21">
      <c r="J593"/>
      <c r="K593"/>
      <c r="L593"/>
      <c r="M593"/>
      <c r="N593"/>
      <c r="O593"/>
      <c r="P593"/>
      <c r="Q593"/>
      <c r="R593"/>
      <c r="S593"/>
      <c r="T593"/>
      <c r="U593"/>
    </row>
    <row r="594" spans="10:21">
      <c r="J594"/>
      <c r="K594"/>
      <c r="L594"/>
      <c r="M594"/>
      <c r="N594"/>
      <c r="O594"/>
      <c r="P594"/>
      <c r="Q594"/>
      <c r="R594"/>
      <c r="S594"/>
      <c r="T594"/>
      <c r="U594"/>
    </row>
    <row r="595" spans="10:21">
      <c r="J595"/>
      <c r="K595"/>
      <c r="L595"/>
      <c r="M595"/>
      <c r="N595"/>
      <c r="O595"/>
      <c r="P595"/>
      <c r="Q595"/>
      <c r="R595"/>
      <c r="S595"/>
      <c r="T595"/>
      <c r="U595"/>
    </row>
    <row r="596" spans="10:21">
      <c r="J596"/>
      <c r="K596"/>
      <c r="L596"/>
      <c r="M596"/>
      <c r="N596"/>
      <c r="O596"/>
      <c r="P596"/>
      <c r="Q596"/>
      <c r="R596"/>
      <c r="S596"/>
      <c r="T596"/>
      <c r="U596"/>
    </row>
    <row r="597" spans="10:21">
      <c r="J597"/>
      <c r="K597"/>
      <c r="L597"/>
      <c r="M597"/>
      <c r="N597"/>
      <c r="O597"/>
      <c r="P597"/>
      <c r="Q597"/>
      <c r="R597"/>
      <c r="S597"/>
      <c r="T597"/>
      <c r="U597"/>
    </row>
    <row r="598" spans="10:21">
      <c r="J598"/>
      <c r="K598"/>
      <c r="L598"/>
      <c r="M598"/>
      <c r="N598"/>
      <c r="O598"/>
      <c r="P598"/>
      <c r="Q598"/>
      <c r="R598"/>
      <c r="S598"/>
      <c r="T598"/>
      <c r="U598"/>
    </row>
    <row r="599" spans="10:21">
      <c r="J599"/>
      <c r="K599"/>
      <c r="L599"/>
      <c r="M599"/>
      <c r="N599"/>
      <c r="O599"/>
      <c r="P599"/>
      <c r="Q599"/>
      <c r="R599"/>
      <c r="S599"/>
      <c r="T599"/>
      <c r="U599"/>
    </row>
    <row r="600" spans="10:21">
      <c r="J600"/>
      <c r="K600"/>
      <c r="L600"/>
      <c r="M600"/>
      <c r="N600"/>
      <c r="O600"/>
      <c r="P600"/>
      <c r="Q600"/>
      <c r="R600"/>
      <c r="S600"/>
      <c r="T600"/>
      <c r="U600"/>
    </row>
    <row r="601" spans="10:21">
      <c r="J601"/>
      <c r="K601"/>
      <c r="L601"/>
      <c r="M601"/>
      <c r="N601"/>
      <c r="O601"/>
      <c r="P601"/>
      <c r="Q601"/>
      <c r="R601"/>
      <c r="S601"/>
      <c r="T601"/>
      <c r="U601"/>
    </row>
    <row r="602" spans="10:21">
      <c r="J602"/>
      <c r="K602"/>
      <c r="L602"/>
      <c r="M602"/>
      <c r="N602"/>
      <c r="O602"/>
      <c r="P602"/>
      <c r="Q602"/>
      <c r="R602"/>
      <c r="S602"/>
      <c r="T602"/>
      <c r="U602"/>
    </row>
    <row r="603" spans="10:21">
      <c r="J603"/>
      <c r="K603"/>
      <c r="L603"/>
      <c r="M603"/>
      <c r="N603"/>
      <c r="O603"/>
      <c r="P603"/>
      <c r="Q603"/>
      <c r="R603"/>
      <c r="S603"/>
      <c r="T603"/>
      <c r="U603"/>
    </row>
    <row r="604" spans="10:21">
      <c r="J604"/>
      <c r="K604"/>
      <c r="L604"/>
      <c r="M604"/>
      <c r="N604"/>
      <c r="O604"/>
      <c r="P604"/>
      <c r="Q604"/>
      <c r="R604"/>
      <c r="S604"/>
      <c r="T604"/>
      <c r="U604"/>
    </row>
    <row r="605" spans="10:21">
      <c r="J605"/>
      <c r="K605"/>
      <c r="L605"/>
      <c r="M605"/>
      <c r="N605"/>
      <c r="O605"/>
      <c r="P605"/>
      <c r="Q605"/>
      <c r="R605"/>
      <c r="S605"/>
      <c r="T605"/>
      <c r="U605"/>
    </row>
    <row r="606" spans="10:21">
      <c r="J606"/>
      <c r="K606"/>
      <c r="L606"/>
      <c r="M606"/>
      <c r="N606"/>
      <c r="O606"/>
      <c r="P606"/>
      <c r="Q606"/>
      <c r="R606"/>
      <c r="S606"/>
      <c r="T606"/>
      <c r="U606"/>
    </row>
    <row r="607" spans="10:21">
      <c r="J607"/>
      <c r="K607"/>
      <c r="L607"/>
      <c r="M607"/>
      <c r="N607"/>
      <c r="O607"/>
      <c r="P607"/>
      <c r="Q607"/>
      <c r="R607"/>
      <c r="S607"/>
      <c r="T607"/>
      <c r="U607"/>
    </row>
    <row r="608" spans="10:21">
      <c r="J608"/>
      <c r="K608"/>
      <c r="L608"/>
      <c r="M608"/>
      <c r="N608"/>
      <c r="O608"/>
      <c r="P608"/>
      <c r="Q608"/>
      <c r="R608"/>
      <c r="S608"/>
      <c r="T608"/>
      <c r="U608"/>
    </row>
    <row r="609" spans="10:21">
      <c r="J609"/>
      <c r="K609"/>
      <c r="L609"/>
      <c r="M609"/>
      <c r="N609"/>
      <c r="O609"/>
      <c r="P609"/>
      <c r="Q609"/>
      <c r="R609"/>
      <c r="S609"/>
      <c r="T609"/>
      <c r="U609"/>
    </row>
    <row r="610" spans="10:21">
      <c r="J610"/>
      <c r="K610"/>
      <c r="L610"/>
      <c r="M610"/>
      <c r="N610"/>
      <c r="O610"/>
      <c r="P610"/>
      <c r="Q610"/>
      <c r="R610"/>
      <c r="S610"/>
      <c r="T610"/>
      <c r="U610"/>
    </row>
    <row r="611" spans="10:21">
      <c r="J611"/>
      <c r="K611"/>
      <c r="L611"/>
      <c r="M611"/>
      <c r="N611"/>
      <c r="O611"/>
      <c r="P611"/>
      <c r="Q611"/>
      <c r="R611"/>
      <c r="S611"/>
      <c r="T611"/>
      <c r="U611"/>
    </row>
    <row r="612" spans="10:21">
      <c r="J612"/>
      <c r="K612"/>
      <c r="L612"/>
      <c r="M612"/>
      <c r="N612"/>
      <c r="O612"/>
      <c r="P612"/>
      <c r="Q612"/>
      <c r="R612"/>
      <c r="S612"/>
      <c r="T612"/>
      <c r="U612"/>
    </row>
    <row r="613" spans="10:21">
      <c r="J613"/>
      <c r="K613"/>
      <c r="L613"/>
      <c r="M613"/>
      <c r="N613"/>
      <c r="O613"/>
      <c r="P613"/>
      <c r="Q613"/>
      <c r="R613"/>
      <c r="S613"/>
      <c r="T613"/>
      <c r="U613"/>
    </row>
    <row r="614" spans="10:21">
      <c r="J614"/>
      <c r="K614"/>
      <c r="L614"/>
      <c r="M614"/>
      <c r="N614"/>
      <c r="O614"/>
      <c r="P614"/>
      <c r="Q614"/>
      <c r="R614"/>
      <c r="S614"/>
      <c r="T614"/>
      <c r="U614"/>
    </row>
    <row r="615" spans="10:21">
      <c r="J615"/>
      <c r="K615"/>
      <c r="L615"/>
      <c r="M615"/>
      <c r="N615"/>
      <c r="O615"/>
      <c r="P615"/>
      <c r="Q615"/>
      <c r="R615"/>
      <c r="S615"/>
      <c r="T615"/>
      <c r="U615"/>
    </row>
    <row r="616" spans="10:21">
      <c r="J616"/>
      <c r="K616"/>
      <c r="L616"/>
      <c r="M616"/>
      <c r="N616"/>
      <c r="O616"/>
      <c r="P616"/>
      <c r="Q616"/>
      <c r="R616"/>
      <c r="S616"/>
      <c r="T616"/>
      <c r="U616"/>
    </row>
    <row r="617" spans="10:21">
      <c r="J617"/>
      <c r="K617"/>
      <c r="L617"/>
      <c r="M617"/>
      <c r="N617"/>
      <c r="O617"/>
      <c r="P617"/>
      <c r="Q617"/>
      <c r="R617"/>
      <c r="S617"/>
      <c r="T617"/>
      <c r="U617"/>
    </row>
    <row r="618" spans="10:21">
      <c r="J618"/>
      <c r="K618"/>
      <c r="L618"/>
      <c r="M618"/>
      <c r="N618"/>
      <c r="O618"/>
      <c r="P618"/>
      <c r="Q618"/>
      <c r="R618"/>
      <c r="S618"/>
      <c r="T618"/>
      <c r="U618"/>
    </row>
    <row r="619" spans="10:21">
      <c r="J619"/>
      <c r="K619"/>
      <c r="L619"/>
      <c r="M619"/>
      <c r="N619"/>
      <c r="O619"/>
      <c r="P619"/>
      <c r="Q619"/>
      <c r="R619"/>
      <c r="S619"/>
      <c r="T619"/>
      <c r="U619"/>
    </row>
    <row r="620" spans="10:21">
      <c r="J620"/>
      <c r="K620"/>
      <c r="L620"/>
      <c r="M620"/>
      <c r="N620"/>
      <c r="O620"/>
      <c r="P620"/>
      <c r="Q620"/>
      <c r="R620"/>
      <c r="S620"/>
      <c r="T620"/>
      <c r="U620"/>
    </row>
    <row r="621" spans="10:21">
      <c r="J621"/>
      <c r="K621"/>
      <c r="L621"/>
      <c r="M621"/>
      <c r="N621"/>
      <c r="O621"/>
      <c r="P621"/>
      <c r="Q621"/>
      <c r="R621"/>
      <c r="S621"/>
      <c r="T621"/>
      <c r="U621"/>
    </row>
    <row r="622" spans="10:21">
      <c r="J622"/>
      <c r="K622"/>
      <c r="L622"/>
      <c r="M622"/>
      <c r="N622"/>
      <c r="O622"/>
      <c r="P622"/>
      <c r="Q622"/>
      <c r="R622"/>
      <c r="S622"/>
      <c r="T622"/>
      <c r="U622"/>
    </row>
    <row r="623" spans="10:21">
      <c r="J623"/>
      <c r="K623"/>
      <c r="L623"/>
      <c r="M623"/>
      <c r="N623"/>
      <c r="O623"/>
      <c r="P623"/>
      <c r="Q623"/>
      <c r="R623"/>
      <c r="S623"/>
      <c r="T623"/>
      <c r="U623"/>
    </row>
    <row r="624" spans="10:21">
      <c r="J624"/>
      <c r="K624"/>
      <c r="L624"/>
      <c r="M624"/>
      <c r="N624"/>
      <c r="O624"/>
      <c r="P624"/>
      <c r="Q624"/>
      <c r="R624"/>
      <c r="S624"/>
      <c r="T624"/>
      <c r="U624"/>
    </row>
    <row r="625" spans="10:21">
      <c r="J625"/>
      <c r="K625"/>
      <c r="L625"/>
      <c r="M625"/>
      <c r="N625"/>
      <c r="O625"/>
      <c r="P625"/>
      <c r="Q625"/>
      <c r="R625"/>
      <c r="S625"/>
      <c r="T625"/>
      <c r="U625"/>
    </row>
    <row r="626" spans="10:21">
      <c r="J626"/>
      <c r="K626"/>
      <c r="L626"/>
      <c r="M626"/>
      <c r="N626"/>
      <c r="O626"/>
      <c r="P626"/>
      <c r="Q626"/>
      <c r="R626"/>
      <c r="S626"/>
      <c r="T626"/>
      <c r="U626"/>
    </row>
    <row r="627" spans="10:21">
      <c r="J627"/>
      <c r="K627"/>
      <c r="L627"/>
      <c r="M627"/>
      <c r="N627"/>
      <c r="O627"/>
      <c r="P627"/>
      <c r="Q627"/>
      <c r="R627"/>
      <c r="S627"/>
      <c r="T627"/>
      <c r="U627"/>
    </row>
    <row r="628" spans="10:21">
      <c r="J628"/>
      <c r="K628"/>
      <c r="L628"/>
      <c r="M628"/>
      <c r="N628"/>
      <c r="O628"/>
      <c r="P628"/>
      <c r="Q628"/>
      <c r="R628"/>
      <c r="S628"/>
      <c r="T628"/>
      <c r="U628"/>
    </row>
    <row r="629" spans="10:21">
      <c r="J629"/>
      <c r="K629"/>
      <c r="L629"/>
      <c r="M629"/>
      <c r="N629"/>
      <c r="O629"/>
      <c r="P629"/>
      <c r="Q629"/>
      <c r="R629"/>
      <c r="S629"/>
      <c r="T629"/>
      <c r="U629"/>
    </row>
    <row r="630" spans="10:21">
      <c r="J630"/>
      <c r="K630"/>
      <c r="L630"/>
      <c r="M630"/>
      <c r="N630"/>
      <c r="O630"/>
      <c r="P630"/>
      <c r="Q630"/>
      <c r="R630"/>
      <c r="S630"/>
      <c r="T630"/>
      <c r="U630"/>
    </row>
    <row r="631" spans="10:21">
      <c r="J631"/>
      <c r="K631"/>
      <c r="L631"/>
      <c r="M631"/>
      <c r="N631"/>
      <c r="O631"/>
      <c r="P631"/>
      <c r="Q631"/>
      <c r="R631"/>
      <c r="S631"/>
      <c r="T631"/>
      <c r="U631"/>
    </row>
    <row r="632" spans="10:21">
      <c r="J632"/>
      <c r="K632"/>
      <c r="L632"/>
      <c r="M632"/>
      <c r="N632"/>
      <c r="O632"/>
      <c r="P632"/>
      <c r="Q632"/>
      <c r="R632"/>
      <c r="S632"/>
      <c r="T632"/>
      <c r="U632"/>
    </row>
    <row r="633" spans="10:21">
      <c r="J633"/>
      <c r="K633"/>
      <c r="L633"/>
      <c r="M633"/>
      <c r="N633"/>
      <c r="O633"/>
      <c r="P633"/>
      <c r="Q633"/>
      <c r="R633"/>
      <c r="S633"/>
      <c r="T633"/>
      <c r="U633"/>
    </row>
    <row r="634" spans="10:21">
      <c r="J634"/>
      <c r="K634"/>
      <c r="L634"/>
      <c r="M634"/>
      <c r="N634"/>
      <c r="O634"/>
      <c r="P634"/>
      <c r="Q634"/>
      <c r="R634"/>
      <c r="S634"/>
      <c r="T634"/>
      <c r="U634"/>
    </row>
    <row r="635" spans="10:21">
      <c r="J635"/>
      <c r="K635"/>
      <c r="L635"/>
      <c r="M635"/>
      <c r="N635"/>
      <c r="O635"/>
      <c r="P635"/>
      <c r="Q635"/>
      <c r="R635"/>
      <c r="S635"/>
      <c r="T635"/>
      <c r="U635"/>
    </row>
    <row r="636" spans="10:21">
      <c r="J636"/>
      <c r="K636"/>
      <c r="L636"/>
      <c r="M636"/>
      <c r="N636"/>
      <c r="O636"/>
      <c r="P636"/>
      <c r="Q636"/>
      <c r="R636"/>
      <c r="S636"/>
      <c r="T636"/>
      <c r="U636"/>
    </row>
    <row r="637" spans="10:21">
      <c r="J637"/>
      <c r="K637"/>
      <c r="L637"/>
      <c r="M637"/>
      <c r="N637"/>
      <c r="O637"/>
      <c r="P637"/>
      <c r="Q637"/>
      <c r="R637"/>
      <c r="S637"/>
      <c r="T637"/>
      <c r="U637"/>
    </row>
    <row r="638" spans="10:21">
      <c r="J638"/>
      <c r="K638"/>
      <c r="L638"/>
      <c r="M638"/>
      <c r="N638"/>
      <c r="O638"/>
      <c r="P638"/>
      <c r="Q638"/>
      <c r="R638"/>
      <c r="S638"/>
      <c r="T638"/>
      <c r="U638"/>
    </row>
    <row r="639" spans="10:21">
      <c r="J639"/>
      <c r="K639"/>
      <c r="L639"/>
      <c r="M639"/>
      <c r="N639"/>
      <c r="O639"/>
      <c r="P639"/>
      <c r="Q639"/>
      <c r="R639"/>
      <c r="S639"/>
      <c r="T639"/>
      <c r="U639"/>
    </row>
    <row r="640" spans="10:21">
      <c r="J640"/>
      <c r="K640"/>
      <c r="L640"/>
      <c r="M640"/>
      <c r="N640"/>
      <c r="O640"/>
      <c r="P640"/>
      <c r="Q640"/>
      <c r="R640"/>
      <c r="S640"/>
      <c r="T640"/>
      <c r="U640"/>
    </row>
    <row r="641" spans="10:21">
      <c r="J641"/>
      <c r="K641"/>
      <c r="L641"/>
      <c r="M641"/>
      <c r="N641"/>
      <c r="O641"/>
      <c r="P641"/>
      <c r="Q641"/>
      <c r="R641"/>
      <c r="S641"/>
      <c r="T641"/>
      <c r="U641"/>
    </row>
    <row r="642" spans="10:21">
      <c r="J642"/>
      <c r="K642"/>
      <c r="L642"/>
      <c r="M642"/>
      <c r="N642"/>
      <c r="O642"/>
      <c r="P642"/>
      <c r="Q642"/>
      <c r="R642"/>
      <c r="S642"/>
      <c r="T642"/>
      <c r="U642"/>
    </row>
    <row r="643" spans="10:21">
      <c r="J643"/>
      <c r="K643"/>
      <c r="L643"/>
      <c r="M643"/>
      <c r="N643"/>
      <c r="O643"/>
      <c r="P643"/>
      <c r="Q643"/>
      <c r="R643"/>
      <c r="S643"/>
      <c r="T643"/>
      <c r="U643"/>
    </row>
    <row r="644" spans="10:21">
      <c r="J644"/>
      <c r="K644"/>
      <c r="L644"/>
      <c r="M644"/>
      <c r="N644"/>
      <c r="O644"/>
      <c r="P644"/>
      <c r="Q644"/>
      <c r="R644"/>
      <c r="S644"/>
      <c r="T644"/>
      <c r="U644"/>
    </row>
    <row r="645" spans="10:21">
      <c r="J645"/>
      <c r="K645"/>
      <c r="L645"/>
      <c r="M645"/>
      <c r="N645"/>
      <c r="O645"/>
      <c r="P645"/>
      <c r="Q645"/>
      <c r="R645"/>
      <c r="S645"/>
      <c r="T645"/>
      <c r="U645"/>
    </row>
    <row r="646" spans="10:21">
      <c r="J646"/>
      <c r="K646"/>
      <c r="L646"/>
      <c r="M646"/>
      <c r="N646"/>
      <c r="O646"/>
      <c r="P646"/>
      <c r="Q646"/>
      <c r="R646"/>
      <c r="S646"/>
      <c r="T646"/>
      <c r="U646"/>
    </row>
    <row r="647" spans="10:21">
      <c r="J647"/>
      <c r="K647"/>
      <c r="L647"/>
      <c r="M647"/>
      <c r="N647"/>
      <c r="O647"/>
      <c r="P647"/>
      <c r="Q647"/>
      <c r="R647"/>
      <c r="S647"/>
      <c r="T647"/>
      <c r="U647"/>
    </row>
    <row r="648" spans="10:21">
      <c r="J648"/>
      <c r="K648"/>
      <c r="L648"/>
      <c r="M648"/>
      <c r="N648"/>
      <c r="O648"/>
      <c r="P648"/>
      <c r="Q648"/>
      <c r="R648"/>
      <c r="S648"/>
      <c r="T648"/>
      <c r="U648"/>
    </row>
    <row r="649" spans="10:21">
      <c r="J649"/>
      <c r="K649"/>
      <c r="L649"/>
      <c r="M649"/>
      <c r="N649"/>
      <c r="O649"/>
      <c r="P649"/>
      <c r="Q649"/>
      <c r="R649"/>
      <c r="S649"/>
      <c r="T649"/>
      <c r="U649"/>
    </row>
    <row r="650" spans="10:21">
      <c r="J650"/>
      <c r="K650"/>
      <c r="L650"/>
      <c r="M650"/>
      <c r="N650"/>
      <c r="O650"/>
      <c r="P650"/>
      <c r="Q650"/>
      <c r="R650"/>
      <c r="S650"/>
      <c r="T650"/>
      <c r="U650"/>
    </row>
    <row r="651" spans="10:21">
      <c r="J651"/>
      <c r="K651"/>
      <c r="L651"/>
      <c r="M651"/>
      <c r="N651"/>
      <c r="O651"/>
      <c r="P651"/>
      <c r="Q651"/>
      <c r="R651"/>
      <c r="S651"/>
      <c r="T651"/>
      <c r="U651"/>
    </row>
    <row r="652" spans="10:21">
      <c r="J652"/>
      <c r="K652"/>
      <c r="L652"/>
      <c r="M652"/>
      <c r="N652"/>
      <c r="O652"/>
      <c r="P652"/>
      <c r="Q652"/>
      <c r="R652"/>
      <c r="S652"/>
      <c r="T652"/>
      <c r="U652"/>
    </row>
    <row r="653" spans="10:21">
      <c r="J653"/>
      <c r="K653"/>
      <c r="L653"/>
      <c r="M653"/>
      <c r="N653"/>
      <c r="O653"/>
      <c r="P653"/>
      <c r="Q653"/>
      <c r="R653"/>
      <c r="S653"/>
      <c r="T653"/>
      <c r="U653"/>
    </row>
    <row r="654" spans="10:21">
      <c r="J654"/>
      <c r="K654"/>
      <c r="L654"/>
      <c r="M654"/>
      <c r="N654"/>
      <c r="O654"/>
      <c r="P654"/>
      <c r="Q654"/>
      <c r="R654"/>
      <c r="S654"/>
      <c r="T654"/>
      <c r="U654"/>
    </row>
    <row r="655" spans="10:21">
      <c r="J655"/>
      <c r="K655"/>
      <c r="L655"/>
      <c r="M655"/>
      <c r="N655"/>
      <c r="O655"/>
      <c r="P655"/>
      <c r="Q655"/>
      <c r="R655"/>
      <c r="S655"/>
      <c r="T655"/>
      <c r="U655"/>
    </row>
    <row r="656" spans="10:21">
      <c r="J656"/>
      <c r="K656"/>
      <c r="L656"/>
      <c r="M656"/>
      <c r="N656"/>
      <c r="O656"/>
      <c r="P656"/>
      <c r="Q656"/>
      <c r="R656"/>
      <c r="S656"/>
      <c r="T656"/>
      <c r="U656"/>
    </row>
    <row r="657" spans="10:21">
      <c r="J657"/>
      <c r="K657"/>
      <c r="L657"/>
      <c r="M657"/>
      <c r="N657"/>
      <c r="O657"/>
      <c r="P657"/>
      <c r="Q657"/>
      <c r="R657"/>
      <c r="S657"/>
      <c r="T657"/>
      <c r="U657"/>
    </row>
    <row r="658" spans="10:21">
      <c r="J658"/>
      <c r="K658"/>
      <c r="L658"/>
      <c r="M658"/>
      <c r="N658"/>
      <c r="O658"/>
      <c r="P658"/>
      <c r="Q658"/>
      <c r="R658"/>
      <c r="S658"/>
      <c r="T658"/>
      <c r="U658"/>
    </row>
    <row r="659" spans="10:21">
      <c r="J659"/>
      <c r="K659"/>
      <c r="L659"/>
      <c r="M659"/>
      <c r="N659"/>
      <c r="O659"/>
      <c r="P659"/>
      <c r="Q659"/>
      <c r="R659"/>
      <c r="S659"/>
      <c r="T659"/>
      <c r="U659"/>
    </row>
    <row r="660" spans="10:21">
      <c r="J660"/>
      <c r="K660"/>
      <c r="L660"/>
      <c r="M660"/>
      <c r="N660"/>
      <c r="O660"/>
      <c r="P660"/>
      <c r="Q660"/>
      <c r="R660"/>
      <c r="S660"/>
      <c r="T660"/>
      <c r="U660"/>
    </row>
    <row r="661" spans="10:21">
      <c r="J661"/>
      <c r="K661"/>
      <c r="L661"/>
      <c r="M661"/>
      <c r="N661"/>
      <c r="O661"/>
      <c r="P661"/>
      <c r="Q661"/>
      <c r="R661"/>
      <c r="S661"/>
      <c r="T661"/>
      <c r="U661"/>
    </row>
    <row r="662" spans="10:21">
      <c r="J662"/>
      <c r="K662"/>
      <c r="L662"/>
      <c r="M662"/>
      <c r="N662"/>
      <c r="O662"/>
      <c r="P662"/>
      <c r="Q662"/>
      <c r="R662"/>
      <c r="S662"/>
      <c r="T662"/>
      <c r="U662"/>
    </row>
    <row r="663" spans="10:21">
      <c r="J663"/>
      <c r="K663"/>
      <c r="L663"/>
      <c r="M663"/>
      <c r="N663"/>
      <c r="O663"/>
      <c r="P663"/>
      <c r="Q663"/>
      <c r="R663"/>
      <c r="S663"/>
      <c r="T663"/>
      <c r="U663"/>
    </row>
    <row r="664" spans="10:21">
      <c r="J664"/>
      <c r="K664"/>
      <c r="L664"/>
      <c r="M664"/>
      <c r="N664"/>
      <c r="O664"/>
      <c r="P664"/>
      <c r="Q664"/>
      <c r="R664"/>
      <c r="S664"/>
      <c r="T664"/>
      <c r="U664"/>
    </row>
    <row r="665" spans="10:21">
      <c r="J665"/>
      <c r="K665"/>
      <c r="L665"/>
      <c r="M665"/>
      <c r="N665"/>
      <c r="O665"/>
      <c r="P665"/>
      <c r="Q665"/>
      <c r="R665"/>
      <c r="S665"/>
      <c r="T665"/>
      <c r="U665"/>
    </row>
    <row r="666" spans="10:21">
      <c r="J666"/>
      <c r="K666"/>
      <c r="L666"/>
      <c r="M666"/>
      <c r="N666"/>
      <c r="O666"/>
      <c r="P666"/>
      <c r="Q666"/>
      <c r="R666"/>
      <c r="S666"/>
      <c r="T666"/>
      <c r="U666"/>
    </row>
    <row r="667" spans="10:21">
      <c r="J667"/>
      <c r="K667"/>
      <c r="L667"/>
      <c r="M667"/>
      <c r="N667"/>
      <c r="O667"/>
      <c r="P667"/>
      <c r="Q667"/>
      <c r="R667"/>
      <c r="S667"/>
      <c r="T667"/>
      <c r="U667"/>
    </row>
    <row r="668" spans="10:21">
      <c r="J668"/>
      <c r="K668"/>
      <c r="L668"/>
      <c r="M668"/>
      <c r="N668"/>
      <c r="O668"/>
      <c r="P668"/>
      <c r="Q668"/>
      <c r="R668"/>
      <c r="S668"/>
      <c r="T668"/>
      <c r="U668"/>
    </row>
    <row r="669" spans="10:21">
      <c r="J669"/>
      <c r="K669"/>
      <c r="L669"/>
      <c r="M669"/>
      <c r="N669"/>
      <c r="O669"/>
      <c r="P669"/>
      <c r="Q669"/>
      <c r="R669"/>
      <c r="S669"/>
      <c r="T669"/>
      <c r="U669"/>
    </row>
    <row r="670" spans="10:21">
      <c r="J670"/>
      <c r="K670"/>
      <c r="L670"/>
      <c r="M670"/>
      <c r="N670"/>
      <c r="O670"/>
      <c r="P670"/>
      <c r="Q670"/>
      <c r="R670"/>
      <c r="S670"/>
      <c r="T670"/>
      <c r="U670"/>
    </row>
    <row r="671" spans="10:21">
      <c r="J671"/>
      <c r="K671"/>
      <c r="L671"/>
      <c r="M671"/>
      <c r="N671"/>
      <c r="O671"/>
      <c r="P671"/>
      <c r="Q671"/>
      <c r="R671"/>
      <c r="S671"/>
      <c r="T671"/>
      <c r="U671"/>
    </row>
    <row r="672" spans="10:21">
      <c r="J672"/>
      <c r="K672"/>
      <c r="L672"/>
      <c r="M672"/>
      <c r="N672"/>
      <c r="O672"/>
      <c r="P672"/>
      <c r="Q672"/>
      <c r="R672"/>
      <c r="S672"/>
      <c r="T672"/>
      <c r="U672"/>
    </row>
    <row r="673" spans="10:21">
      <c r="J673"/>
      <c r="K673"/>
      <c r="L673"/>
      <c r="M673"/>
      <c r="N673"/>
      <c r="O673"/>
      <c r="P673"/>
      <c r="Q673"/>
      <c r="R673"/>
      <c r="S673"/>
      <c r="T673"/>
      <c r="U673"/>
    </row>
    <row r="674" spans="10:21">
      <c r="J674"/>
      <c r="K674"/>
      <c r="L674"/>
      <c r="M674"/>
      <c r="N674"/>
      <c r="O674"/>
      <c r="P674"/>
      <c r="Q674"/>
      <c r="R674"/>
      <c r="S674"/>
      <c r="T674"/>
      <c r="U674"/>
    </row>
    <row r="675" spans="10:21">
      <c r="J675"/>
      <c r="K675"/>
      <c r="L675"/>
      <c r="M675"/>
      <c r="N675"/>
      <c r="O675"/>
      <c r="P675"/>
      <c r="Q675"/>
      <c r="R675"/>
      <c r="S675"/>
      <c r="T675"/>
      <c r="U675"/>
    </row>
    <row r="676" spans="10:21">
      <c r="J676"/>
      <c r="K676"/>
      <c r="L676"/>
      <c r="M676"/>
      <c r="N676"/>
      <c r="O676"/>
      <c r="P676"/>
      <c r="Q676"/>
      <c r="R676"/>
      <c r="S676"/>
      <c r="T676"/>
      <c r="U676"/>
    </row>
    <row r="677" spans="10:21">
      <c r="J677"/>
      <c r="K677"/>
      <c r="L677"/>
      <c r="M677"/>
      <c r="N677"/>
      <c r="O677"/>
      <c r="P677"/>
      <c r="Q677"/>
      <c r="R677"/>
      <c r="S677"/>
      <c r="T677"/>
      <c r="U677"/>
    </row>
    <row r="678" spans="10:21">
      <c r="J678"/>
      <c r="K678"/>
      <c r="L678"/>
      <c r="M678"/>
      <c r="N678"/>
      <c r="O678"/>
      <c r="P678"/>
      <c r="Q678"/>
      <c r="R678"/>
      <c r="S678"/>
      <c r="T678"/>
      <c r="U678"/>
    </row>
    <row r="679" spans="10:21">
      <c r="J679"/>
      <c r="K679"/>
      <c r="L679"/>
      <c r="M679"/>
      <c r="N679"/>
      <c r="O679"/>
      <c r="P679"/>
      <c r="Q679"/>
      <c r="R679"/>
      <c r="S679"/>
      <c r="T679"/>
      <c r="U679"/>
    </row>
    <row r="680" spans="10:21">
      <c r="J680"/>
      <c r="K680"/>
      <c r="L680"/>
      <c r="M680"/>
      <c r="N680"/>
      <c r="O680"/>
      <c r="P680"/>
      <c r="Q680"/>
      <c r="R680"/>
      <c r="S680"/>
      <c r="T680"/>
      <c r="U680"/>
    </row>
    <row r="681" spans="10:21">
      <c r="J681"/>
      <c r="K681"/>
      <c r="L681"/>
      <c r="M681"/>
      <c r="N681"/>
      <c r="O681"/>
      <c r="P681"/>
      <c r="Q681"/>
      <c r="R681"/>
      <c r="S681"/>
      <c r="T681"/>
      <c r="U681"/>
    </row>
    <row r="682" spans="10:21">
      <c r="J682"/>
      <c r="K682"/>
      <c r="L682"/>
      <c r="M682"/>
      <c r="N682"/>
      <c r="O682"/>
      <c r="P682"/>
      <c r="Q682"/>
      <c r="R682"/>
      <c r="S682"/>
      <c r="T682"/>
      <c r="U682"/>
    </row>
    <row r="683" spans="10:21">
      <c r="J683"/>
      <c r="K683"/>
      <c r="L683"/>
      <c r="M683"/>
      <c r="N683"/>
      <c r="O683"/>
      <c r="P683"/>
      <c r="Q683"/>
      <c r="R683"/>
      <c r="S683"/>
      <c r="T683"/>
      <c r="U683"/>
    </row>
    <row r="684" spans="10:21">
      <c r="J684"/>
      <c r="K684"/>
      <c r="L684"/>
      <c r="M684"/>
      <c r="N684"/>
      <c r="O684"/>
      <c r="P684"/>
      <c r="Q684"/>
      <c r="R684"/>
      <c r="S684"/>
      <c r="T684"/>
      <c r="U684"/>
    </row>
    <row r="685" spans="10:21">
      <c r="J685"/>
      <c r="K685"/>
      <c r="L685"/>
      <c r="M685"/>
      <c r="N685"/>
      <c r="O685"/>
      <c r="P685"/>
      <c r="Q685"/>
      <c r="R685"/>
      <c r="S685"/>
      <c r="T685"/>
      <c r="U685"/>
    </row>
    <row r="686" spans="10:21">
      <c r="J686"/>
      <c r="K686"/>
      <c r="L686"/>
      <c r="M686"/>
      <c r="N686"/>
      <c r="O686"/>
      <c r="P686"/>
      <c r="Q686"/>
      <c r="R686"/>
      <c r="S686"/>
      <c r="T686"/>
      <c r="U686"/>
    </row>
    <row r="687" spans="10:21">
      <c r="J687"/>
      <c r="K687"/>
      <c r="L687"/>
      <c r="M687"/>
      <c r="N687"/>
      <c r="O687"/>
      <c r="P687"/>
      <c r="Q687"/>
      <c r="R687"/>
      <c r="S687"/>
      <c r="T687"/>
      <c r="U687"/>
    </row>
    <row r="688" spans="10:21">
      <c r="J688"/>
      <c r="K688"/>
      <c r="L688"/>
      <c r="M688"/>
      <c r="N688"/>
      <c r="O688"/>
      <c r="P688"/>
      <c r="Q688"/>
      <c r="R688"/>
      <c r="S688"/>
      <c r="T688"/>
      <c r="U688"/>
    </row>
    <row r="689" spans="10:21">
      <c r="J689"/>
      <c r="K689"/>
      <c r="L689"/>
      <c r="M689"/>
      <c r="N689"/>
      <c r="O689"/>
      <c r="P689"/>
      <c r="Q689"/>
      <c r="R689"/>
      <c r="S689"/>
      <c r="T689"/>
      <c r="U689"/>
    </row>
    <row r="690" spans="10:21">
      <c r="J690"/>
      <c r="K690"/>
      <c r="L690"/>
      <c r="M690"/>
      <c r="N690"/>
      <c r="O690"/>
      <c r="P690"/>
      <c r="Q690"/>
      <c r="R690"/>
      <c r="S690"/>
      <c r="T690"/>
      <c r="U690"/>
    </row>
    <row r="691" spans="10:21">
      <c r="J691"/>
      <c r="K691"/>
      <c r="L691"/>
      <c r="M691"/>
      <c r="N691"/>
      <c r="O691"/>
      <c r="P691"/>
      <c r="Q691"/>
      <c r="R691"/>
      <c r="S691"/>
      <c r="T691"/>
      <c r="U691"/>
    </row>
    <row r="692" spans="10:21">
      <c r="J692"/>
      <c r="K692"/>
      <c r="L692"/>
      <c r="M692"/>
      <c r="N692"/>
      <c r="O692"/>
      <c r="P692"/>
      <c r="Q692"/>
      <c r="R692"/>
      <c r="S692"/>
      <c r="T692"/>
      <c r="U692"/>
    </row>
    <row r="693" spans="10:21">
      <c r="J693"/>
      <c r="K693"/>
      <c r="L693"/>
      <c r="M693"/>
      <c r="N693"/>
      <c r="O693"/>
      <c r="P693"/>
      <c r="Q693"/>
      <c r="R693"/>
      <c r="S693"/>
      <c r="T693"/>
      <c r="U693"/>
    </row>
    <row r="694" spans="10:21">
      <c r="J694"/>
      <c r="K694"/>
      <c r="L694"/>
      <c r="M694"/>
      <c r="N694"/>
      <c r="O694"/>
      <c r="P694"/>
      <c r="Q694"/>
      <c r="R694"/>
      <c r="S694"/>
      <c r="T694"/>
      <c r="U694"/>
    </row>
    <row r="695" spans="10:21">
      <c r="J695"/>
      <c r="K695"/>
      <c r="L695"/>
      <c r="M695"/>
      <c r="N695"/>
      <c r="O695"/>
      <c r="P695"/>
      <c r="Q695"/>
      <c r="R695"/>
      <c r="S695"/>
      <c r="T695"/>
      <c r="U695"/>
    </row>
    <row r="696" spans="10:21">
      <c r="J696"/>
      <c r="K696"/>
      <c r="L696"/>
      <c r="M696"/>
      <c r="N696"/>
      <c r="O696"/>
      <c r="P696"/>
      <c r="Q696"/>
      <c r="R696"/>
      <c r="S696"/>
      <c r="T696"/>
      <c r="U696"/>
    </row>
    <row r="697" spans="10:21">
      <c r="J697"/>
      <c r="K697"/>
      <c r="L697"/>
      <c r="M697"/>
      <c r="N697"/>
      <c r="O697"/>
      <c r="P697"/>
      <c r="Q697"/>
      <c r="R697"/>
      <c r="S697"/>
      <c r="T697"/>
      <c r="U697"/>
    </row>
    <row r="698" spans="10:21">
      <c r="J698"/>
      <c r="K698"/>
      <c r="L698"/>
      <c r="M698"/>
      <c r="N698"/>
      <c r="O698"/>
      <c r="P698"/>
      <c r="Q698"/>
      <c r="R698"/>
      <c r="S698"/>
      <c r="T698"/>
      <c r="U698"/>
    </row>
    <row r="699" spans="10:21">
      <c r="J699"/>
      <c r="K699"/>
      <c r="L699"/>
      <c r="M699"/>
      <c r="N699"/>
      <c r="O699"/>
      <c r="P699"/>
      <c r="Q699"/>
      <c r="R699"/>
      <c r="S699"/>
      <c r="T699"/>
      <c r="U699"/>
    </row>
    <row r="700" spans="10:21">
      <c r="J700"/>
      <c r="K700"/>
      <c r="L700"/>
      <c r="M700"/>
      <c r="N700"/>
      <c r="O700"/>
      <c r="P700"/>
      <c r="Q700"/>
      <c r="R700"/>
      <c r="S700"/>
      <c r="T700"/>
      <c r="U700"/>
    </row>
    <row r="701" spans="10:21">
      <c r="J701"/>
      <c r="K701"/>
      <c r="L701"/>
      <c r="M701"/>
      <c r="N701"/>
      <c r="O701"/>
      <c r="P701"/>
      <c r="Q701"/>
      <c r="R701"/>
      <c r="S701"/>
      <c r="T701"/>
      <c r="U701"/>
    </row>
    <row r="702" spans="10:21">
      <c r="J702"/>
      <c r="K702"/>
      <c r="L702"/>
      <c r="M702"/>
      <c r="N702"/>
      <c r="O702"/>
      <c r="P702"/>
      <c r="Q702"/>
      <c r="R702"/>
      <c r="S702"/>
      <c r="T702"/>
      <c r="U702"/>
    </row>
    <row r="703" spans="10:21">
      <c r="J703"/>
      <c r="K703"/>
      <c r="L703"/>
      <c r="M703"/>
      <c r="N703"/>
      <c r="O703"/>
      <c r="P703"/>
      <c r="Q703"/>
      <c r="R703"/>
      <c r="S703"/>
      <c r="T703"/>
      <c r="U703"/>
    </row>
    <row r="704" spans="10:21">
      <c r="J704"/>
      <c r="K704"/>
      <c r="L704"/>
      <c r="M704"/>
      <c r="N704"/>
      <c r="O704"/>
      <c r="P704"/>
      <c r="Q704"/>
      <c r="R704"/>
      <c r="S704"/>
      <c r="T704"/>
      <c r="U704"/>
    </row>
    <row r="705" spans="10:21">
      <c r="J705"/>
      <c r="K705"/>
      <c r="L705"/>
      <c r="M705"/>
      <c r="N705"/>
      <c r="O705"/>
      <c r="P705"/>
      <c r="Q705"/>
      <c r="R705"/>
      <c r="S705"/>
      <c r="T705"/>
      <c r="U705"/>
    </row>
    <row r="706" spans="10:21">
      <c r="J706"/>
      <c r="K706"/>
      <c r="L706"/>
      <c r="M706"/>
      <c r="N706"/>
      <c r="O706"/>
      <c r="P706"/>
      <c r="Q706"/>
      <c r="R706"/>
      <c r="S706"/>
      <c r="T706"/>
      <c r="U706"/>
    </row>
    <row r="707" spans="10:21">
      <c r="J707"/>
      <c r="K707"/>
      <c r="L707"/>
      <c r="M707"/>
      <c r="N707"/>
      <c r="O707"/>
      <c r="P707"/>
      <c r="Q707"/>
      <c r="R707"/>
      <c r="S707"/>
      <c r="T707"/>
      <c r="U707"/>
    </row>
    <row r="708" spans="10:21">
      <c r="J708"/>
      <c r="K708"/>
      <c r="L708"/>
      <c r="M708"/>
      <c r="N708"/>
      <c r="O708"/>
      <c r="P708"/>
      <c r="Q708"/>
      <c r="R708"/>
      <c r="S708"/>
      <c r="T708"/>
      <c r="U708"/>
    </row>
    <row r="709" spans="10:21">
      <c r="J709"/>
      <c r="K709"/>
      <c r="L709"/>
      <c r="M709"/>
      <c r="N709"/>
      <c r="O709"/>
      <c r="P709"/>
      <c r="Q709"/>
      <c r="R709"/>
      <c r="S709"/>
      <c r="T709"/>
      <c r="U709"/>
    </row>
    <row r="710" spans="10:21">
      <c r="J710"/>
      <c r="K710"/>
      <c r="L710"/>
      <c r="M710"/>
      <c r="N710"/>
      <c r="O710"/>
      <c r="P710"/>
      <c r="Q710"/>
      <c r="R710"/>
      <c r="S710"/>
      <c r="T710"/>
      <c r="U710"/>
    </row>
    <row r="711" spans="10:21">
      <c r="J711"/>
      <c r="K711"/>
      <c r="L711"/>
      <c r="M711"/>
      <c r="N711"/>
      <c r="O711"/>
      <c r="P711"/>
      <c r="Q711"/>
      <c r="R711"/>
      <c r="S711"/>
      <c r="T711"/>
      <c r="U711"/>
    </row>
    <row r="712" spans="10:21">
      <c r="J712"/>
      <c r="K712"/>
      <c r="L712"/>
      <c r="M712"/>
      <c r="N712"/>
      <c r="O712"/>
      <c r="P712"/>
      <c r="Q712"/>
      <c r="R712"/>
      <c r="S712"/>
      <c r="T712"/>
      <c r="U712"/>
    </row>
    <row r="713" spans="10:21">
      <c r="J713"/>
      <c r="K713"/>
      <c r="L713"/>
      <c r="M713"/>
      <c r="N713"/>
      <c r="O713"/>
      <c r="P713"/>
      <c r="Q713"/>
      <c r="R713"/>
      <c r="S713"/>
      <c r="T713"/>
      <c r="U713"/>
    </row>
    <row r="714" spans="10:21">
      <c r="J714"/>
      <c r="K714"/>
      <c r="L714"/>
      <c r="M714"/>
      <c r="N714"/>
      <c r="O714"/>
      <c r="P714"/>
      <c r="Q714"/>
      <c r="R714"/>
      <c r="S714"/>
      <c r="T714"/>
      <c r="U714"/>
    </row>
    <row r="715" spans="10:21">
      <c r="J715"/>
      <c r="K715"/>
      <c r="L715"/>
      <c r="M715"/>
      <c r="N715"/>
      <c r="O715"/>
      <c r="P715"/>
      <c r="Q715"/>
      <c r="R715"/>
      <c r="S715"/>
      <c r="T715"/>
      <c r="U715"/>
    </row>
    <row r="716" spans="10:21">
      <c r="J716"/>
      <c r="K716"/>
      <c r="L716"/>
      <c r="M716"/>
      <c r="N716"/>
      <c r="O716"/>
      <c r="P716"/>
      <c r="Q716"/>
      <c r="R716"/>
      <c r="S716"/>
      <c r="T716"/>
      <c r="U716"/>
    </row>
    <row r="717" spans="10:21">
      <c r="J717"/>
      <c r="K717"/>
      <c r="L717"/>
      <c r="M717"/>
      <c r="N717"/>
      <c r="O717"/>
      <c r="P717"/>
      <c r="Q717"/>
      <c r="R717"/>
      <c r="S717"/>
      <c r="T717"/>
      <c r="U717"/>
    </row>
    <row r="718" spans="10:21">
      <c r="J718"/>
      <c r="K718"/>
      <c r="L718"/>
      <c r="M718"/>
      <c r="N718"/>
      <c r="O718"/>
      <c r="P718"/>
      <c r="Q718"/>
      <c r="R718"/>
      <c r="S718"/>
      <c r="T718"/>
      <c r="U718"/>
    </row>
    <row r="719" spans="10:21">
      <c r="J719"/>
      <c r="K719"/>
      <c r="L719"/>
      <c r="M719"/>
      <c r="N719"/>
      <c r="O719"/>
      <c r="P719"/>
      <c r="Q719"/>
      <c r="R719"/>
      <c r="S719"/>
      <c r="T719"/>
      <c r="U719"/>
    </row>
    <row r="720" spans="10:21">
      <c r="J720"/>
      <c r="K720"/>
      <c r="L720"/>
      <c r="M720"/>
      <c r="N720"/>
      <c r="O720"/>
      <c r="P720"/>
      <c r="Q720"/>
      <c r="R720"/>
      <c r="S720"/>
      <c r="T720"/>
      <c r="U720"/>
    </row>
    <row r="721" spans="10:21">
      <c r="J721"/>
      <c r="K721"/>
      <c r="L721"/>
      <c r="M721"/>
      <c r="N721"/>
      <c r="O721"/>
      <c r="P721"/>
      <c r="Q721"/>
      <c r="R721"/>
      <c r="S721"/>
      <c r="T721"/>
      <c r="U721"/>
    </row>
    <row r="722" spans="10:21">
      <c r="J722"/>
      <c r="K722"/>
      <c r="L722"/>
      <c r="M722"/>
      <c r="N722"/>
      <c r="O722"/>
      <c r="P722"/>
      <c r="Q722"/>
      <c r="R722"/>
      <c r="S722"/>
      <c r="T722"/>
      <c r="U722"/>
    </row>
    <row r="723" spans="10:21">
      <c r="J723"/>
      <c r="K723"/>
      <c r="L723"/>
      <c r="M723"/>
      <c r="N723"/>
      <c r="O723"/>
      <c r="P723"/>
      <c r="Q723"/>
      <c r="R723"/>
      <c r="S723"/>
      <c r="T723"/>
      <c r="U723"/>
    </row>
    <row r="724" spans="10:21">
      <c r="J724"/>
      <c r="K724"/>
      <c r="L724"/>
      <c r="M724"/>
      <c r="N724"/>
      <c r="O724"/>
      <c r="P724"/>
      <c r="Q724"/>
      <c r="R724"/>
      <c r="S724"/>
      <c r="T724"/>
      <c r="U724"/>
    </row>
    <row r="725" spans="10:21">
      <c r="J725"/>
      <c r="K725"/>
      <c r="L725"/>
      <c r="M725"/>
      <c r="N725"/>
      <c r="O725"/>
      <c r="P725"/>
      <c r="Q725"/>
      <c r="R725"/>
      <c r="S725"/>
      <c r="T725"/>
      <c r="U725"/>
    </row>
    <row r="726" spans="10:21">
      <c r="J726"/>
      <c r="K726"/>
      <c r="L726"/>
      <c r="M726"/>
      <c r="N726"/>
      <c r="O726"/>
      <c r="P726"/>
      <c r="Q726"/>
      <c r="R726"/>
      <c r="S726"/>
      <c r="T726"/>
      <c r="U726"/>
    </row>
    <row r="727" spans="10:21">
      <c r="J727"/>
      <c r="K727"/>
      <c r="L727"/>
      <c r="M727"/>
      <c r="N727"/>
      <c r="O727"/>
      <c r="P727"/>
      <c r="Q727"/>
      <c r="R727"/>
      <c r="S727"/>
      <c r="T727"/>
      <c r="U727"/>
    </row>
    <row r="728" spans="10:21">
      <c r="J728"/>
      <c r="K728"/>
      <c r="L728"/>
      <c r="M728"/>
      <c r="N728"/>
      <c r="O728"/>
      <c r="P728"/>
      <c r="Q728"/>
      <c r="R728"/>
      <c r="S728"/>
      <c r="T728"/>
      <c r="U728"/>
    </row>
    <row r="729" spans="10:21">
      <c r="J729"/>
      <c r="K729"/>
      <c r="L729"/>
      <c r="M729"/>
      <c r="N729"/>
      <c r="O729"/>
      <c r="P729"/>
      <c r="Q729"/>
      <c r="R729"/>
      <c r="S729"/>
      <c r="T729"/>
      <c r="U729"/>
    </row>
    <row r="730" spans="10:21">
      <c r="J730"/>
      <c r="K730"/>
      <c r="L730"/>
      <c r="M730"/>
      <c r="N730"/>
      <c r="O730"/>
      <c r="P730"/>
      <c r="Q730"/>
      <c r="R730"/>
      <c r="S730"/>
      <c r="T730"/>
      <c r="U730"/>
    </row>
    <row r="731" spans="10:21">
      <c r="J731"/>
      <c r="K731"/>
      <c r="L731"/>
      <c r="M731"/>
      <c r="N731"/>
      <c r="O731"/>
      <c r="P731"/>
      <c r="Q731"/>
      <c r="R731"/>
      <c r="S731"/>
      <c r="T731"/>
      <c r="U731"/>
    </row>
    <row r="732" spans="10:21">
      <c r="J732"/>
      <c r="K732"/>
      <c r="L732"/>
      <c r="M732"/>
      <c r="N732"/>
      <c r="O732"/>
      <c r="P732"/>
      <c r="Q732"/>
      <c r="R732"/>
      <c r="S732"/>
      <c r="T732"/>
      <c r="U732"/>
    </row>
    <row r="733" spans="10:21">
      <c r="J733"/>
      <c r="K733"/>
      <c r="L733"/>
      <c r="M733"/>
      <c r="N733"/>
      <c r="O733"/>
      <c r="P733"/>
      <c r="Q733"/>
      <c r="R733"/>
      <c r="S733"/>
      <c r="T733"/>
      <c r="U733"/>
    </row>
    <row r="734" spans="10:21">
      <c r="J734"/>
      <c r="K734"/>
      <c r="L734"/>
      <c r="M734"/>
      <c r="N734"/>
      <c r="O734"/>
      <c r="P734"/>
      <c r="Q734"/>
      <c r="R734"/>
      <c r="S734"/>
      <c r="T734"/>
      <c r="U734"/>
    </row>
    <row r="735" spans="10:21">
      <c r="J735"/>
      <c r="K735"/>
      <c r="L735"/>
      <c r="M735"/>
      <c r="N735"/>
      <c r="O735"/>
      <c r="P735"/>
      <c r="Q735"/>
      <c r="R735"/>
      <c r="S735"/>
      <c r="T735"/>
      <c r="U735"/>
    </row>
    <row r="736" spans="10:21">
      <c r="J736"/>
      <c r="K736"/>
      <c r="L736"/>
      <c r="M736"/>
      <c r="N736"/>
      <c r="O736"/>
      <c r="P736"/>
      <c r="Q736"/>
      <c r="R736"/>
      <c r="S736"/>
      <c r="T736"/>
      <c r="U736"/>
    </row>
    <row r="737" spans="10:21">
      <c r="J737"/>
      <c r="K737"/>
      <c r="L737"/>
      <c r="M737"/>
      <c r="N737"/>
      <c r="O737"/>
      <c r="P737"/>
      <c r="Q737"/>
      <c r="R737"/>
      <c r="S737"/>
      <c r="T737"/>
      <c r="U737"/>
    </row>
    <row r="738" spans="10:21">
      <c r="J738"/>
      <c r="K738"/>
      <c r="L738"/>
      <c r="M738"/>
      <c r="N738"/>
      <c r="O738"/>
      <c r="P738"/>
      <c r="Q738"/>
      <c r="R738"/>
      <c r="S738"/>
      <c r="T738"/>
      <c r="U738"/>
    </row>
    <row r="739" spans="10:21">
      <c r="J739"/>
      <c r="K739"/>
      <c r="L739"/>
      <c r="M739"/>
      <c r="N739"/>
      <c r="O739"/>
      <c r="P739"/>
      <c r="Q739"/>
      <c r="R739"/>
      <c r="S739"/>
      <c r="T739"/>
      <c r="U739"/>
    </row>
    <row r="740" spans="10:21">
      <c r="J740"/>
      <c r="K740"/>
      <c r="L740"/>
      <c r="M740"/>
      <c r="N740"/>
      <c r="O740"/>
      <c r="P740"/>
      <c r="Q740"/>
      <c r="R740"/>
      <c r="S740"/>
      <c r="T740"/>
      <c r="U740"/>
    </row>
    <row r="741" spans="10:21">
      <c r="J741"/>
      <c r="K741"/>
      <c r="L741"/>
      <c r="M741"/>
      <c r="N741"/>
      <c r="O741"/>
      <c r="P741"/>
      <c r="Q741"/>
      <c r="R741"/>
      <c r="S741"/>
      <c r="T741"/>
      <c r="U741"/>
    </row>
    <row r="742" spans="10:21">
      <c r="J742"/>
      <c r="K742"/>
      <c r="L742"/>
      <c r="M742"/>
      <c r="N742"/>
      <c r="O742"/>
      <c r="P742"/>
      <c r="Q742"/>
      <c r="R742"/>
      <c r="S742"/>
      <c r="T742"/>
      <c r="U742"/>
    </row>
    <row r="743" spans="10:21">
      <c r="J743"/>
      <c r="K743"/>
      <c r="L743"/>
      <c r="M743"/>
      <c r="N743"/>
      <c r="O743"/>
      <c r="P743"/>
      <c r="Q743"/>
      <c r="R743"/>
      <c r="S743"/>
      <c r="T743"/>
      <c r="U743"/>
    </row>
    <row r="744" spans="10:21">
      <c r="J744"/>
      <c r="K744"/>
      <c r="L744"/>
      <c r="M744"/>
      <c r="N744"/>
      <c r="O744"/>
      <c r="P744"/>
      <c r="Q744"/>
      <c r="R744"/>
      <c r="S744"/>
      <c r="T744"/>
      <c r="U744"/>
    </row>
    <row r="745" spans="10:21">
      <c r="J745"/>
      <c r="K745"/>
      <c r="L745"/>
      <c r="M745"/>
      <c r="N745"/>
      <c r="O745"/>
      <c r="P745"/>
      <c r="Q745"/>
      <c r="R745"/>
      <c r="S745"/>
      <c r="T745"/>
      <c r="U745"/>
    </row>
    <row r="746" spans="10:21">
      <c r="J746"/>
      <c r="K746"/>
      <c r="L746"/>
      <c r="M746"/>
      <c r="N746"/>
      <c r="O746"/>
      <c r="P746"/>
      <c r="Q746"/>
      <c r="R746"/>
      <c r="S746"/>
      <c r="T746"/>
      <c r="U746"/>
    </row>
    <row r="747" spans="10:21">
      <c r="J747"/>
      <c r="K747"/>
      <c r="L747"/>
      <c r="M747"/>
      <c r="N747"/>
      <c r="O747"/>
      <c r="P747"/>
      <c r="Q747"/>
      <c r="R747"/>
      <c r="S747"/>
      <c r="T747"/>
      <c r="U747"/>
    </row>
    <row r="748" spans="10:21">
      <c r="J748"/>
      <c r="K748"/>
      <c r="L748"/>
      <c r="M748"/>
      <c r="N748"/>
      <c r="O748"/>
      <c r="P748"/>
      <c r="Q748"/>
      <c r="R748"/>
      <c r="S748"/>
      <c r="T748"/>
      <c r="U748"/>
    </row>
    <row r="749" spans="10:21">
      <c r="J749"/>
      <c r="K749"/>
      <c r="L749"/>
      <c r="M749"/>
      <c r="N749"/>
      <c r="O749"/>
      <c r="P749"/>
      <c r="Q749"/>
      <c r="R749"/>
      <c r="S749"/>
      <c r="T749"/>
      <c r="U749"/>
    </row>
    <row r="750" spans="10:21">
      <c r="J750"/>
      <c r="K750"/>
      <c r="L750"/>
      <c r="M750"/>
      <c r="N750"/>
      <c r="O750"/>
      <c r="P750"/>
      <c r="Q750"/>
      <c r="R750"/>
      <c r="S750"/>
      <c r="T750"/>
      <c r="U750"/>
    </row>
    <row r="751" spans="10:21">
      <c r="J751"/>
      <c r="K751"/>
      <c r="L751"/>
      <c r="M751"/>
      <c r="N751"/>
      <c r="O751"/>
      <c r="P751"/>
      <c r="Q751"/>
      <c r="R751"/>
      <c r="S751"/>
      <c r="T751"/>
      <c r="U751"/>
    </row>
    <row r="752" spans="10:21">
      <c r="J752"/>
      <c r="K752"/>
      <c r="L752"/>
      <c r="M752"/>
      <c r="N752"/>
      <c r="O752"/>
      <c r="P752"/>
      <c r="Q752"/>
      <c r="R752"/>
      <c r="S752"/>
      <c r="T752"/>
      <c r="U752"/>
    </row>
    <row r="753" spans="10:21">
      <c r="J753"/>
      <c r="K753"/>
      <c r="L753"/>
      <c r="M753"/>
      <c r="N753"/>
      <c r="O753"/>
      <c r="P753"/>
      <c r="Q753"/>
      <c r="R753"/>
      <c r="S753"/>
      <c r="T753"/>
      <c r="U753"/>
    </row>
    <row r="754" spans="10:21">
      <c r="J754"/>
      <c r="K754"/>
      <c r="L754"/>
      <c r="M754"/>
      <c r="N754"/>
      <c r="O754"/>
      <c r="P754"/>
      <c r="Q754"/>
      <c r="R754"/>
      <c r="S754"/>
      <c r="T754"/>
      <c r="U754"/>
    </row>
    <row r="755" spans="10:21">
      <c r="J755"/>
      <c r="K755"/>
      <c r="L755"/>
      <c r="M755"/>
      <c r="N755"/>
      <c r="O755"/>
      <c r="P755"/>
      <c r="Q755"/>
      <c r="R755"/>
      <c r="S755"/>
      <c r="T755"/>
      <c r="U755"/>
    </row>
    <row r="756" spans="10:21">
      <c r="J756"/>
      <c r="K756"/>
      <c r="L756"/>
      <c r="M756"/>
      <c r="N756"/>
      <c r="O756"/>
      <c r="P756"/>
      <c r="Q756"/>
      <c r="R756"/>
      <c r="S756"/>
      <c r="T756"/>
      <c r="U756"/>
    </row>
    <row r="757" spans="10:21">
      <c r="J757"/>
      <c r="K757"/>
      <c r="L757"/>
      <c r="M757"/>
      <c r="N757"/>
      <c r="O757"/>
      <c r="P757"/>
      <c r="Q757"/>
      <c r="R757"/>
      <c r="S757"/>
      <c r="T757"/>
      <c r="U757"/>
    </row>
    <row r="758" spans="10:21">
      <c r="J758"/>
      <c r="K758"/>
      <c r="L758"/>
      <c r="M758"/>
      <c r="N758"/>
      <c r="O758"/>
      <c r="P758"/>
      <c r="Q758"/>
      <c r="R758"/>
      <c r="S758"/>
      <c r="T758"/>
      <c r="U758"/>
    </row>
    <row r="759" spans="10:21">
      <c r="J759"/>
      <c r="K759"/>
      <c r="L759"/>
      <c r="M759"/>
      <c r="N759"/>
      <c r="O759"/>
      <c r="P759"/>
      <c r="Q759"/>
      <c r="R759"/>
      <c r="S759"/>
      <c r="T759"/>
      <c r="U759"/>
    </row>
    <row r="760" spans="10:21">
      <c r="J760"/>
      <c r="K760"/>
      <c r="L760"/>
      <c r="M760"/>
      <c r="N760"/>
      <c r="O760"/>
      <c r="P760"/>
      <c r="Q760"/>
      <c r="R760"/>
      <c r="S760"/>
      <c r="T760"/>
      <c r="U760"/>
    </row>
    <row r="761" spans="10:21">
      <c r="J761"/>
      <c r="K761"/>
      <c r="L761"/>
      <c r="M761"/>
      <c r="N761"/>
      <c r="O761"/>
      <c r="P761"/>
      <c r="Q761"/>
      <c r="R761"/>
      <c r="S761"/>
      <c r="T761"/>
      <c r="U761"/>
    </row>
    <row r="762" spans="10:21">
      <c r="J762"/>
      <c r="K762"/>
      <c r="L762"/>
      <c r="M762"/>
      <c r="N762"/>
      <c r="O762"/>
      <c r="P762"/>
      <c r="Q762"/>
      <c r="R762"/>
      <c r="S762"/>
      <c r="T762"/>
      <c r="U762"/>
    </row>
    <row r="763" spans="10:21">
      <c r="J763"/>
      <c r="K763"/>
      <c r="L763"/>
      <c r="M763"/>
      <c r="N763"/>
      <c r="O763"/>
      <c r="P763"/>
      <c r="Q763"/>
      <c r="R763"/>
      <c r="S763"/>
      <c r="T763"/>
      <c r="U763"/>
    </row>
    <row r="764" spans="10:21">
      <c r="J764"/>
      <c r="K764"/>
      <c r="L764"/>
      <c r="M764"/>
      <c r="N764"/>
      <c r="O764"/>
      <c r="P764"/>
      <c r="Q764"/>
      <c r="R764"/>
      <c r="S764"/>
      <c r="T764"/>
      <c r="U764"/>
    </row>
    <row r="765" spans="10:21">
      <c r="J765"/>
      <c r="K765"/>
      <c r="L765"/>
      <c r="M765"/>
      <c r="N765"/>
      <c r="O765"/>
      <c r="P765"/>
      <c r="Q765"/>
      <c r="R765"/>
      <c r="S765"/>
      <c r="T765"/>
      <c r="U765"/>
    </row>
    <row r="766" spans="10:21">
      <c r="J766"/>
      <c r="K766"/>
      <c r="L766"/>
      <c r="M766"/>
      <c r="N766"/>
      <c r="O766"/>
      <c r="P766"/>
      <c r="Q766"/>
      <c r="R766"/>
      <c r="S766"/>
      <c r="T766"/>
      <c r="U766"/>
    </row>
    <row r="767" spans="10:21">
      <c r="J767"/>
      <c r="K767"/>
      <c r="L767"/>
      <c r="M767"/>
      <c r="N767"/>
      <c r="O767"/>
      <c r="P767"/>
      <c r="Q767"/>
      <c r="R767"/>
      <c r="S767"/>
      <c r="T767"/>
      <c r="U767"/>
    </row>
    <row r="768" spans="10:21">
      <c r="J768"/>
      <c r="K768"/>
      <c r="L768"/>
      <c r="M768"/>
      <c r="N768"/>
      <c r="O768"/>
      <c r="P768"/>
      <c r="Q768"/>
      <c r="R768"/>
      <c r="S768"/>
      <c r="T768"/>
      <c r="U768"/>
    </row>
    <row r="769" spans="10:21">
      <c r="J769"/>
      <c r="K769"/>
      <c r="L769"/>
      <c r="M769"/>
      <c r="N769"/>
      <c r="O769"/>
      <c r="P769"/>
      <c r="Q769"/>
      <c r="R769"/>
      <c r="S769"/>
      <c r="T769"/>
      <c r="U769"/>
    </row>
    <row r="770" spans="10:21">
      <c r="J770"/>
      <c r="K770"/>
      <c r="L770"/>
      <c r="M770"/>
      <c r="N770"/>
      <c r="O770"/>
      <c r="P770"/>
      <c r="Q770"/>
      <c r="R770"/>
      <c r="S770"/>
      <c r="T770"/>
      <c r="U770"/>
    </row>
    <row r="771" spans="10:21">
      <c r="J771"/>
      <c r="K771"/>
      <c r="L771"/>
      <c r="M771"/>
      <c r="N771"/>
      <c r="O771"/>
      <c r="P771"/>
      <c r="Q771"/>
      <c r="R771"/>
      <c r="S771"/>
      <c r="T771"/>
      <c r="U771"/>
    </row>
    <row r="772" spans="10:21">
      <c r="J772"/>
      <c r="K772"/>
      <c r="L772"/>
      <c r="M772"/>
      <c r="N772"/>
      <c r="O772"/>
      <c r="P772"/>
      <c r="Q772"/>
      <c r="R772"/>
      <c r="S772"/>
      <c r="T772"/>
      <c r="U772"/>
    </row>
    <row r="773" spans="10:21">
      <c r="J773"/>
      <c r="K773"/>
      <c r="L773"/>
      <c r="M773"/>
      <c r="N773"/>
      <c r="O773"/>
      <c r="P773"/>
      <c r="Q773"/>
      <c r="R773"/>
      <c r="S773"/>
      <c r="T773"/>
      <c r="U773"/>
    </row>
    <row r="774" spans="10:21">
      <c r="J774"/>
      <c r="K774"/>
      <c r="L774"/>
      <c r="M774"/>
      <c r="N774"/>
      <c r="O774"/>
      <c r="P774"/>
      <c r="Q774"/>
      <c r="R774"/>
      <c r="S774"/>
      <c r="T774"/>
      <c r="U774"/>
    </row>
    <row r="775" spans="10:21">
      <c r="J775"/>
      <c r="K775"/>
      <c r="L775"/>
      <c r="M775"/>
      <c r="N775"/>
      <c r="O775"/>
      <c r="P775"/>
      <c r="Q775"/>
      <c r="R775"/>
      <c r="S775"/>
      <c r="T775"/>
      <c r="U775"/>
    </row>
    <row r="776" spans="10:21">
      <c r="J776"/>
      <c r="K776"/>
      <c r="L776"/>
      <c r="M776"/>
      <c r="N776"/>
      <c r="O776"/>
      <c r="P776"/>
      <c r="Q776"/>
      <c r="R776"/>
      <c r="S776"/>
      <c r="T776"/>
      <c r="U776"/>
    </row>
    <row r="777" spans="10:21">
      <c r="J777"/>
      <c r="K777"/>
      <c r="L777"/>
      <c r="M777"/>
      <c r="N777"/>
      <c r="O777"/>
      <c r="P777"/>
      <c r="Q777"/>
      <c r="R777"/>
      <c r="S777"/>
      <c r="T777"/>
      <c r="U777"/>
    </row>
    <row r="778" spans="10:21">
      <c r="J778"/>
      <c r="K778"/>
      <c r="L778"/>
      <c r="M778"/>
      <c r="N778"/>
      <c r="O778"/>
      <c r="P778"/>
      <c r="Q778"/>
      <c r="R778"/>
      <c r="S778"/>
      <c r="T778"/>
      <c r="U778"/>
    </row>
    <row r="779" spans="10:21">
      <c r="J779"/>
      <c r="K779"/>
      <c r="L779"/>
      <c r="M779"/>
      <c r="N779"/>
      <c r="O779"/>
      <c r="P779"/>
      <c r="Q779"/>
      <c r="R779"/>
      <c r="S779"/>
      <c r="T779"/>
      <c r="U779"/>
    </row>
    <row r="780" spans="10:21">
      <c r="J780"/>
      <c r="K780"/>
      <c r="L780"/>
      <c r="M780"/>
      <c r="N780"/>
      <c r="O780"/>
      <c r="P780"/>
      <c r="Q780"/>
      <c r="R780"/>
      <c r="S780"/>
      <c r="T780"/>
      <c r="U780"/>
    </row>
    <row r="781" spans="10:21">
      <c r="J781"/>
      <c r="K781"/>
      <c r="L781"/>
      <c r="M781"/>
      <c r="N781"/>
      <c r="O781"/>
      <c r="P781"/>
      <c r="Q781"/>
      <c r="R781"/>
      <c r="S781"/>
      <c r="T781"/>
      <c r="U781"/>
    </row>
    <row r="782" spans="10:21">
      <c r="J782"/>
      <c r="K782"/>
      <c r="L782"/>
      <c r="M782"/>
      <c r="N782"/>
      <c r="O782"/>
      <c r="P782"/>
      <c r="Q782"/>
      <c r="R782"/>
      <c r="S782"/>
      <c r="T782"/>
      <c r="U782"/>
    </row>
    <row r="783" spans="10:21">
      <c r="J783"/>
      <c r="K783"/>
      <c r="L783"/>
      <c r="M783"/>
      <c r="N783"/>
      <c r="O783"/>
      <c r="P783"/>
      <c r="Q783"/>
      <c r="R783"/>
      <c r="S783"/>
      <c r="T783"/>
      <c r="U783"/>
    </row>
    <row r="784" spans="10:21">
      <c r="J784"/>
      <c r="K784"/>
      <c r="L784"/>
      <c r="M784"/>
      <c r="N784"/>
      <c r="O784"/>
      <c r="P784"/>
      <c r="Q784"/>
      <c r="R784"/>
      <c r="S784"/>
      <c r="T784"/>
      <c r="U784"/>
    </row>
    <row r="785" spans="10:21">
      <c r="J785"/>
      <c r="K785"/>
      <c r="L785"/>
      <c r="M785"/>
      <c r="N785"/>
      <c r="O785"/>
      <c r="P785"/>
      <c r="Q785"/>
      <c r="R785"/>
      <c r="S785"/>
      <c r="T785"/>
      <c r="U785"/>
    </row>
    <row r="786" spans="10:21">
      <c r="J786"/>
      <c r="K786"/>
      <c r="L786"/>
      <c r="M786"/>
      <c r="N786"/>
      <c r="O786"/>
      <c r="P786"/>
      <c r="Q786"/>
      <c r="R786"/>
      <c r="S786"/>
      <c r="T786"/>
      <c r="U786"/>
    </row>
    <row r="787" spans="10:21">
      <c r="J787"/>
      <c r="K787"/>
      <c r="L787"/>
      <c r="M787"/>
      <c r="N787"/>
      <c r="O787"/>
      <c r="P787"/>
      <c r="Q787"/>
      <c r="R787"/>
      <c r="S787"/>
      <c r="T787"/>
      <c r="U787"/>
    </row>
    <row r="788" spans="10:21">
      <c r="J788"/>
      <c r="K788"/>
      <c r="L788"/>
      <c r="M788"/>
      <c r="N788"/>
      <c r="O788"/>
      <c r="P788"/>
      <c r="Q788"/>
      <c r="R788"/>
      <c r="S788"/>
      <c r="T788"/>
      <c r="U788"/>
    </row>
    <row r="789" spans="10:21">
      <c r="J789"/>
      <c r="K789"/>
      <c r="L789"/>
      <c r="M789"/>
      <c r="N789"/>
      <c r="O789"/>
      <c r="P789"/>
      <c r="Q789"/>
      <c r="R789"/>
      <c r="S789"/>
      <c r="T789"/>
      <c r="U789"/>
    </row>
    <row r="790" spans="10:21">
      <c r="J790"/>
      <c r="K790"/>
      <c r="L790"/>
      <c r="M790"/>
      <c r="N790"/>
      <c r="O790"/>
      <c r="P790"/>
      <c r="Q790"/>
      <c r="R790"/>
      <c r="S790"/>
      <c r="T790"/>
      <c r="U790"/>
    </row>
    <row r="791" spans="10:21">
      <c r="J791"/>
      <c r="K791"/>
      <c r="L791"/>
      <c r="M791"/>
      <c r="N791"/>
      <c r="O791"/>
      <c r="P791"/>
      <c r="Q791"/>
      <c r="R791"/>
      <c r="S791"/>
      <c r="T791"/>
      <c r="U791"/>
    </row>
    <row r="792" spans="10:21">
      <c r="J792"/>
      <c r="K792"/>
      <c r="L792"/>
      <c r="M792"/>
      <c r="N792"/>
      <c r="O792"/>
      <c r="P792"/>
      <c r="Q792"/>
      <c r="R792"/>
      <c r="S792"/>
      <c r="T792"/>
      <c r="U792"/>
    </row>
    <row r="793" spans="10:21">
      <c r="J793"/>
      <c r="K793"/>
      <c r="L793"/>
      <c r="M793"/>
      <c r="N793"/>
      <c r="O793"/>
      <c r="P793"/>
      <c r="Q793"/>
      <c r="R793"/>
      <c r="S793"/>
      <c r="T793"/>
      <c r="U793"/>
    </row>
    <row r="794" spans="10:21">
      <c r="J794"/>
      <c r="K794"/>
      <c r="L794"/>
      <c r="M794"/>
      <c r="N794"/>
      <c r="O794"/>
      <c r="P794"/>
      <c r="Q794"/>
      <c r="R794"/>
      <c r="S794"/>
      <c r="T794"/>
      <c r="U794"/>
    </row>
    <row r="795" spans="10:21">
      <c r="J795"/>
      <c r="K795"/>
      <c r="L795"/>
      <c r="M795"/>
      <c r="N795"/>
      <c r="O795"/>
      <c r="P795"/>
      <c r="Q795"/>
      <c r="R795"/>
      <c r="S795"/>
      <c r="T795"/>
      <c r="U795"/>
    </row>
    <row r="796" spans="10:21">
      <c r="J796"/>
      <c r="K796"/>
      <c r="L796"/>
      <c r="M796"/>
      <c r="N796"/>
      <c r="O796"/>
      <c r="P796"/>
      <c r="Q796"/>
      <c r="R796"/>
      <c r="S796"/>
      <c r="T796"/>
      <c r="U796"/>
    </row>
    <row r="797" spans="10:21">
      <c r="J797"/>
      <c r="K797"/>
      <c r="L797"/>
      <c r="M797"/>
      <c r="N797"/>
      <c r="O797"/>
      <c r="P797"/>
      <c r="Q797"/>
      <c r="R797"/>
      <c r="S797"/>
      <c r="T797"/>
      <c r="U797"/>
    </row>
    <row r="798" spans="10:21">
      <c r="J798"/>
      <c r="K798"/>
      <c r="L798"/>
      <c r="M798"/>
      <c r="N798"/>
      <c r="O798"/>
      <c r="P798"/>
      <c r="Q798"/>
      <c r="R798"/>
      <c r="S798"/>
      <c r="T798"/>
      <c r="U798"/>
    </row>
    <row r="799" spans="10:21">
      <c r="J799"/>
      <c r="K799"/>
      <c r="L799"/>
      <c r="M799"/>
      <c r="N799"/>
      <c r="O799"/>
      <c r="P799"/>
      <c r="Q799"/>
      <c r="R799"/>
      <c r="S799"/>
      <c r="T799"/>
      <c r="U799"/>
    </row>
    <row r="800" spans="10:21">
      <c r="J800"/>
      <c r="K800"/>
      <c r="L800"/>
      <c r="M800"/>
      <c r="N800"/>
      <c r="O800"/>
      <c r="P800"/>
      <c r="Q800"/>
      <c r="R800"/>
      <c r="S800"/>
      <c r="T800"/>
      <c r="U800"/>
    </row>
    <row r="801" spans="10:21">
      <c r="J801"/>
      <c r="K801"/>
      <c r="L801"/>
      <c r="M801"/>
      <c r="N801"/>
      <c r="O801"/>
      <c r="P801"/>
      <c r="Q801"/>
      <c r="R801"/>
      <c r="S801"/>
      <c r="T801"/>
      <c r="U801"/>
    </row>
    <row r="802" spans="10:21">
      <c r="J802"/>
      <c r="K802"/>
      <c r="L802"/>
      <c r="M802"/>
      <c r="N802"/>
      <c r="O802"/>
      <c r="P802"/>
      <c r="Q802"/>
      <c r="R802"/>
      <c r="S802"/>
      <c r="T802"/>
      <c r="U802"/>
    </row>
    <row r="803" spans="10:21">
      <c r="J803"/>
      <c r="K803"/>
      <c r="L803"/>
      <c r="M803"/>
      <c r="N803"/>
      <c r="O803"/>
      <c r="P803"/>
      <c r="Q803"/>
      <c r="R803"/>
      <c r="S803"/>
      <c r="T803"/>
      <c r="U803"/>
    </row>
    <row r="804" spans="10:21">
      <c r="J804"/>
      <c r="K804"/>
      <c r="L804"/>
      <c r="M804"/>
      <c r="N804"/>
      <c r="O804"/>
      <c r="P804"/>
      <c r="Q804"/>
      <c r="R804"/>
      <c r="S804"/>
      <c r="T804"/>
      <c r="U804"/>
    </row>
    <row r="805" spans="10:21">
      <c r="J805"/>
      <c r="K805"/>
      <c r="L805"/>
      <c r="M805"/>
      <c r="N805"/>
      <c r="O805"/>
      <c r="P805"/>
      <c r="Q805"/>
      <c r="R805"/>
      <c r="S805"/>
      <c r="T805"/>
      <c r="U805"/>
    </row>
    <row r="806" spans="10:21">
      <c r="J806"/>
      <c r="K806"/>
      <c r="L806"/>
      <c r="M806"/>
      <c r="N806"/>
      <c r="O806"/>
      <c r="P806"/>
      <c r="Q806"/>
      <c r="R806"/>
      <c r="S806"/>
      <c r="T806"/>
      <c r="U806"/>
    </row>
    <row r="807" spans="10:21">
      <c r="J807"/>
      <c r="K807"/>
      <c r="L807"/>
      <c r="M807"/>
      <c r="N807"/>
      <c r="O807"/>
      <c r="P807"/>
      <c r="Q807"/>
      <c r="R807"/>
      <c r="S807"/>
      <c r="T807"/>
      <c r="U807"/>
    </row>
    <row r="808" spans="10:21">
      <c r="J808"/>
      <c r="K808"/>
      <c r="L808"/>
      <c r="M808"/>
      <c r="N808"/>
      <c r="O808"/>
      <c r="P808"/>
      <c r="Q808"/>
      <c r="R808"/>
      <c r="S808"/>
      <c r="T808"/>
      <c r="U808"/>
    </row>
    <row r="809" spans="10:21">
      <c r="J809"/>
      <c r="K809"/>
      <c r="L809"/>
      <c r="M809"/>
      <c r="N809"/>
      <c r="O809"/>
      <c r="P809"/>
      <c r="Q809"/>
      <c r="R809"/>
      <c r="S809"/>
      <c r="T809"/>
      <c r="U809"/>
    </row>
    <row r="810" spans="10:21">
      <c r="J810"/>
      <c r="K810"/>
      <c r="L810"/>
      <c r="M810"/>
      <c r="N810"/>
      <c r="O810"/>
      <c r="P810"/>
      <c r="Q810"/>
      <c r="R810"/>
      <c r="S810"/>
      <c r="T810"/>
      <c r="U810"/>
    </row>
    <row r="811" spans="10:21">
      <c r="J811"/>
      <c r="K811"/>
      <c r="L811"/>
      <c r="M811"/>
      <c r="N811"/>
      <c r="O811"/>
      <c r="P811"/>
      <c r="Q811"/>
      <c r="R811"/>
      <c r="S811"/>
      <c r="T811"/>
      <c r="U811"/>
    </row>
    <row r="812" spans="10:21">
      <c r="J812"/>
      <c r="K812"/>
      <c r="L812"/>
      <c r="M812"/>
      <c r="N812"/>
      <c r="O812"/>
      <c r="P812"/>
      <c r="Q812"/>
      <c r="R812"/>
      <c r="S812"/>
      <c r="T812"/>
      <c r="U812"/>
    </row>
    <row r="813" spans="10:21">
      <c r="J813"/>
      <c r="K813"/>
      <c r="L813"/>
      <c r="M813"/>
      <c r="N813"/>
      <c r="O813"/>
      <c r="P813"/>
      <c r="Q813"/>
      <c r="R813"/>
      <c r="S813"/>
      <c r="T813"/>
      <c r="U813"/>
    </row>
    <row r="814" spans="10:21">
      <c r="J814"/>
      <c r="K814"/>
      <c r="L814"/>
      <c r="M814"/>
      <c r="N814"/>
      <c r="O814"/>
      <c r="P814"/>
      <c r="Q814"/>
      <c r="R814"/>
      <c r="S814"/>
      <c r="T814"/>
      <c r="U814"/>
    </row>
    <row r="815" spans="10:21">
      <c r="J815"/>
      <c r="K815"/>
      <c r="L815"/>
      <c r="M815"/>
      <c r="N815"/>
      <c r="O815"/>
      <c r="P815"/>
      <c r="Q815"/>
      <c r="R815"/>
      <c r="S815"/>
      <c r="T815"/>
      <c r="U815"/>
    </row>
    <row r="816" spans="10:21">
      <c r="J816"/>
      <c r="K816"/>
      <c r="L816"/>
      <c r="M816"/>
      <c r="N816"/>
      <c r="O816"/>
      <c r="P816"/>
      <c r="Q816"/>
      <c r="R816"/>
      <c r="S816"/>
      <c r="T816"/>
      <c r="U816"/>
    </row>
    <row r="817" spans="10:21">
      <c r="J817"/>
      <c r="K817"/>
      <c r="L817"/>
      <c r="M817"/>
      <c r="N817"/>
      <c r="O817"/>
      <c r="P817"/>
      <c r="Q817"/>
      <c r="R817"/>
      <c r="S817"/>
      <c r="T817"/>
      <c r="U817"/>
    </row>
    <row r="818" spans="10:21">
      <c r="J818"/>
      <c r="K818"/>
      <c r="L818"/>
      <c r="M818"/>
      <c r="N818"/>
      <c r="O818"/>
      <c r="P818"/>
      <c r="Q818"/>
      <c r="R818"/>
      <c r="S818"/>
      <c r="T818"/>
      <c r="U818"/>
    </row>
    <row r="819" spans="10:21">
      <c r="J819"/>
      <c r="K819"/>
      <c r="L819"/>
      <c r="M819"/>
      <c r="N819"/>
      <c r="O819"/>
      <c r="P819"/>
      <c r="Q819"/>
      <c r="R819"/>
      <c r="S819"/>
      <c r="T819"/>
      <c r="U819"/>
    </row>
    <row r="820" spans="10:21">
      <c r="J820"/>
      <c r="K820"/>
      <c r="L820"/>
      <c r="M820"/>
      <c r="N820"/>
      <c r="O820"/>
      <c r="P820"/>
      <c r="Q820"/>
      <c r="R820"/>
      <c r="S820"/>
      <c r="T820"/>
      <c r="U820"/>
    </row>
    <row r="821" spans="10:21">
      <c r="J821"/>
      <c r="K821"/>
      <c r="L821"/>
      <c r="M821"/>
      <c r="N821"/>
      <c r="O821"/>
      <c r="P821"/>
      <c r="Q821"/>
      <c r="R821"/>
      <c r="S821"/>
      <c r="T821"/>
      <c r="U821"/>
    </row>
    <row r="822" spans="10:21">
      <c r="J822"/>
      <c r="K822"/>
      <c r="L822"/>
      <c r="M822"/>
      <c r="N822"/>
      <c r="O822"/>
      <c r="P822"/>
      <c r="Q822"/>
      <c r="R822"/>
      <c r="S822"/>
      <c r="T822"/>
      <c r="U822"/>
    </row>
    <row r="823" spans="10:21">
      <c r="J823"/>
      <c r="K823"/>
      <c r="L823"/>
      <c r="M823"/>
      <c r="N823"/>
      <c r="O823"/>
      <c r="P823"/>
      <c r="Q823"/>
      <c r="R823"/>
      <c r="S823"/>
      <c r="T823"/>
      <c r="U823"/>
    </row>
    <row r="824" spans="10:21">
      <c r="J824"/>
      <c r="K824"/>
      <c r="L824"/>
      <c r="M824"/>
      <c r="N824"/>
      <c r="O824"/>
      <c r="P824"/>
      <c r="Q824"/>
      <c r="R824"/>
      <c r="S824"/>
      <c r="T824"/>
      <c r="U824"/>
    </row>
    <row r="825" spans="10:21">
      <c r="J825"/>
      <c r="K825"/>
      <c r="L825"/>
      <c r="M825"/>
      <c r="N825"/>
      <c r="O825"/>
      <c r="P825"/>
      <c r="Q825"/>
      <c r="R825"/>
      <c r="S825"/>
      <c r="T825"/>
      <c r="U825"/>
    </row>
    <row r="826" spans="10:21">
      <c r="J826"/>
      <c r="K826"/>
      <c r="L826"/>
      <c r="M826"/>
      <c r="N826"/>
      <c r="O826"/>
      <c r="P826"/>
      <c r="Q826"/>
      <c r="R826"/>
      <c r="S826"/>
      <c r="T826"/>
      <c r="U826"/>
    </row>
    <row r="827" spans="10:21">
      <c r="J827"/>
      <c r="K827"/>
      <c r="L827"/>
      <c r="M827"/>
      <c r="N827"/>
      <c r="O827"/>
      <c r="P827"/>
      <c r="Q827"/>
      <c r="R827"/>
      <c r="S827"/>
      <c r="T827"/>
      <c r="U827"/>
    </row>
    <row r="828" spans="10:21">
      <c r="J828"/>
      <c r="K828"/>
      <c r="L828"/>
      <c r="M828"/>
      <c r="N828"/>
      <c r="O828"/>
      <c r="P828"/>
      <c r="Q828"/>
      <c r="R828"/>
      <c r="S828"/>
      <c r="T828"/>
      <c r="U828"/>
    </row>
    <row r="829" spans="10:21">
      <c r="J829"/>
      <c r="K829"/>
      <c r="L829"/>
      <c r="M829"/>
      <c r="N829"/>
      <c r="O829"/>
      <c r="P829"/>
      <c r="Q829"/>
      <c r="R829"/>
      <c r="S829"/>
      <c r="T829"/>
      <c r="U829"/>
    </row>
    <row r="830" spans="10:21">
      <c r="J830"/>
      <c r="K830"/>
      <c r="L830"/>
      <c r="M830"/>
      <c r="N830"/>
      <c r="O830"/>
      <c r="P830"/>
      <c r="Q830"/>
      <c r="R830"/>
      <c r="S830"/>
      <c r="T830"/>
      <c r="U830"/>
    </row>
    <row r="831" spans="10:21">
      <c r="J831"/>
      <c r="K831"/>
      <c r="L831"/>
      <c r="M831"/>
      <c r="N831"/>
      <c r="O831"/>
      <c r="P831"/>
      <c r="Q831"/>
      <c r="R831"/>
      <c r="S831"/>
      <c r="T831"/>
      <c r="U831"/>
    </row>
    <row r="832" spans="10:21">
      <c r="J832"/>
      <c r="K832"/>
      <c r="L832"/>
      <c r="M832"/>
      <c r="N832"/>
      <c r="O832"/>
      <c r="P832"/>
      <c r="Q832"/>
      <c r="R832"/>
      <c r="S832"/>
      <c r="T832"/>
      <c r="U832"/>
    </row>
    <row r="833" spans="10:21">
      <c r="J833"/>
      <c r="K833"/>
      <c r="L833"/>
      <c r="M833"/>
      <c r="N833"/>
      <c r="O833"/>
      <c r="P833"/>
      <c r="Q833"/>
      <c r="R833"/>
      <c r="S833"/>
      <c r="T833"/>
      <c r="U833"/>
    </row>
    <row r="834" spans="10:21">
      <c r="J834"/>
      <c r="K834"/>
      <c r="L834"/>
      <c r="M834"/>
      <c r="N834"/>
      <c r="O834"/>
      <c r="P834"/>
      <c r="Q834"/>
      <c r="R834"/>
      <c r="S834"/>
      <c r="T834"/>
      <c r="U834"/>
    </row>
    <row r="835" spans="10:21">
      <c r="J835"/>
      <c r="K835"/>
      <c r="L835"/>
      <c r="M835"/>
      <c r="N835"/>
      <c r="O835"/>
      <c r="P835"/>
      <c r="Q835"/>
      <c r="R835"/>
      <c r="S835"/>
      <c r="T835"/>
      <c r="U835"/>
    </row>
    <row r="836" spans="10:21">
      <c r="J836"/>
      <c r="K836"/>
      <c r="L836"/>
      <c r="M836"/>
      <c r="N836"/>
      <c r="O836"/>
      <c r="P836"/>
      <c r="Q836"/>
      <c r="R836"/>
      <c r="S836"/>
      <c r="T836"/>
      <c r="U836"/>
    </row>
    <row r="837" spans="10:21">
      <c r="J837"/>
      <c r="K837"/>
      <c r="L837"/>
      <c r="M837"/>
      <c r="N837"/>
      <c r="O837"/>
      <c r="P837"/>
      <c r="Q837"/>
      <c r="R837"/>
      <c r="S837"/>
      <c r="T837"/>
      <c r="U837"/>
    </row>
    <row r="838" spans="10:21">
      <c r="J838"/>
      <c r="K838"/>
      <c r="L838"/>
      <c r="M838"/>
      <c r="N838"/>
      <c r="O838"/>
      <c r="P838"/>
      <c r="Q838"/>
      <c r="R838"/>
      <c r="S838"/>
      <c r="T838"/>
      <c r="U838"/>
    </row>
    <row r="839" spans="10:21">
      <c r="J839"/>
      <c r="K839"/>
      <c r="L839"/>
      <c r="M839"/>
      <c r="N839"/>
      <c r="O839"/>
      <c r="P839"/>
      <c r="Q839"/>
      <c r="R839"/>
      <c r="S839"/>
      <c r="T839"/>
      <c r="U839"/>
    </row>
    <row r="840" spans="10:21">
      <c r="J840"/>
      <c r="K840"/>
      <c r="L840"/>
      <c r="M840"/>
      <c r="N840"/>
      <c r="O840"/>
      <c r="P840"/>
      <c r="Q840"/>
      <c r="R840"/>
      <c r="S840"/>
      <c r="T840"/>
      <c r="U840"/>
    </row>
    <row r="841" spans="10:21">
      <c r="J841"/>
      <c r="K841"/>
      <c r="L841"/>
      <c r="M841"/>
      <c r="N841"/>
      <c r="O841"/>
      <c r="P841"/>
      <c r="Q841"/>
      <c r="R841"/>
      <c r="S841"/>
      <c r="T841"/>
      <c r="U841"/>
    </row>
    <row r="842" spans="10:21">
      <c r="J842"/>
      <c r="K842"/>
      <c r="L842"/>
      <c r="M842"/>
      <c r="N842"/>
      <c r="O842"/>
      <c r="P842"/>
      <c r="Q842"/>
      <c r="R842"/>
      <c r="S842"/>
      <c r="T842"/>
      <c r="U842"/>
    </row>
    <row r="843" spans="10:21">
      <c r="J843"/>
      <c r="K843"/>
      <c r="L843"/>
      <c r="M843"/>
      <c r="N843"/>
      <c r="O843"/>
      <c r="P843"/>
      <c r="Q843"/>
      <c r="R843"/>
      <c r="S843"/>
      <c r="T843"/>
      <c r="U843"/>
    </row>
    <row r="844" spans="10:21">
      <c r="J844"/>
      <c r="K844"/>
      <c r="L844"/>
      <c r="M844"/>
      <c r="N844"/>
      <c r="O844"/>
      <c r="P844"/>
      <c r="Q844"/>
      <c r="R844"/>
      <c r="S844"/>
      <c r="T844"/>
      <c r="U844"/>
    </row>
    <row r="845" spans="10:21">
      <c r="J845"/>
      <c r="K845"/>
      <c r="L845"/>
      <c r="M845"/>
      <c r="N845"/>
      <c r="O845"/>
      <c r="P845"/>
      <c r="Q845"/>
      <c r="R845"/>
      <c r="S845"/>
      <c r="T845"/>
      <c r="U845"/>
    </row>
    <row r="846" spans="10:21">
      <c r="J846"/>
      <c r="K846"/>
      <c r="L846"/>
      <c r="M846"/>
      <c r="N846"/>
      <c r="O846"/>
      <c r="P846"/>
      <c r="Q846"/>
      <c r="R846"/>
      <c r="S846"/>
      <c r="T846"/>
      <c r="U846"/>
    </row>
    <row r="847" spans="10:21">
      <c r="J847"/>
      <c r="K847"/>
      <c r="L847"/>
      <c r="M847"/>
      <c r="N847"/>
      <c r="O847"/>
      <c r="P847"/>
      <c r="Q847"/>
      <c r="R847"/>
      <c r="S847"/>
      <c r="T847"/>
      <c r="U847"/>
    </row>
    <row r="848" spans="10:21">
      <c r="J848"/>
      <c r="K848"/>
      <c r="L848"/>
      <c r="M848"/>
      <c r="N848"/>
      <c r="O848"/>
      <c r="P848"/>
      <c r="Q848"/>
      <c r="R848"/>
      <c r="S848"/>
      <c r="T848"/>
      <c r="U848"/>
    </row>
    <row r="849" spans="10:21">
      <c r="J849"/>
      <c r="K849"/>
      <c r="L849"/>
      <c r="M849"/>
      <c r="N849"/>
      <c r="O849"/>
      <c r="P849"/>
      <c r="Q849"/>
      <c r="R849"/>
      <c r="S849"/>
      <c r="T849"/>
      <c r="U849"/>
    </row>
    <row r="850" spans="10:21">
      <c r="J850"/>
      <c r="K850"/>
      <c r="L850"/>
      <c r="M850"/>
      <c r="N850"/>
      <c r="O850"/>
      <c r="P850"/>
      <c r="Q850"/>
      <c r="R850"/>
      <c r="S850"/>
      <c r="T850"/>
      <c r="U850"/>
    </row>
    <row r="851" spans="10:21">
      <c r="J851"/>
      <c r="K851"/>
      <c r="L851"/>
      <c r="M851"/>
      <c r="N851"/>
      <c r="O851"/>
      <c r="P851"/>
      <c r="Q851"/>
      <c r="R851"/>
      <c r="S851"/>
      <c r="T851"/>
      <c r="U851"/>
    </row>
    <row r="852" spans="10:21">
      <c r="J852"/>
      <c r="K852"/>
      <c r="L852"/>
      <c r="M852"/>
      <c r="N852"/>
      <c r="O852"/>
      <c r="P852"/>
      <c r="Q852"/>
      <c r="R852"/>
      <c r="S852"/>
      <c r="T852"/>
      <c r="U852"/>
    </row>
    <row r="853" spans="10:21">
      <c r="J853"/>
      <c r="K853"/>
      <c r="L853"/>
      <c r="M853"/>
      <c r="N853"/>
      <c r="O853"/>
      <c r="P853"/>
      <c r="Q853"/>
      <c r="R853"/>
      <c r="S853"/>
      <c r="T853"/>
      <c r="U853"/>
    </row>
    <row r="854" spans="10:21">
      <c r="J854"/>
      <c r="K854"/>
      <c r="L854"/>
      <c r="M854"/>
      <c r="N854"/>
      <c r="O854"/>
      <c r="P854"/>
      <c r="Q854"/>
      <c r="R854"/>
      <c r="S854"/>
      <c r="T854"/>
      <c r="U854"/>
    </row>
    <row r="855" spans="10:21">
      <c r="J855"/>
      <c r="K855"/>
      <c r="L855"/>
      <c r="M855"/>
      <c r="N855"/>
      <c r="O855"/>
      <c r="P855"/>
      <c r="Q855"/>
      <c r="R855"/>
      <c r="S855"/>
      <c r="T855"/>
      <c r="U855"/>
    </row>
    <row r="856" spans="10:21">
      <c r="J856"/>
      <c r="K856"/>
      <c r="L856"/>
      <c r="M856"/>
      <c r="N856"/>
      <c r="O856"/>
      <c r="P856"/>
      <c r="Q856"/>
      <c r="R856"/>
      <c r="S856"/>
      <c r="T856"/>
      <c r="U856"/>
    </row>
    <row r="857" spans="10:21">
      <c r="J857"/>
      <c r="K857"/>
      <c r="L857"/>
      <c r="M857"/>
      <c r="N857"/>
      <c r="O857"/>
      <c r="P857"/>
      <c r="Q857"/>
      <c r="R857"/>
      <c r="S857"/>
      <c r="T857"/>
      <c r="U857"/>
    </row>
    <row r="858" spans="10:21">
      <c r="J858"/>
      <c r="K858"/>
      <c r="L858"/>
      <c r="M858"/>
      <c r="N858"/>
      <c r="O858"/>
      <c r="P858"/>
      <c r="Q858"/>
      <c r="R858"/>
      <c r="S858"/>
      <c r="T858"/>
      <c r="U858"/>
    </row>
    <row r="859" spans="10:21">
      <c r="J859"/>
      <c r="K859"/>
      <c r="L859"/>
      <c r="M859"/>
      <c r="N859"/>
      <c r="O859"/>
      <c r="P859"/>
      <c r="Q859"/>
      <c r="R859"/>
      <c r="S859"/>
      <c r="T859"/>
      <c r="U859"/>
    </row>
    <row r="860" spans="10:21">
      <c r="J860"/>
      <c r="K860"/>
      <c r="L860"/>
      <c r="M860"/>
      <c r="N860"/>
      <c r="O860"/>
      <c r="P860"/>
      <c r="Q860"/>
      <c r="R860"/>
      <c r="S860"/>
      <c r="T860"/>
      <c r="U860"/>
    </row>
    <row r="861" spans="10:21">
      <c r="J861"/>
      <c r="K861"/>
      <c r="L861"/>
      <c r="M861"/>
      <c r="N861"/>
      <c r="O861"/>
      <c r="P861"/>
      <c r="Q861"/>
      <c r="R861"/>
      <c r="S861"/>
      <c r="T861"/>
      <c r="U861"/>
    </row>
    <row r="862" spans="10:21">
      <c r="J862"/>
      <c r="K862"/>
      <c r="L862"/>
      <c r="M862"/>
      <c r="N862"/>
      <c r="O862"/>
      <c r="P862"/>
      <c r="Q862"/>
      <c r="R862"/>
      <c r="S862"/>
      <c r="T862"/>
      <c r="U862"/>
    </row>
    <row r="863" spans="10:21">
      <c r="J863"/>
      <c r="K863"/>
      <c r="L863"/>
      <c r="M863"/>
      <c r="N863"/>
      <c r="O863"/>
      <c r="P863"/>
      <c r="Q863"/>
      <c r="R863"/>
      <c r="S863"/>
      <c r="T863"/>
      <c r="U863"/>
    </row>
    <row r="864" spans="10:21">
      <c r="J864"/>
      <c r="K864"/>
      <c r="L864"/>
      <c r="M864"/>
      <c r="N864"/>
      <c r="O864"/>
      <c r="P864"/>
      <c r="Q864"/>
      <c r="R864"/>
      <c r="S864"/>
      <c r="T864"/>
      <c r="U864"/>
    </row>
    <row r="865" spans="10:21">
      <c r="J865"/>
      <c r="K865"/>
      <c r="L865"/>
      <c r="M865"/>
      <c r="N865"/>
      <c r="O865"/>
      <c r="P865"/>
      <c r="Q865"/>
      <c r="R865"/>
      <c r="S865"/>
      <c r="T865"/>
      <c r="U865"/>
    </row>
    <row r="866" spans="10:21">
      <c r="J866"/>
      <c r="K866"/>
      <c r="L866"/>
      <c r="M866"/>
      <c r="N866"/>
      <c r="O866"/>
      <c r="P866"/>
      <c r="Q866"/>
      <c r="R866"/>
      <c r="S866"/>
      <c r="T866"/>
      <c r="U866"/>
    </row>
    <row r="867" spans="10:21">
      <c r="J867"/>
      <c r="K867"/>
      <c r="L867"/>
      <c r="M867"/>
      <c r="N867"/>
      <c r="O867"/>
      <c r="P867"/>
      <c r="Q867"/>
      <c r="R867"/>
      <c r="S867"/>
      <c r="T867"/>
      <c r="U867"/>
    </row>
    <row r="868" spans="10:21">
      <c r="J868"/>
      <c r="K868"/>
      <c r="L868"/>
      <c r="M868"/>
      <c r="N868"/>
      <c r="O868"/>
      <c r="P868"/>
      <c r="Q868"/>
      <c r="R868"/>
      <c r="S868"/>
      <c r="T868"/>
      <c r="U868"/>
    </row>
    <row r="869" spans="10:21">
      <c r="J869"/>
      <c r="K869"/>
      <c r="L869"/>
      <c r="M869"/>
      <c r="N869"/>
      <c r="O869"/>
      <c r="P869"/>
      <c r="Q869"/>
      <c r="R869"/>
      <c r="S869"/>
      <c r="T869"/>
      <c r="U869"/>
    </row>
    <row r="870" spans="10:21">
      <c r="J870"/>
      <c r="K870"/>
      <c r="L870"/>
      <c r="M870"/>
      <c r="N870"/>
      <c r="O870"/>
      <c r="P870"/>
      <c r="Q870"/>
      <c r="R870"/>
      <c r="S870"/>
      <c r="T870"/>
      <c r="U870"/>
    </row>
    <row r="871" spans="10:21">
      <c r="J871"/>
      <c r="K871"/>
      <c r="L871"/>
      <c r="M871"/>
      <c r="N871"/>
      <c r="O871"/>
      <c r="P871"/>
      <c r="Q871"/>
      <c r="R871"/>
      <c r="S871"/>
      <c r="T871"/>
      <c r="U871"/>
    </row>
    <row r="872" spans="10:21">
      <c r="J872"/>
      <c r="K872"/>
      <c r="L872"/>
      <c r="M872"/>
      <c r="N872"/>
      <c r="O872"/>
      <c r="P872"/>
      <c r="Q872"/>
      <c r="R872"/>
      <c r="S872"/>
      <c r="T872"/>
      <c r="U872"/>
    </row>
    <row r="873" spans="10:21">
      <c r="J873"/>
      <c r="K873"/>
      <c r="L873"/>
      <c r="M873"/>
      <c r="N873"/>
      <c r="O873"/>
      <c r="P873"/>
      <c r="Q873"/>
      <c r="R873"/>
      <c r="S873"/>
      <c r="T873"/>
      <c r="U873"/>
    </row>
    <row r="874" spans="10:21">
      <c r="J874"/>
      <c r="K874"/>
      <c r="L874"/>
      <c r="M874"/>
      <c r="N874"/>
      <c r="O874"/>
      <c r="P874"/>
      <c r="Q874"/>
      <c r="R874"/>
      <c r="S874"/>
      <c r="T874"/>
      <c r="U874"/>
    </row>
    <row r="875" spans="10:21">
      <c r="J875"/>
      <c r="K875"/>
      <c r="L875"/>
      <c r="M875"/>
      <c r="N875"/>
      <c r="O875"/>
      <c r="P875"/>
      <c r="Q875"/>
      <c r="R875"/>
      <c r="S875"/>
      <c r="T875"/>
      <c r="U875"/>
    </row>
    <row r="876" spans="10:21">
      <c r="J876"/>
      <c r="K876"/>
      <c r="L876"/>
      <c r="M876"/>
      <c r="N876"/>
      <c r="O876"/>
      <c r="P876"/>
      <c r="Q876"/>
      <c r="R876"/>
      <c r="S876"/>
      <c r="T876"/>
      <c r="U876"/>
    </row>
    <row r="877" spans="10:21">
      <c r="J877"/>
      <c r="K877"/>
      <c r="L877"/>
      <c r="M877"/>
      <c r="N877"/>
      <c r="O877"/>
      <c r="P877"/>
      <c r="Q877"/>
      <c r="R877"/>
      <c r="S877"/>
      <c r="T877"/>
      <c r="U877"/>
    </row>
    <row r="878" spans="10:21">
      <c r="J878"/>
      <c r="K878"/>
      <c r="L878"/>
      <c r="M878"/>
      <c r="N878"/>
      <c r="O878"/>
      <c r="P878"/>
      <c r="Q878"/>
      <c r="R878"/>
      <c r="S878"/>
      <c r="T878"/>
      <c r="U878"/>
    </row>
    <row r="879" spans="10:21">
      <c r="J879"/>
      <c r="K879"/>
      <c r="L879"/>
      <c r="M879"/>
      <c r="N879"/>
      <c r="O879"/>
      <c r="P879"/>
      <c r="Q879"/>
      <c r="R879"/>
      <c r="S879"/>
      <c r="T879"/>
      <c r="U879"/>
    </row>
    <row r="880" spans="10:21">
      <c r="J880"/>
      <c r="K880"/>
      <c r="L880"/>
      <c r="M880"/>
      <c r="N880"/>
      <c r="O880"/>
      <c r="P880"/>
      <c r="Q880"/>
      <c r="R880"/>
      <c r="S880"/>
      <c r="T880"/>
      <c r="U880"/>
    </row>
    <row r="881" spans="10:21">
      <c r="J881"/>
      <c r="K881"/>
      <c r="L881"/>
      <c r="M881"/>
      <c r="N881"/>
      <c r="O881"/>
      <c r="P881"/>
      <c r="Q881"/>
      <c r="R881"/>
      <c r="S881"/>
      <c r="T881"/>
      <c r="U881"/>
    </row>
    <row r="882" spans="10:21">
      <c r="J882"/>
      <c r="K882"/>
      <c r="L882"/>
      <c r="M882"/>
      <c r="N882"/>
      <c r="O882"/>
      <c r="P882"/>
      <c r="Q882"/>
      <c r="R882"/>
      <c r="S882"/>
      <c r="T882"/>
      <c r="U882"/>
    </row>
    <row r="883" spans="10:21">
      <c r="J883"/>
      <c r="K883"/>
      <c r="L883"/>
      <c r="M883"/>
      <c r="N883"/>
      <c r="O883"/>
      <c r="P883"/>
      <c r="Q883"/>
      <c r="R883"/>
      <c r="S883"/>
      <c r="T883"/>
      <c r="U883"/>
    </row>
    <row r="884" spans="10:21">
      <c r="J884"/>
      <c r="K884"/>
      <c r="L884"/>
      <c r="M884"/>
      <c r="N884"/>
      <c r="O884"/>
      <c r="P884"/>
      <c r="Q884"/>
      <c r="R884"/>
      <c r="S884"/>
      <c r="T884"/>
      <c r="U884"/>
    </row>
    <row r="885" spans="10:21">
      <c r="J885"/>
      <c r="K885"/>
      <c r="L885"/>
      <c r="M885"/>
      <c r="N885"/>
      <c r="O885"/>
      <c r="P885"/>
      <c r="Q885"/>
      <c r="R885"/>
      <c r="S885"/>
      <c r="T885"/>
      <c r="U885"/>
    </row>
    <row r="886" spans="10:21">
      <c r="J886"/>
      <c r="K886"/>
      <c r="L886"/>
      <c r="M886"/>
      <c r="N886"/>
      <c r="O886"/>
      <c r="P886"/>
      <c r="Q886"/>
      <c r="R886"/>
      <c r="S886"/>
      <c r="T886"/>
      <c r="U886"/>
    </row>
    <row r="887" spans="10:21">
      <c r="J887"/>
      <c r="K887"/>
      <c r="L887"/>
      <c r="M887"/>
      <c r="N887"/>
      <c r="O887"/>
      <c r="P887"/>
      <c r="Q887"/>
      <c r="R887"/>
      <c r="S887"/>
      <c r="T887"/>
      <c r="U887"/>
    </row>
    <row r="888" spans="10:21">
      <c r="J888"/>
      <c r="K888"/>
      <c r="L888"/>
      <c r="M888"/>
      <c r="N888"/>
      <c r="O888"/>
      <c r="P888"/>
      <c r="Q888"/>
      <c r="R888"/>
      <c r="S888"/>
      <c r="T888"/>
      <c r="U888"/>
    </row>
    <row r="889" spans="10:21">
      <c r="J889"/>
      <c r="K889"/>
      <c r="L889"/>
      <c r="M889"/>
      <c r="N889"/>
      <c r="O889"/>
      <c r="P889"/>
      <c r="Q889"/>
      <c r="R889"/>
      <c r="S889"/>
      <c r="T889"/>
      <c r="U889"/>
    </row>
    <row r="890" spans="10:21">
      <c r="J890"/>
      <c r="K890"/>
      <c r="L890"/>
      <c r="M890"/>
      <c r="N890"/>
      <c r="O890"/>
      <c r="P890"/>
      <c r="Q890"/>
      <c r="R890"/>
      <c r="S890"/>
      <c r="T890"/>
      <c r="U890"/>
    </row>
    <row r="891" spans="10:21">
      <c r="J891"/>
      <c r="K891"/>
      <c r="L891"/>
      <c r="M891"/>
      <c r="N891"/>
      <c r="O891"/>
      <c r="P891"/>
      <c r="Q891"/>
      <c r="R891"/>
      <c r="S891"/>
      <c r="T891"/>
      <c r="U891"/>
    </row>
    <row r="892" spans="10:21">
      <c r="J892"/>
      <c r="K892"/>
      <c r="L892"/>
      <c r="M892"/>
      <c r="N892"/>
      <c r="O892"/>
      <c r="P892"/>
      <c r="Q892"/>
      <c r="R892"/>
      <c r="S892"/>
      <c r="T892"/>
      <c r="U892"/>
    </row>
    <row r="893" spans="10:21">
      <c r="J893"/>
      <c r="K893"/>
      <c r="L893"/>
      <c r="M893"/>
      <c r="N893"/>
      <c r="O893"/>
      <c r="P893"/>
      <c r="Q893"/>
      <c r="R893"/>
      <c r="S893"/>
      <c r="T893"/>
      <c r="U893"/>
    </row>
    <row r="894" spans="10:21">
      <c r="J894"/>
      <c r="K894"/>
      <c r="L894"/>
      <c r="M894"/>
      <c r="N894"/>
      <c r="O894"/>
      <c r="P894"/>
      <c r="Q894"/>
      <c r="R894"/>
      <c r="S894"/>
      <c r="T894"/>
      <c r="U894"/>
    </row>
    <row r="895" spans="10:21">
      <c r="J895"/>
      <c r="K895"/>
      <c r="L895"/>
      <c r="M895"/>
      <c r="N895"/>
      <c r="O895"/>
      <c r="P895"/>
      <c r="Q895"/>
      <c r="R895"/>
      <c r="S895"/>
      <c r="T895"/>
      <c r="U895"/>
    </row>
    <row r="896" spans="10:21">
      <c r="J896"/>
      <c r="K896"/>
      <c r="L896"/>
      <c r="M896"/>
      <c r="N896"/>
      <c r="O896"/>
      <c r="P896"/>
      <c r="Q896"/>
      <c r="R896"/>
      <c r="S896"/>
      <c r="T896"/>
      <c r="U896"/>
    </row>
    <row r="897" spans="10:21">
      <c r="J897"/>
      <c r="K897"/>
      <c r="L897"/>
      <c r="M897"/>
      <c r="N897"/>
      <c r="O897"/>
      <c r="P897"/>
      <c r="Q897"/>
      <c r="R897"/>
      <c r="S897"/>
      <c r="T897"/>
      <c r="U897"/>
    </row>
    <row r="898" spans="10:21">
      <c r="J898"/>
      <c r="K898"/>
      <c r="L898"/>
      <c r="M898"/>
      <c r="N898"/>
      <c r="O898"/>
      <c r="P898"/>
      <c r="Q898"/>
      <c r="R898"/>
      <c r="S898"/>
      <c r="T898"/>
      <c r="U898"/>
    </row>
    <row r="899" spans="10:21">
      <c r="J899"/>
      <c r="K899"/>
      <c r="L899"/>
      <c r="M899"/>
      <c r="N899"/>
      <c r="O899"/>
      <c r="P899"/>
      <c r="Q899"/>
      <c r="R899"/>
      <c r="S899"/>
      <c r="T899"/>
      <c r="U899"/>
    </row>
    <row r="900" spans="10:21">
      <c r="J900"/>
      <c r="K900"/>
      <c r="L900"/>
      <c r="M900"/>
      <c r="N900"/>
      <c r="O900"/>
      <c r="P900"/>
      <c r="Q900"/>
      <c r="R900"/>
      <c r="S900"/>
      <c r="T900"/>
      <c r="U900"/>
    </row>
    <row r="901" spans="10:21">
      <c r="J901"/>
      <c r="K901"/>
      <c r="L901"/>
      <c r="M901"/>
      <c r="N901"/>
      <c r="O901"/>
      <c r="P901"/>
      <c r="Q901"/>
      <c r="R901"/>
      <c r="S901"/>
      <c r="T901"/>
      <c r="U901"/>
    </row>
    <row r="902" spans="10:21">
      <c r="J902"/>
      <c r="K902"/>
      <c r="L902"/>
      <c r="M902"/>
      <c r="N902"/>
      <c r="O902"/>
      <c r="P902"/>
      <c r="Q902"/>
      <c r="R902"/>
      <c r="S902"/>
      <c r="T902"/>
      <c r="U902"/>
    </row>
    <row r="903" spans="10:21">
      <c r="J903"/>
      <c r="K903"/>
      <c r="L903"/>
      <c r="M903"/>
      <c r="N903"/>
      <c r="O903"/>
      <c r="P903"/>
      <c r="Q903"/>
      <c r="R903"/>
      <c r="S903"/>
      <c r="T903"/>
      <c r="U903"/>
    </row>
    <row r="904" spans="10:21">
      <c r="J904"/>
      <c r="K904"/>
      <c r="L904"/>
      <c r="M904"/>
      <c r="N904"/>
      <c r="O904"/>
      <c r="P904"/>
      <c r="Q904"/>
      <c r="R904"/>
      <c r="S904"/>
      <c r="T904"/>
      <c r="U904"/>
    </row>
    <row r="905" spans="10:21">
      <c r="J905"/>
      <c r="K905"/>
      <c r="L905"/>
      <c r="M905"/>
      <c r="N905"/>
      <c r="O905"/>
      <c r="P905"/>
      <c r="Q905"/>
      <c r="R905"/>
      <c r="S905"/>
      <c r="T905"/>
      <c r="U905"/>
    </row>
    <row r="906" spans="10:21">
      <c r="J906"/>
      <c r="K906"/>
      <c r="L906"/>
      <c r="M906"/>
      <c r="N906"/>
      <c r="O906"/>
      <c r="P906"/>
      <c r="Q906"/>
      <c r="R906"/>
      <c r="S906"/>
      <c r="T906"/>
      <c r="U906"/>
    </row>
    <row r="907" spans="10:21">
      <c r="J907"/>
      <c r="K907"/>
      <c r="L907"/>
      <c r="M907"/>
      <c r="N907"/>
      <c r="O907"/>
      <c r="P907"/>
      <c r="Q907"/>
      <c r="R907"/>
      <c r="S907"/>
      <c r="T907"/>
      <c r="U907"/>
    </row>
    <row r="908" spans="10:21">
      <c r="J908"/>
      <c r="K908"/>
      <c r="L908"/>
      <c r="M908"/>
      <c r="N908"/>
      <c r="O908"/>
      <c r="P908"/>
      <c r="Q908"/>
      <c r="R908"/>
      <c r="S908"/>
      <c r="T908"/>
      <c r="U908"/>
    </row>
    <row r="909" spans="10:21">
      <c r="J909"/>
      <c r="K909"/>
      <c r="L909"/>
      <c r="M909"/>
      <c r="N909"/>
      <c r="O909"/>
      <c r="P909"/>
      <c r="Q909"/>
      <c r="R909"/>
      <c r="S909"/>
      <c r="T909"/>
      <c r="U909"/>
    </row>
    <row r="910" spans="10:21">
      <c r="J910"/>
      <c r="K910"/>
      <c r="L910"/>
      <c r="M910"/>
      <c r="N910"/>
      <c r="O910"/>
      <c r="P910"/>
      <c r="Q910"/>
      <c r="R910"/>
      <c r="S910"/>
      <c r="T910"/>
      <c r="U910"/>
    </row>
    <row r="911" spans="10:21">
      <c r="J911"/>
      <c r="K911"/>
      <c r="L911"/>
      <c r="M911"/>
      <c r="N911"/>
      <c r="O911"/>
      <c r="P911"/>
      <c r="Q911"/>
      <c r="R911"/>
      <c r="S911"/>
      <c r="T911"/>
      <c r="U911"/>
    </row>
    <row r="912" spans="10:21">
      <c r="J912"/>
      <c r="K912"/>
      <c r="L912"/>
      <c r="M912"/>
      <c r="N912"/>
      <c r="O912"/>
      <c r="P912"/>
      <c r="Q912"/>
      <c r="R912"/>
      <c r="S912"/>
      <c r="T912"/>
      <c r="U912"/>
    </row>
    <row r="913" spans="10:21">
      <c r="J913"/>
      <c r="K913"/>
      <c r="L913"/>
      <c r="M913"/>
      <c r="N913"/>
      <c r="O913"/>
      <c r="P913"/>
      <c r="Q913"/>
      <c r="R913"/>
      <c r="S913"/>
      <c r="T913"/>
      <c r="U913"/>
    </row>
    <row r="914" spans="10:21">
      <c r="J914"/>
      <c r="K914"/>
      <c r="L914"/>
      <c r="M914"/>
      <c r="N914"/>
      <c r="O914"/>
      <c r="P914"/>
      <c r="Q914"/>
      <c r="R914"/>
      <c r="S914"/>
      <c r="T914"/>
      <c r="U914"/>
    </row>
    <row r="915" spans="10:21">
      <c r="J915"/>
      <c r="K915"/>
      <c r="L915"/>
      <c r="M915"/>
      <c r="N915"/>
      <c r="O915"/>
      <c r="P915"/>
      <c r="Q915"/>
      <c r="R915"/>
      <c r="S915"/>
      <c r="T915"/>
      <c r="U915"/>
    </row>
    <row r="916" spans="10:21">
      <c r="J916"/>
      <c r="K916"/>
      <c r="L916"/>
      <c r="M916"/>
      <c r="N916"/>
      <c r="O916"/>
      <c r="P916"/>
      <c r="Q916"/>
      <c r="R916"/>
      <c r="S916"/>
      <c r="T916"/>
      <c r="U916"/>
    </row>
    <row r="917" spans="10:21">
      <c r="J917"/>
      <c r="K917"/>
      <c r="L917"/>
      <c r="M917"/>
      <c r="N917"/>
      <c r="O917"/>
      <c r="P917"/>
      <c r="Q917"/>
      <c r="R917"/>
      <c r="S917"/>
      <c r="T917"/>
      <c r="U917"/>
    </row>
    <row r="918" spans="10:21">
      <c r="J918"/>
      <c r="K918"/>
      <c r="L918"/>
      <c r="M918"/>
      <c r="N918"/>
      <c r="O918"/>
      <c r="P918"/>
      <c r="Q918"/>
      <c r="R918"/>
      <c r="S918"/>
      <c r="T918"/>
      <c r="U918"/>
    </row>
    <row r="919" spans="10:21">
      <c r="J919"/>
      <c r="K919"/>
      <c r="L919"/>
      <c r="M919"/>
      <c r="N919"/>
      <c r="O919"/>
      <c r="P919"/>
      <c r="Q919"/>
      <c r="R919"/>
      <c r="S919"/>
      <c r="T919"/>
      <c r="U919"/>
    </row>
    <row r="920" spans="10:21">
      <c r="J920"/>
      <c r="K920"/>
      <c r="L920"/>
      <c r="M920"/>
      <c r="N920"/>
      <c r="O920"/>
      <c r="P920"/>
      <c r="Q920"/>
      <c r="R920"/>
      <c r="S920"/>
      <c r="T920"/>
      <c r="U920"/>
    </row>
    <row r="921" spans="10:21">
      <c r="J921"/>
      <c r="K921"/>
      <c r="L921"/>
      <c r="M921"/>
      <c r="N921"/>
      <c r="O921"/>
      <c r="P921"/>
      <c r="Q921"/>
      <c r="R921"/>
      <c r="S921"/>
      <c r="T921"/>
      <c r="U921"/>
    </row>
    <row r="922" spans="10:21">
      <c r="J922"/>
      <c r="K922"/>
      <c r="L922"/>
      <c r="M922"/>
      <c r="N922"/>
      <c r="O922"/>
      <c r="P922"/>
      <c r="Q922"/>
      <c r="R922"/>
      <c r="S922"/>
      <c r="T922"/>
      <c r="U922"/>
    </row>
    <row r="923" spans="10:21">
      <c r="J923"/>
      <c r="K923"/>
      <c r="L923"/>
      <c r="M923"/>
      <c r="N923"/>
      <c r="O923"/>
      <c r="P923"/>
      <c r="Q923"/>
      <c r="R923"/>
      <c r="S923"/>
      <c r="T923"/>
      <c r="U923"/>
    </row>
    <row r="924" spans="10:21">
      <c r="J924"/>
      <c r="K924"/>
      <c r="L924"/>
      <c r="M924"/>
      <c r="N924"/>
      <c r="O924"/>
      <c r="P924"/>
      <c r="Q924"/>
      <c r="R924"/>
      <c r="S924"/>
      <c r="T924"/>
      <c r="U924"/>
    </row>
    <row r="925" spans="10:21">
      <c r="J925"/>
      <c r="K925"/>
      <c r="L925"/>
      <c r="M925"/>
      <c r="N925"/>
      <c r="O925"/>
      <c r="P925"/>
      <c r="Q925"/>
      <c r="R925"/>
      <c r="S925"/>
      <c r="T925"/>
      <c r="U925"/>
    </row>
    <row r="926" spans="10:21">
      <c r="J926"/>
      <c r="K926"/>
      <c r="L926"/>
      <c r="M926"/>
      <c r="N926"/>
      <c r="O926"/>
      <c r="P926"/>
      <c r="Q926"/>
      <c r="R926"/>
      <c r="S926"/>
      <c r="T926"/>
      <c r="U926"/>
    </row>
    <row r="927" spans="10:21">
      <c r="J927"/>
      <c r="K927"/>
      <c r="L927"/>
      <c r="M927"/>
      <c r="N927"/>
      <c r="O927"/>
      <c r="P927"/>
      <c r="Q927"/>
      <c r="R927"/>
      <c r="S927"/>
      <c r="T927"/>
      <c r="U927"/>
    </row>
    <row r="928" spans="10:21">
      <c r="J928"/>
      <c r="K928"/>
      <c r="L928"/>
      <c r="M928"/>
      <c r="N928"/>
      <c r="O928"/>
      <c r="P928"/>
      <c r="Q928"/>
      <c r="R928"/>
      <c r="S928"/>
      <c r="T928"/>
      <c r="U928"/>
    </row>
    <row r="929" spans="10:21">
      <c r="J929"/>
      <c r="K929"/>
      <c r="L929"/>
      <c r="M929"/>
      <c r="N929"/>
      <c r="O929"/>
      <c r="P929"/>
      <c r="Q929"/>
      <c r="R929"/>
      <c r="S929"/>
      <c r="T929"/>
      <c r="U929"/>
    </row>
    <row r="930" spans="10:21">
      <c r="J930"/>
      <c r="K930"/>
      <c r="L930"/>
      <c r="M930"/>
      <c r="N930"/>
      <c r="O930"/>
      <c r="P930"/>
      <c r="Q930"/>
      <c r="R930"/>
      <c r="S930"/>
      <c r="T930"/>
      <c r="U930"/>
    </row>
    <row r="931" spans="10:21">
      <c r="J931"/>
      <c r="K931"/>
      <c r="L931"/>
      <c r="M931"/>
      <c r="N931"/>
      <c r="O931"/>
      <c r="P931"/>
      <c r="Q931"/>
      <c r="R931"/>
      <c r="S931"/>
      <c r="T931"/>
      <c r="U931"/>
    </row>
    <row r="932" spans="10:21">
      <c r="J932"/>
      <c r="K932"/>
      <c r="L932"/>
      <c r="M932"/>
      <c r="N932"/>
      <c r="O932"/>
      <c r="P932"/>
      <c r="Q932"/>
      <c r="R932"/>
      <c r="S932"/>
      <c r="T932"/>
      <c r="U932"/>
    </row>
    <row r="933" spans="10:21">
      <c r="J933"/>
      <c r="K933"/>
      <c r="L933"/>
      <c r="M933"/>
      <c r="N933"/>
      <c r="O933"/>
      <c r="P933"/>
      <c r="Q933"/>
      <c r="R933"/>
      <c r="S933"/>
      <c r="T933"/>
      <c r="U933"/>
    </row>
    <row r="934" spans="10:21">
      <c r="J934"/>
      <c r="K934"/>
      <c r="L934"/>
      <c r="M934"/>
      <c r="N934"/>
      <c r="O934"/>
      <c r="P934"/>
      <c r="Q934"/>
      <c r="R934"/>
      <c r="S934"/>
      <c r="T934"/>
      <c r="U934"/>
    </row>
    <row r="935" spans="10:21">
      <c r="J935"/>
      <c r="K935"/>
      <c r="L935"/>
      <c r="M935"/>
      <c r="N935"/>
      <c r="O935"/>
      <c r="P935"/>
      <c r="Q935"/>
      <c r="R935"/>
      <c r="S935"/>
      <c r="T935"/>
      <c r="U935"/>
    </row>
    <row r="936" spans="10:21">
      <c r="J936"/>
      <c r="K936"/>
      <c r="L936"/>
      <c r="M936"/>
      <c r="N936"/>
      <c r="O936"/>
      <c r="P936"/>
      <c r="Q936"/>
      <c r="R936"/>
      <c r="S936"/>
      <c r="T936"/>
      <c r="U936"/>
    </row>
    <row r="937" spans="10:21">
      <c r="J937"/>
      <c r="K937"/>
      <c r="L937"/>
      <c r="M937"/>
      <c r="N937"/>
      <c r="O937"/>
      <c r="P937"/>
      <c r="Q937"/>
      <c r="R937"/>
      <c r="S937"/>
      <c r="T937"/>
      <c r="U937"/>
    </row>
    <row r="938" spans="10:21">
      <c r="J938"/>
      <c r="K938"/>
      <c r="L938"/>
      <c r="M938"/>
      <c r="N938"/>
      <c r="O938"/>
      <c r="P938"/>
      <c r="Q938"/>
      <c r="R938"/>
      <c r="S938"/>
      <c r="T938"/>
      <c r="U938"/>
    </row>
    <row r="939" spans="10:21">
      <c r="J939"/>
      <c r="K939"/>
      <c r="L939"/>
      <c r="M939"/>
      <c r="N939"/>
      <c r="O939"/>
      <c r="P939"/>
      <c r="Q939"/>
      <c r="R939"/>
      <c r="S939"/>
      <c r="T939"/>
      <c r="U939"/>
    </row>
    <row r="940" spans="10:21">
      <c r="J940"/>
      <c r="K940"/>
      <c r="L940"/>
      <c r="M940"/>
      <c r="N940"/>
      <c r="O940"/>
      <c r="P940"/>
      <c r="Q940"/>
      <c r="R940"/>
      <c r="S940"/>
      <c r="T940"/>
      <c r="U940"/>
    </row>
    <row r="941" spans="10:21">
      <c r="J941"/>
      <c r="K941"/>
      <c r="L941"/>
      <c r="M941"/>
      <c r="N941"/>
      <c r="O941"/>
      <c r="P941"/>
      <c r="Q941"/>
      <c r="R941"/>
      <c r="S941"/>
      <c r="T941"/>
      <c r="U941"/>
    </row>
    <row r="942" spans="10:21">
      <c r="J942"/>
      <c r="K942"/>
      <c r="L942"/>
      <c r="M942"/>
      <c r="N942"/>
      <c r="O942"/>
      <c r="P942"/>
      <c r="Q942"/>
      <c r="R942"/>
      <c r="S942"/>
      <c r="T942"/>
      <c r="U942"/>
    </row>
    <row r="943" spans="10:21">
      <c r="J943"/>
      <c r="K943"/>
      <c r="L943"/>
      <c r="M943"/>
      <c r="N943"/>
      <c r="O943"/>
      <c r="P943"/>
      <c r="Q943"/>
      <c r="R943"/>
      <c r="S943"/>
      <c r="T943"/>
      <c r="U943"/>
    </row>
    <row r="944" spans="10:21">
      <c r="J944"/>
      <c r="K944"/>
      <c r="L944"/>
      <c r="M944"/>
      <c r="N944"/>
      <c r="O944"/>
      <c r="P944"/>
      <c r="Q944"/>
      <c r="R944"/>
      <c r="S944"/>
      <c r="T944"/>
      <c r="U944"/>
    </row>
    <row r="945" spans="10:21">
      <c r="J945"/>
      <c r="K945"/>
      <c r="L945"/>
      <c r="M945"/>
      <c r="N945"/>
      <c r="O945"/>
      <c r="P945"/>
      <c r="Q945"/>
      <c r="R945"/>
      <c r="S945"/>
      <c r="T945"/>
      <c r="U945"/>
    </row>
    <row r="946" spans="10:21">
      <c r="J946"/>
      <c r="K946"/>
      <c r="L946"/>
      <c r="M946"/>
      <c r="N946"/>
      <c r="O946"/>
      <c r="P946"/>
      <c r="Q946"/>
      <c r="R946"/>
      <c r="S946"/>
      <c r="T946"/>
      <c r="U946"/>
    </row>
    <row r="947" spans="10:21">
      <c r="J947"/>
      <c r="K947"/>
      <c r="L947"/>
      <c r="M947"/>
      <c r="N947"/>
      <c r="O947"/>
      <c r="P947"/>
      <c r="Q947"/>
      <c r="R947"/>
      <c r="S947"/>
      <c r="T947"/>
      <c r="U947"/>
    </row>
    <row r="948" spans="10:21">
      <c r="J948"/>
      <c r="K948"/>
      <c r="L948"/>
      <c r="M948"/>
      <c r="N948"/>
      <c r="O948"/>
      <c r="P948"/>
      <c r="Q948"/>
      <c r="R948"/>
      <c r="S948"/>
      <c r="T948"/>
      <c r="U948"/>
    </row>
    <row r="949" spans="10:21">
      <c r="J949"/>
      <c r="K949"/>
      <c r="L949"/>
      <c r="M949"/>
      <c r="N949"/>
      <c r="O949"/>
      <c r="P949"/>
      <c r="Q949"/>
      <c r="R949"/>
      <c r="S949"/>
      <c r="T949"/>
      <c r="U949"/>
    </row>
    <row r="950" spans="10:21">
      <c r="J950"/>
      <c r="K950"/>
      <c r="L950"/>
      <c r="M950"/>
      <c r="N950"/>
      <c r="O950"/>
      <c r="P950"/>
      <c r="Q950"/>
      <c r="R950"/>
      <c r="S950"/>
      <c r="T950"/>
      <c r="U950"/>
    </row>
    <row r="951" spans="10:21">
      <c r="J951"/>
      <c r="K951"/>
      <c r="L951"/>
      <c r="M951"/>
      <c r="N951"/>
      <c r="O951"/>
      <c r="P951"/>
      <c r="Q951"/>
      <c r="R951"/>
      <c r="S951"/>
      <c r="T951"/>
      <c r="U951"/>
    </row>
    <row r="952" spans="10:21">
      <c r="J952"/>
      <c r="K952"/>
      <c r="L952"/>
      <c r="M952"/>
      <c r="N952"/>
      <c r="O952"/>
      <c r="P952"/>
      <c r="Q952"/>
      <c r="R952"/>
      <c r="S952"/>
      <c r="T952"/>
      <c r="U952"/>
    </row>
    <row r="953" spans="10:21">
      <c r="J953"/>
      <c r="K953"/>
      <c r="L953"/>
      <c r="M953"/>
      <c r="N953"/>
      <c r="O953"/>
      <c r="P953"/>
      <c r="Q953"/>
      <c r="R953"/>
      <c r="S953"/>
      <c r="T953"/>
      <c r="U953"/>
    </row>
    <row r="954" spans="10:21">
      <c r="J954"/>
      <c r="K954"/>
      <c r="L954"/>
      <c r="M954"/>
      <c r="N954"/>
      <c r="O954"/>
      <c r="P954"/>
      <c r="Q954"/>
      <c r="R954"/>
      <c r="S954"/>
      <c r="T954"/>
      <c r="U954"/>
    </row>
    <row r="955" spans="10:21">
      <c r="J955"/>
      <c r="K955"/>
      <c r="L955"/>
      <c r="M955"/>
      <c r="N955"/>
      <c r="O955"/>
      <c r="P955"/>
      <c r="Q955"/>
      <c r="R955"/>
      <c r="S955"/>
      <c r="T955"/>
      <c r="U955"/>
    </row>
    <row r="956" spans="10:21">
      <c r="J956"/>
      <c r="K956"/>
      <c r="L956"/>
      <c r="M956"/>
      <c r="N956"/>
      <c r="O956"/>
      <c r="P956"/>
      <c r="Q956"/>
      <c r="R956"/>
      <c r="S956"/>
      <c r="T956"/>
      <c r="U956"/>
    </row>
    <row r="957" spans="10:21">
      <c r="J957"/>
      <c r="K957"/>
      <c r="L957"/>
      <c r="M957"/>
      <c r="N957"/>
      <c r="O957"/>
      <c r="P957"/>
      <c r="Q957"/>
      <c r="R957"/>
      <c r="S957"/>
      <c r="T957"/>
      <c r="U957"/>
    </row>
    <row r="958" spans="10:21">
      <c r="J958"/>
      <c r="K958"/>
      <c r="L958"/>
      <c r="M958"/>
      <c r="N958"/>
      <c r="O958"/>
      <c r="P958"/>
      <c r="Q958"/>
      <c r="R958"/>
      <c r="S958"/>
      <c r="T958"/>
      <c r="U958"/>
    </row>
    <row r="959" spans="10:21">
      <c r="J959"/>
      <c r="K959"/>
      <c r="L959"/>
      <c r="M959"/>
      <c r="N959"/>
      <c r="O959"/>
      <c r="P959"/>
      <c r="Q959"/>
      <c r="R959"/>
      <c r="S959"/>
      <c r="T959"/>
      <c r="U959"/>
    </row>
    <row r="960" spans="10:21">
      <c r="J960"/>
      <c r="K960"/>
      <c r="L960"/>
      <c r="M960"/>
      <c r="N960"/>
      <c r="O960"/>
      <c r="P960"/>
      <c r="Q960"/>
      <c r="R960"/>
      <c r="S960"/>
      <c r="T960"/>
      <c r="U960"/>
    </row>
    <row r="961" spans="10:21">
      <c r="J961"/>
      <c r="K961"/>
      <c r="L961"/>
      <c r="M961"/>
      <c r="N961"/>
      <c r="O961"/>
      <c r="P961"/>
      <c r="Q961"/>
      <c r="R961"/>
      <c r="S961"/>
      <c r="T961"/>
      <c r="U961"/>
    </row>
    <row r="962" spans="10:21">
      <c r="J962"/>
      <c r="K962"/>
      <c r="L962"/>
      <c r="M962"/>
      <c r="N962"/>
      <c r="O962"/>
      <c r="P962"/>
      <c r="Q962"/>
      <c r="R962"/>
      <c r="S962"/>
      <c r="T962"/>
      <c r="U962"/>
    </row>
    <row r="963" spans="10:21">
      <c r="J963"/>
      <c r="K963"/>
      <c r="L963"/>
      <c r="M963"/>
      <c r="N963"/>
      <c r="O963"/>
      <c r="P963"/>
      <c r="Q963"/>
      <c r="R963"/>
      <c r="S963"/>
      <c r="T963"/>
      <c r="U963"/>
    </row>
    <row r="964" spans="10:21">
      <c r="J964"/>
      <c r="K964"/>
      <c r="L964"/>
      <c r="M964"/>
      <c r="N964"/>
      <c r="O964"/>
      <c r="P964"/>
      <c r="Q964"/>
      <c r="R964"/>
      <c r="S964"/>
      <c r="T964"/>
      <c r="U964"/>
    </row>
    <row r="965" spans="10:21">
      <c r="J965"/>
      <c r="K965"/>
      <c r="L965"/>
      <c r="M965"/>
      <c r="N965"/>
      <c r="O965"/>
      <c r="P965"/>
      <c r="Q965"/>
      <c r="R965"/>
      <c r="S965"/>
      <c r="T965"/>
      <c r="U965"/>
    </row>
    <row r="966" spans="10:21">
      <c r="J966"/>
      <c r="K966"/>
      <c r="L966"/>
      <c r="M966"/>
      <c r="N966"/>
      <c r="O966"/>
      <c r="P966"/>
      <c r="Q966"/>
      <c r="R966"/>
      <c r="S966"/>
      <c r="T966"/>
      <c r="U966"/>
    </row>
    <row r="967" spans="10:21">
      <c r="J967"/>
      <c r="K967"/>
      <c r="L967"/>
      <c r="M967"/>
      <c r="N967"/>
      <c r="O967"/>
      <c r="P967"/>
      <c r="Q967"/>
      <c r="R967"/>
      <c r="S967"/>
      <c r="T967"/>
      <c r="U967"/>
    </row>
    <row r="968" spans="10:21">
      <c r="J968"/>
      <c r="K968"/>
      <c r="L968"/>
      <c r="M968"/>
      <c r="N968"/>
      <c r="O968"/>
      <c r="P968"/>
      <c r="Q968"/>
      <c r="R968"/>
      <c r="S968"/>
      <c r="T968"/>
      <c r="U968"/>
    </row>
    <row r="969" spans="10:21">
      <c r="J969"/>
      <c r="K969"/>
      <c r="L969"/>
      <c r="M969"/>
      <c r="N969"/>
      <c r="O969"/>
      <c r="P969"/>
      <c r="Q969"/>
      <c r="R969"/>
      <c r="S969"/>
      <c r="T969"/>
      <c r="U969"/>
    </row>
    <row r="970" spans="10:21">
      <c r="J970"/>
      <c r="K970"/>
      <c r="L970"/>
      <c r="M970"/>
      <c r="N970"/>
      <c r="O970"/>
      <c r="P970"/>
      <c r="Q970"/>
      <c r="R970"/>
      <c r="S970"/>
      <c r="T970"/>
      <c r="U970"/>
    </row>
    <row r="971" spans="10:21">
      <c r="J971"/>
      <c r="K971"/>
      <c r="L971"/>
      <c r="M971"/>
      <c r="N971"/>
      <c r="O971"/>
      <c r="P971"/>
      <c r="Q971"/>
      <c r="R971"/>
      <c r="S971"/>
      <c r="T971"/>
      <c r="U971"/>
    </row>
    <row r="972" spans="10:21">
      <c r="J972"/>
      <c r="K972"/>
      <c r="L972"/>
      <c r="M972"/>
      <c r="N972"/>
      <c r="O972"/>
      <c r="P972"/>
      <c r="Q972"/>
      <c r="R972"/>
      <c r="S972"/>
      <c r="T972"/>
      <c r="U972"/>
    </row>
    <row r="973" spans="10:21">
      <c r="J973"/>
      <c r="K973"/>
      <c r="L973"/>
      <c r="M973"/>
      <c r="N973"/>
      <c r="O973"/>
      <c r="P973"/>
      <c r="Q973"/>
      <c r="R973"/>
      <c r="S973"/>
      <c r="T973"/>
      <c r="U973"/>
    </row>
    <row r="974" spans="10:21">
      <c r="J974"/>
      <c r="K974"/>
      <c r="L974"/>
      <c r="M974"/>
      <c r="N974"/>
      <c r="O974"/>
      <c r="P974"/>
      <c r="Q974"/>
      <c r="R974"/>
      <c r="S974"/>
      <c r="T974"/>
      <c r="U974"/>
    </row>
    <row r="975" spans="10:21">
      <c r="J975"/>
      <c r="K975"/>
      <c r="L975"/>
      <c r="M975"/>
      <c r="N975"/>
      <c r="O975"/>
      <c r="P975"/>
      <c r="Q975"/>
      <c r="R975"/>
      <c r="S975"/>
      <c r="T975"/>
      <c r="U975"/>
    </row>
    <row r="976" spans="10:21">
      <c r="J976"/>
      <c r="K976"/>
      <c r="L976"/>
      <c r="M976"/>
      <c r="N976"/>
      <c r="O976"/>
      <c r="P976"/>
      <c r="Q976"/>
      <c r="R976"/>
      <c r="S976"/>
      <c r="T976"/>
      <c r="U976"/>
    </row>
    <row r="977" spans="10:21">
      <c r="J977"/>
      <c r="K977"/>
      <c r="L977"/>
      <c r="M977"/>
      <c r="N977"/>
      <c r="O977"/>
      <c r="P977"/>
      <c r="Q977"/>
      <c r="R977"/>
      <c r="S977"/>
      <c r="T977"/>
      <c r="U977"/>
    </row>
    <row r="978" spans="10:21">
      <c r="J978"/>
      <c r="K978"/>
      <c r="L978"/>
      <c r="M978"/>
      <c r="N978"/>
      <c r="O978"/>
      <c r="P978"/>
      <c r="Q978"/>
      <c r="R978"/>
      <c r="S978"/>
      <c r="T978"/>
      <c r="U978"/>
    </row>
    <row r="979" spans="10:21">
      <c r="J979"/>
      <c r="K979"/>
      <c r="L979"/>
      <c r="M979"/>
      <c r="N979"/>
      <c r="O979"/>
      <c r="P979"/>
      <c r="Q979"/>
      <c r="R979"/>
      <c r="S979"/>
      <c r="T979"/>
      <c r="U979"/>
    </row>
    <row r="980" spans="10:21">
      <c r="J980"/>
      <c r="K980"/>
      <c r="L980"/>
      <c r="M980"/>
      <c r="N980"/>
      <c r="O980"/>
      <c r="P980"/>
      <c r="Q980"/>
      <c r="R980"/>
      <c r="S980"/>
      <c r="T980"/>
      <c r="U980"/>
    </row>
    <row r="981" spans="10:21">
      <c r="J981"/>
      <c r="K981"/>
      <c r="L981"/>
      <c r="M981"/>
      <c r="N981"/>
      <c r="O981"/>
      <c r="P981"/>
      <c r="Q981"/>
      <c r="R981"/>
      <c r="S981"/>
      <c r="T981"/>
      <c r="U981"/>
    </row>
    <row r="982" spans="10:21">
      <c r="J982"/>
      <c r="K982"/>
      <c r="L982"/>
      <c r="M982"/>
      <c r="N982"/>
      <c r="O982"/>
      <c r="P982"/>
      <c r="Q982"/>
      <c r="R982"/>
      <c r="S982"/>
      <c r="T982"/>
      <c r="U982"/>
    </row>
    <row r="983" spans="10:21">
      <c r="J983"/>
      <c r="K983"/>
      <c r="L983"/>
      <c r="M983"/>
      <c r="N983"/>
      <c r="O983"/>
      <c r="P983"/>
      <c r="Q983"/>
      <c r="R983"/>
      <c r="S983"/>
      <c r="T983"/>
      <c r="U983"/>
    </row>
    <row r="984" spans="10:21">
      <c r="J984"/>
      <c r="K984"/>
      <c r="L984"/>
      <c r="M984"/>
      <c r="N984"/>
      <c r="O984"/>
      <c r="P984"/>
      <c r="Q984"/>
      <c r="R984"/>
      <c r="S984"/>
      <c r="T984"/>
      <c r="U984"/>
    </row>
    <row r="985" spans="10:21">
      <c r="J985"/>
      <c r="K985"/>
      <c r="L985"/>
      <c r="M985"/>
      <c r="N985"/>
      <c r="O985"/>
      <c r="P985"/>
      <c r="Q985"/>
      <c r="R985"/>
      <c r="S985"/>
      <c r="T985"/>
      <c r="U985"/>
    </row>
    <row r="986" spans="10:21">
      <c r="J986"/>
      <c r="K986"/>
      <c r="L986"/>
      <c r="M986"/>
      <c r="N986"/>
      <c r="O986"/>
      <c r="P986"/>
      <c r="Q986"/>
      <c r="R986"/>
      <c r="S986"/>
      <c r="T986"/>
      <c r="U986"/>
    </row>
    <row r="987" spans="10:21">
      <c r="J987"/>
      <c r="K987"/>
      <c r="L987"/>
      <c r="M987"/>
      <c r="N987"/>
      <c r="O987"/>
      <c r="P987"/>
      <c r="Q987"/>
      <c r="R987"/>
      <c r="S987"/>
      <c r="T987"/>
      <c r="U987"/>
    </row>
    <row r="988" spans="10:21">
      <c r="J988"/>
      <c r="K988"/>
      <c r="L988"/>
      <c r="M988"/>
      <c r="N988"/>
      <c r="O988"/>
      <c r="P988"/>
      <c r="Q988"/>
      <c r="R988"/>
      <c r="S988"/>
      <c r="T988"/>
      <c r="U988"/>
    </row>
    <row r="989" spans="10:21">
      <c r="J989"/>
      <c r="K989"/>
      <c r="L989"/>
      <c r="M989"/>
      <c r="N989"/>
      <c r="O989"/>
      <c r="P989"/>
      <c r="Q989"/>
      <c r="R989"/>
      <c r="S989"/>
      <c r="T989"/>
      <c r="U989"/>
    </row>
    <row r="990" spans="10:21">
      <c r="J990"/>
      <c r="K990"/>
      <c r="L990"/>
      <c r="M990"/>
      <c r="N990"/>
      <c r="O990"/>
      <c r="P990"/>
      <c r="Q990"/>
      <c r="R990"/>
      <c r="S990"/>
      <c r="T990"/>
      <c r="U990"/>
    </row>
    <row r="991" spans="10:21">
      <c r="J991"/>
      <c r="K991"/>
      <c r="L991"/>
      <c r="M991"/>
      <c r="N991"/>
      <c r="O991"/>
      <c r="P991"/>
      <c r="Q991"/>
      <c r="R991"/>
      <c r="S991"/>
      <c r="T991"/>
      <c r="U991"/>
    </row>
    <row r="992" spans="10:21">
      <c r="J992"/>
      <c r="K992"/>
      <c r="L992"/>
      <c r="M992"/>
      <c r="N992"/>
      <c r="O992"/>
      <c r="P992"/>
      <c r="Q992"/>
      <c r="R992"/>
      <c r="S992"/>
      <c r="T992"/>
      <c r="U992"/>
    </row>
    <row r="993" spans="10:21">
      <c r="J993"/>
      <c r="K993"/>
      <c r="L993"/>
      <c r="M993"/>
      <c r="N993"/>
      <c r="O993"/>
      <c r="P993"/>
      <c r="Q993"/>
      <c r="R993"/>
      <c r="S993"/>
      <c r="T993"/>
      <c r="U993"/>
    </row>
    <row r="994" spans="10:21">
      <c r="J994"/>
      <c r="K994"/>
      <c r="L994"/>
      <c r="M994"/>
      <c r="N994"/>
      <c r="O994"/>
      <c r="P994"/>
      <c r="Q994"/>
      <c r="R994"/>
      <c r="S994"/>
      <c r="T994"/>
      <c r="U994"/>
    </row>
    <row r="995" spans="10:21">
      <c r="J995"/>
      <c r="K995"/>
      <c r="L995"/>
      <c r="M995"/>
      <c r="N995"/>
      <c r="O995"/>
      <c r="P995"/>
      <c r="Q995"/>
      <c r="R995"/>
      <c r="S995"/>
      <c r="T995"/>
      <c r="U995"/>
    </row>
    <row r="996" spans="10:21">
      <c r="J996"/>
      <c r="K996"/>
      <c r="L996"/>
      <c r="M996"/>
      <c r="N996"/>
      <c r="O996"/>
      <c r="P996"/>
      <c r="Q996"/>
      <c r="R996"/>
      <c r="S996"/>
      <c r="T996"/>
      <c r="U996"/>
    </row>
    <row r="997" spans="10:21">
      <c r="J997"/>
      <c r="K997"/>
      <c r="L997"/>
      <c r="M997"/>
      <c r="N997"/>
      <c r="O997"/>
      <c r="P997"/>
      <c r="Q997"/>
      <c r="R997"/>
      <c r="S997"/>
      <c r="T997"/>
      <c r="U997"/>
    </row>
    <row r="998" spans="10:21">
      <c r="J998"/>
      <c r="K998"/>
      <c r="L998"/>
      <c r="M998"/>
      <c r="N998"/>
      <c r="O998"/>
      <c r="P998"/>
      <c r="Q998"/>
      <c r="R998"/>
      <c r="S998"/>
      <c r="T998"/>
      <c r="U998"/>
    </row>
    <row r="999" spans="10:21">
      <c r="J999"/>
      <c r="K999"/>
      <c r="L999"/>
      <c r="M999"/>
      <c r="N999"/>
      <c r="O999"/>
      <c r="P999"/>
      <c r="Q999"/>
      <c r="R999"/>
      <c r="S999"/>
      <c r="T999"/>
      <c r="U999"/>
    </row>
    <row r="1000" spans="10:21">
      <c r="J1000"/>
      <c r="K1000"/>
      <c r="L1000"/>
      <c r="M1000"/>
      <c r="N1000"/>
      <c r="O1000"/>
      <c r="P1000"/>
      <c r="Q1000"/>
      <c r="R1000"/>
      <c r="S1000"/>
      <c r="T1000"/>
      <c r="U1000"/>
    </row>
    <row r="1001" spans="10:21">
      <c r="J1001"/>
      <c r="K1001"/>
      <c r="L1001"/>
      <c r="M1001"/>
      <c r="N1001"/>
      <c r="O1001"/>
      <c r="P1001"/>
      <c r="Q1001"/>
      <c r="R1001"/>
      <c r="S1001"/>
      <c r="T1001"/>
      <c r="U1001"/>
    </row>
    <row r="1002" spans="10:21">
      <c r="J1002"/>
      <c r="K1002"/>
      <c r="L1002"/>
      <c r="M1002"/>
      <c r="N1002"/>
      <c r="O1002"/>
      <c r="P1002"/>
      <c r="Q1002"/>
      <c r="R1002"/>
      <c r="S1002"/>
      <c r="T1002"/>
      <c r="U1002"/>
    </row>
    <row r="1003" spans="10:21">
      <c r="J1003"/>
      <c r="K1003"/>
      <c r="L1003"/>
      <c r="M1003"/>
      <c r="N1003"/>
      <c r="O1003"/>
      <c r="P1003"/>
      <c r="Q1003"/>
      <c r="R1003"/>
      <c r="S1003"/>
      <c r="T1003"/>
      <c r="U1003"/>
    </row>
    <row r="1004" spans="10:21">
      <c r="J1004"/>
      <c r="K1004"/>
      <c r="L1004"/>
      <c r="M1004"/>
      <c r="N1004"/>
      <c r="O1004"/>
      <c r="P1004"/>
      <c r="Q1004"/>
      <c r="R1004"/>
      <c r="S1004"/>
      <c r="T1004"/>
      <c r="U1004"/>
    </row>
    <row r="1005" spans="10:21">
      <c r="J1005"/>
      <c r="K1005"/>
      <c r="L1005"/>
      <c r="M1005"/>
      <c r="N1005"/>
      <c r="O1005"/>
      <c r="P1005"/>
      <c r="Q1005"/>
      <c r="R1005"/>
      <c r="S1005"/>
      <c r="T1005"/>
      <c r="U1005"/>
    </row>
    <row r="1006" spans="10:21">
      <c r="J1006"/>
      <c r="K1006"/>
      <c r="L1006"/>
      <c r="M1006"/>
      <c r="N1006"/>
      <c r="O1006"/>
      <c r="P1006"/>
      <c r="Q1006"/>
      <c r="R1006"/>
      <c r="S1006"/>
      <c r="T1006"/>
      <c r="U1006"/>
    </row>
    <row r="1007" spans="10:21">
      <c r="J1007"/>
      <c r="K1007"/>
      <c r="L1007"/>
      <c r="M1007"/>
      <c r="N1007"/>
      <c r="O1007"/>
      <c r="P1007"/>
      <c r="Q1007"/>
      <c r="R1007"/>
      <c r="S1007"/>
      <c r="T1007"/>
      <c r="U1007"/>
    </row>
    <row r="1008" spans="10:21">
      <c r="J1008"/>
      <c r="K1008"/>
      <c r="L1008"/>
      <c r="M1008"/>
      <c r="N1008"/>
      <c r="O1008"/>
      <c r="P1008"/>
      <c r="Q1008"/>
      <c r="R1008"/>
      <c r="S1008"/>
      <c r="T1008"/>
      <c r="U1008"/>
    </row>
    <row r="1009" spans="10:21">
      <c r="J1009"/>
      <c r="K1009"/>
      <c r="L1009"/>
      <c r="M1009"/>
      <c r="N1009"/>
      <c r="O1009"/>
      <c r="P1009"/>
      <c r="Q1009"/>
      <c r="R1009"/>
      <c r="S1009"/>
      <c r="T1009"/>
      <c r="U1009"/>
    </row>
    <row r="1010" spans="10:21">
      <c r="J1010"/>
      <c r="K1010"/>
      <c r="L1010"/>
      <c r="M1010"/>
      <c r="N1010"/>
      <c r="O1010"/>
      <c r="P1010"/>
      <c r="Q1010"/>
      <c r="R1010"/>
      <c r="S1010"/>
      <c r="T1010"/>
      <c r="U1010"/>
    </row>
    <row r="1011" spans="10:21">
      <c r="J1011"/>
      <c r="K1011"/>
      <c r="L1011"/>
      <c r="M1011"/>
      <c r="N1011"/>
      <c r="O1011"/>
      <c r="P1011"/>
      <c r="Q1011"/>
      <c r="R1011"/>
      <c r="S1011"/>
      <c r="T1011"/>
      <c r="U1011"/>
    </row>
    <row r="1012" spans="10:21">
      <c r="J1012"/>
      <c r="K1012"/>
      <c r="L1012"/>
      <c r="M1012"/>
      <c r="N1012"/>
      <c r="O1012"/>
      <c r="P1012"/>
      <c r="Q1012"/>
      <c r="R1012"/>
      <c r="S1012"/>
      <c r="T1012"/>
      <c r="U1012"/>
    </row>
    <row r="1013" spans="10:21">
      <c r="J1013"/>
      <c r="K1013"/>
      <c r="L1013"/>
      <c r="M1013"/>
      <c r="N1013"/>
      <c r="O1013"/>
      <c r="P1013"/>
      <c r="Q1013"/>
      <c r="R1013"/>
      <c r="S1013"/>
      <c r="T1013"/>
      <c r="U1013"/>
    </row>
    <row r="1014" spans="10:21">
      <c r="J1014"/>
      <c r="K1014"/>
      <c r="L1014"/>
      <c r="M1014"/>
      <c r="N1014"/>
      <c r="O1014"/>
      <c r="P1014"/>
      <c r="Q1014"/>
      <c r="R1014"/>
      <c r="S1014"/>
      <c r="T1014"/>
      <c r="U1014"/>
    </row>
    <row r="1015" spans="10:21">
      <c r="J1015"/>
      <c r="K1015"/>
      <c r="L1015"/>
      <c r="M1015"/>
      <c r="N1015"/>
      <c r="O1015"/>
      <c r="P1015"/>
      <c r="Q1015"/>
      <c r="R1015"/>
      <c r="S1015"/>
      <c r="T1015"/>
      <c r="U1015"/>
    </row>
    <row r="1016" spans="10:21">
      <c r="J1016"/>
      <c r="K1016"/>
      <c r="L1016"/>
      <c r="M1016"/>
      <c r="N1016"/>
      <c r="O1016"/>
      <c r="P1016"/>
      <c r="Q1016"/>
      <c r="R1016"/>
      <c r="S1016"/>
      <c r="T1016"/>
      <c r="U1016"/>
    </row>
    <row r="1017" spans="10:21">
      <c r="J1017"/>
      <c r="K1017"/>
      <c r="L1017"/>
      <c r="M1017"/>
      <c r="N1017"/>
      <c r="O1017"/>
      <c r="P1017"/>
      <c r="Q1017"/>
      <c r="R1017"/>
      <c r="S1017"/>
      <c r="T1017"/>
      <c r="U1017"/>
    </row>
    <row r="1018" spans="10:21">
      <c r="J1018"/>
      <c r="K1018"/>
      <c r="L1018"/>
      <c r="M1018"/>
      <c r="N1018"/>
      <c r="O1018"/>
      <c r="P1018"/>
      <c r="Q1018"/>
      <c r="R1018"/>
      <c r="S1018"/>
      <c r="T1018"/>
      <c r="U1018"/>
    </row>
    <row r="1019" spans="10:21">
      <c r="J1019"/>
      <c r="K1019"/>
      <c r="L1019"/>
      <c r="M1019"/>
      <c r="N1019"/>
      <c r="O1019"/>
      <c r="P1019"/>
      <c r="Q1019"/>
      <c r="R1019"/>
      <c r="S1019"/>
      <c r="T1019"/>
      <c r="U1019"/>
    </row>
    <row r="1020" spans="10:21">
      <c r="J1020"/>
      <c r="K1020"/>
      <c r="L1020"/>
      <c r="M1020"/>
      <c r="N1020"/>
      <c r="O1020"/>
      <c r="P1020"/>
      <c r="Q1020"/>
      <c r="R1020"/>
      <c r="S1020"/>
      <c r="T1020"/>
      <c r="U1020"/>
    </row>
    <row r="1021" spans="10:21">
      <c r="J1021"/>
      <c r="K1021"/>
      <c r="L1021"/>
      <c r="M1021"/>
      <c r="N1021"/>
      <c r="O1021"/>
      <c r="P1021"/>
      <c r="Q1021"/>
      <c r="R1021"/>
      <c r="S1021"/>
      <c r="T1021"/>
      <c r="U1021"/>
    </row>
    <row r="1022" spans="10:21">
      <c r="J1022"/>
      <c r="K1022"/>
      <c r="L1022"/>
      <c r="M1022"/>
      <c r="N1022"/>
      <c r="O1022"/>
      <c r="P1022"/>
      <c r="Q1022"/>
      <c r="R1022"/>
      <c r="S1022"/>
      <c r="T1022"/>
      <c r="U1022"/>
    </row>
    <row r="1023" spans="10:21">
      <c r="J1023"/>
      <c r="K1023"/>
      <c r="L1023"/>
      <c r="M1023"/>
      <c r="N1023"/>
      <c r="O1023"/>
      <c r="P1023"/>
      <c r="Q1023"/>
      <c r="R1023"/>
      <c r="S1023"/>
      <c r="T1023"/>
      <c r="U1023"/>
    </row>
    <row r="1024" spans="10:21">
      <c r="J1024"/>
      <c r="K1024"/>
      <c r="L1024"/>
      <c r="M1024"/>
      <c r="N1024"/>
      <c r="O1024"/>
      <c r="P1024"/>
      <c r="Q1024"/>
      <c r="R1024"/>
      <c r="S1024"/>
      <c r="T1024"/>
      <c r="U1024"/>
    </row>
    <row r="1025" spans="10:21">
      <c r="J1025"/>
      <c r="K1025"/>
      <c r="L1025"/>
      <c r="M1025"/>
      <c r="N1025"/>
      <c r="O1025"/>
      <c r="P1025"/>
      <c r="Q1025"/>
      <c r="R1025"/>
      <c r="S1025"/>
      <c r="T1025"/>
      <c r="U1025"/>
    </row>
    <row r="1026" spans="10:21">
      <c r="J1026"/>
      <c r="K1026"/>
      <c r="L1026"/>
      <c r="M1026"/>
      <c r="N1026"/>
      <c r="O1026"/>
      <c r="P1026"/>
      <c r="Q1026"/>
      <c r="R1026"/>
      <c r="S1026"/>
      <c r="T1026"/>
      <c r="U1026"/>
    </row>
    <row r="1027" spans="10:21">
      <c r="J1027"/>
      <c r="K1027"/>
      <c r="L1027"/>
      <c r="M1027"/>
      <c r="N1027"/>
      <c r="O1027"/>
      <c r="P1027"/>
      <c r="Q1027"/>
      <c r="R1027"/>
      <c r="S1027"/>
      <c r="T1027"/>
      <c r="U1027"/>
    </row>
    <row r="1028" spans="10:21">
      <c r="J1028"/>
      <c r="K1028"/>
      <c r="L1028"/>
      <c r="M1028"/>
      <c r="N1028"/>
      <c r="O1028"/>
      <c r="P1028"/>
      <c r="Q1028"/>
      <c r="R1028"/>
      <c r="S1028"/>
      <c r="T1028"/>
      <c r="U1028"/>
    </row>
    <row r="1029" spans="10:21">
      <c r="J1029"/>
      <c r="K1029"/>
      <c r="L1029"/>
      <c r="M1029"/>
      <c r="N1029"/>
      <c r="O1029"/>
      <c r="P1029"/>
      <c r="Q1029"/>
      <c r="R1029"/>
      <c r="S1029"/>
      <c r="T1029"/>
      <c r="U1029"/>
    </row>
    <row r="1030" spans="10:21">
      <c r="J1030"/>
      <c r="K1030"/>
      <c r="L1030"/>
      <c r="M1030"/>
      <c r="N1030"/>
      <c r="O1030"/>
      <c r="P1030"/>
      <c r="Q1030"/>
      <c r="R1030"/>
      <c r="S1030"/>
      <c r="T1030"/>
      <c r="U1030"/>
    </row>
    <row r="1031" spans="10:21">
      <c r="J1031"/>
      <c r="K1031"/>
      <c r="L1031"/>
      <c r="M1031"/>
      <c r="N1031"/>
      <c r="O1031"/>
      <c r="P1031"/>
      <c r="Q1031"/>
      <c r="R1031"/>
      <c r="S1031"/>
      <c r="T1031"/>
      <c r="U1031"/>
    </row>
    <row r="1032" spans="10:21">
      <c r="J1032"/>
      <c r="K1032"/>
      <c r="L1032"/>
      <c r="M1032"/>
      <c r="N1032"/>
      <c r="O1032"/>
      <c r="P1032"/>
      <c r="Q1032"/>
      <c r="R1032"/>
      <c r="S1032"/>
      <c r="T1032"/>
      <c r="U1032"/>
    </row>
    <row r="1033" spans="10:21">
      <c r="J1033"/>
      <c r="K1033"/>
      <c r="L1033"/>
      <c r="M1033"/>
      <c r="N1033"/>
      <c r="O1033"/>
      <c r="P1033"/>
      <c r="Q1033"/>
      <c r="R1033"/>
      <c r="S1033"/>
      <c r="T1033"/>
      <c r="U1033"/>
    </row>
    <row r="1034" spans="10:21">
      <c r="J1034"/>
      <c r="K1034"/>
      <c r="L1034"/>
      <c r="M1034"/>
      <c r="N1034"/>
      <c r="O1034"/>
      <c r="P1034"/>
      <c r="Q1034"/>
      <c r="R1034"/>
      <c r="S1034"/>
      <c r="T1034"/>
      <c r="U1034"/>
    </row>
    <row r="1035" spans="10:21">
      <c r="J1035"/>
      <c r="K1035"/>
      <c r="L1035"/>
      <c r="M1035"/>
      <c r="N1035"/>
      <c r="O1035"/>
      <c r="P1035"/>
      <c r="Q1035"/>
      <c r="R1035"/>
      <c r="S1035"/>
      <c r="T1035"/>
      <c r="U1035"/>
    </row>
    <row r="1036" spans="10:21">
      <c r="J1036"/>
      <c r="K1036"/>
      <c r="L1036"/>
      <c r="M1036"/>
      <c r="N1036"/>
      <c r="O1036"/>
      <c r="P1036"/>
      <c r="Q1036"/>
      <c r="R1036"/>
      <c r="S1036"/>
      <c r="T1036"/>
      <c r="U1036"/>
    </row>
    <row r="1037" spans="10:21">
      <c r="J1037"/>
      <c r="K1037"/>
      <c r="L1037"/>
      <c r="M1037"/>
      <c r="N1037"/>
      <c r="O1037"/>
      <c r="P1037"/>
      <c r="Q1037"/>
      <c r="R1037"/>
      <c r="S1037"/>
      <c r="T1037"/>
      <c r="U1037"/>
    </row>
    <row r="1038" spans="10:21">
      <c r="J1038"/>
      <c r="K1038"/>
      <c r="L1038"/>
      <c r="M1038"/>
      <c r="N1038"/>
      <c r="O1038"/>
      <c r="P1038"/>
      <c r="Q1038"/>
      <c r="R1038"/>
      <c r="S1038"/>
      <c r="T1038"/>
      <c r="U1038"/>
    </row>
    <row r="1039" spans="10:21">
      <c r="J1039"/>
      <c r="K1039"/>
      <c r="L1039"/>
      <c r="M1039"/>
      <c r="N1039"/>
      <c r="O1039"/>
      <c r="P1039"/>
      <c r="Q1039"/>
      <c r="R1039"/>
      <c r="S1039"/>
      <c r="T1039"/>
      <c r="U1039"/>
    </row>
    <row r="1040" spans="10:21">
      <c r="J1040"/>
      <c r="K1040"/>
      <c r="L1040"/>
      <c r="M1040"/>
      <c r="N1040"/>
      <c r="O1040"/>
      <c r="P1040"/>
      <c r="Q1040"/>
      <c r="R1040"/>
      <c r="S1040"/>
      <c r="T1040"/>
      <c r="U1040"/>
    </row>
    <row r="1041" spans="10:21">
      <c r="J1041"/>
      <c r="K1041"/>
      <c r="L1041"/>
      <c r="M1041"/>
      <c r="N1041"/>
      <c r="O1041"/>
      <c r="P1041"/>
      <c r="Q1041"/>
      <c r="R1041"/>
      <c r="S1041"/>
      <c r="T1041"/>
      <c r="U1041"/>
    </row>
    <row r="1042" spans="10:21">
      <c r="J1042"/>
      <c r="K1042"/>
      <c r="L1042"/>
      <c r="M1042"/>
      <c r="N1042"/>
      <c r="O1042"/>
      <c r="P1042"/>
      <c r="Q1042"/>
      <c r="R1042"/>
      <c r="S1042"/>
      <c r="T1042"/>
      <c r="U1042"/>
    </row>
    <row r="1043" spans="10:21">
      <c r="J1043"/>
      <c r="K1043"/>
      <c r="L1043"/>
      <c r="M1043"/>
      <c r="N1043"/>
      <c r="O1043"/>
      <c r="P1043"/>
      <c r="Q1043"/>
      <c r="R1043"/>
      <c r="S1043"/>
      <c r="T1043"/>
      <c r="U1043"/>
    </row>
    <row r="1044" spans="10:21">
      <c r="J1044"/>
      <c r="K1044"/>
      <c r="L1044"/>
      <c r="M1044"/>
      <c r="N1044"/>
      <c r="O1044"/>
      <c r="P1044"/>
      <c r="Q1044"/>
      <c r="R1044"/>
      <c r="S1044"/>
      <c r="T1044"/>
      <c r="U1044"/>
    </row>
    <row r="1045" spans="10:21">
      <c r="J1045"/>
      <c r="K1045"/>
      <c r="L1045"/>
      <c r="M1045"/>
      <c r="N1045"/>
      <c r="O1045"/>
      <c r="P1045"/>
      <c r="Q1045"/>
      <c r="R1045"/>
      <c r="S1045"/>
      <c r="T1045"/>
      <c r="U1045"/>
    </row>
    <row r="1046" spans="10:21">
      <c r="J1046"/>
      <c r="K1046"/>
      <c r="L1046"/>
      <c r="M1046"/>
      <c r="N1046"/>
      <c r="O1046"/>
      <c r="P1046"/>
      <c r="Q1046"/>
      <c r="R1046"/>
      <c r="S1046"/>
      <c r="T1046"/>
      <c r="U1046"/>
    </row>
    <row r="1047" spans="10:21">
      <c r="J1047"/>
      <c r="K1047"/>
      <c r="L1047"/>
      <c r="M1047"/>
      <c r="N1047"/>
      <c r="O1047"/>
      <c r="P1047"/>
      <c r="Q1047"/>
      <c r="R1047"/>
      <c r="S1047"/>
      <c r="T1047"/>
      <c r="U1047"/>
    </row>
    <row r="1048" spans="10:21">
      <c r="J1048"/>
      <c r="K1048"/>
      <c r="L1048"/>
      <c r="M1048"/>
      <c r="N1048"/>
      <c r="O1048"/>
      <c r="P1048"/>
      <c r="Q1048"/>
      <c r="R1048"/>
      <c r="S1048"/>
      <c r="T1048"/>
      <c r="U1048"/>
    </row>
    <row r="1049" spans="10:21">
      <c r="J1049"/>
      <c r="K1049"/>
      <c r="L1049"/>
      <c r="M1049"/>
      <c r="N1049"/>
      <c r="O1049"/>
      <c r="P1049"/>
      <c r="Q1049"/>
      <c r="R1049"/>
      <c r="S1049"/>
      <c r="T1049"/>
      <c r="U1049"/>
    </row>
    <row r="1050" spans="10:21">
      <c r="J1050"/>
      <c r="K1050"/>
      <c r="L1050"/>
      <c r="M1050"/>
      <c r="N1050"/>
      <c r="O1050"/>
      <c r="P1050"/>
      <c r="Q1050"/>
      <c r="R1050"/>
      <c r="S1050"/>
      <c r="T1050"/>
      <c r="U1050"/>
    </row>
    <row r="1051" spans="10:21">
      <c r="J1051"/>
      <c r="K1051"/>
      <c r="L1051"/>
      <c r="M1051"/>
      <c r="N1051"/>
      <c r="O1051"/>
      <c r="P1051"/>
      <c r="Q1051"/>
      <c r="R1051"/>
      <c r="S1051"/>
      <c r="T1051"/>
      <c r="U1051"/>
    </row>
    <row r="1052" spans="10:21">
      <c r="J1052"/>
      <c r="K1052"/>
      <c r="L1052"/>
      <c r="M1052"/>
      <c r="N1052"/>
      <c r="O1052"/>
      <c r="P1052"/>
      <c r="Q1052"/>
      <c r="R1052"/>
      <c r="S1052"/>
      <c r="T1052"/>
      <c r="U1052"/>
    </row>
    <row r="1053" spans="10:21">
      <c r="J1053"/>
      <c r="K1053"/>
      <c r="L1053"/>
      <c r="M1053"/>
      <c r="N1053"/>
      <c r="O1053"/>
      <c r="P1053"/>
      <c r="Q1053"/>
      <c r="R1053"/>
      <c r="S1053"/>
      <c r="T1053"/>
      <c r="U1053"/>
    </row>
    <row r="1054" spans="10:21">
      <c r="J1054"/>
      <c r="K1054"/>
      <c r="L1054"/>
      <c r="M1054"/>
      <c r="N1054"/>
      <c r="O1054"/>
      <c r="P1054"/>
      <c r="Q1054"/>
      <c r="R1054"/>
      <c r="S1054"/>
      <c r="T1054"/>
      <c r="U1054"/>
    </row>
    <row r="1055" spans="10:21">
      <c r="J1055"/>
      <c r="K1055"/>
      <c r="L1055"/>
      <c r="M1055"/>
      <c r="N1055"/>
      <c r="O1055"/>
      <c r="P1055"/>
      <c r="Q1055"/>
      <c r="R1055"/>
      <c r="S1055"/>
      <c r="T1055"/>
      <c r="U1055"/>
    </row>
    <row r="1056" spans="10:21">
      <c r="J1056"/>
      <c r="K1056"/>
      <c r="L1056"/>
      <c r="M1056"/>
      <c r="N1056"/>
      <c r="O1056"/>
      <c r="P1056"/>
      <c r="Q1056"/>
      <c r="R1056"/>
      <c r="S1056"/>
      <c r="T1056"/>
      <c r="U1056"/>
    </row>
    <row r="1057" spans="10:21">
      <c r="J1057"/>
      <c r="K1057"/>
      <c r="L1057"/>
      <c r="M1057"/>
      <c r="N1057"/>
      <c r="O1057"/>
      <c r="P1057"/>
      <c r="Q1057"/>
      <c r="R1057"/>
      <c r="S1057"/>
      <c r="T1057"/>
      <c r="U1057"/>
    </row>
    <row r="1058" spans="10:21">
      <c r="J1058"/>
      <c r="K1058"/>
      <c r="L1058"/>
      <c r="M1058"/>
      <c r="N1058"/>
      <c r="O1058"/>
      <c r="P1058"/>
      <c r="Q1058"/>
      <c r="R1058"/>
      <c r="S1058"/>
      <c r="T1058"/>
      <c r="U1058"/>
    </row>
    <row r="1059" spans="10:21">
      <c r="J1059"/>
      <c r="K1059"/>
      <c r="L1059"/>
      <c r="M1059"/>
      <c r="N1059"/>
      <c r="O1059"/>
      <c r="P1059"/>
      <c r="Q1059"/>
      <c r="R1059"/>
      <c r="S1059"/>
      <c r="T1059"/>
      <c r="U1059"/>
    </row>
    <row r="1060" spans="10:21">
      <c r="J1060"/>
      <c r="K1060"/>
      <c r="L1060"/>
      <c r="M1060"/>
      <c r="N1060"/>
      <c r="O1060"/>
      <c r="P1060"/>
      <c r="Q1060"/>
      <c r="R1060"/>
      <c r="S1060"/>
      <c r="T1060"/>
      <c r="U1060"/>
    </row>
    <row r="1061" spans="10:21">
      <c r="J1061"/>
      <c r="K1061"/>
      <c r="L1061"/>
      <c r="M1061"/>
      <c r="N1061"/>
      <c r="O1061"/>
      <c r="P1061"/>
      <c r="Q1061"/>
      <c r="R1061"/>
      <c r="S1061"/>
      <c r="T1061"/>
      <c r="U1061"/>
    </row>
    <row r="1062" spans="10:21">
      <c r="J1062"/>
      <c r="K1062"/>
      <c r="L1062"/>
      <c r="M1062"/>
      <c r="N1062"/>
      <c r="O1062"/>
      <c r="P1062"/>
      <c r="Q1062"/>
      <c r="R1062"/>
      <c r="S1062"/>
      <c r="T1062"/>
      <c r="U1062"/>
    </row>
    <row r="1063" spans="10:21">
      <c r="J1063"/>
      <c r="K1063"/>
      <c r="L1063"/>
      <c r="M1063"/>
      <c r="N1063"/>
      <c r="O1063"/>
      <c r="P1063"/>
      <c r="Q1063"/>
      <c r="R1063"/>
      <c r="S1063"/>
      <c r="T1063"/>
      <c r="U1063"/>
    </row>
    <row r="1064" spans="10:21">
      <c r="J1064"/>
      <c r="K1064"/>
      <c r="L1064"/>
      <c r="M1064"/>
      <c r="N1064"/>
      <c r="O1064"/>
      <c r="P1064"/>
      <c r="Q1064"/>
      <c r="R1064"/>
      <c r="S1064"/>
      <c r="T1064"/>
      <c r="U1064"/>
    </row>
    <row r="1065" spans="10:21">
      <c r="J1065"/>
      <c r="K1065"/>
      <c r="L1065"/>
      <c r="M1065"/>
      <c r="N1065"/>
      <c r="O1065"/>
      <c r="P1065"/>
      <c r="Q1065"/>
      <c r="R1065"/>
      <c r="S1065"/>
      <c r="T1065"/>
      <c r="U1065"/>
    </row>
    <row r="1066" spans="10:21">
      <c r="J1066"/>
      <c r="K1066"/>
      <c r="L1066"/>
      <c r="M1066"/>
      <c r="N1066"/>
      <c r="O1066"/>
      <c r="P1066"/>
      <c r="Q1066"/>
      <c r="R1066"/>
      <c r="S1066"/>
      <c r="T1066"/>
      <c r="U1066"/>
    </row>
    <row r="1067" spans="10:21">
      <c r="J1067"/>
      <c r="K1067"/>
      <c r="L1067"/>
      <c r="M1067"/>
      <c r="N1067"/>
      <c r="O1067"/>
      <c r="P1067"/>
      <c r="Q1067"/>
      <c r="R1067"/>
      <c r="S1067"/>
      <c r="T1067"/>
      <c r="U1067"/>
    </row>
    <row r="1068" spans="10:21">
      <c r="J1068"/>
      <c r="K1068"/>
      <c r="L1068"/>
      <c r="M1068"/>
      <c r="N1068"/>
      <c r="O1068"/>
      <c r="P1068"/>
      <c r="Q1068"/>
      <c r="R1068"/>
      <c r="S1068"/>
      <c r="T1068"/>
      <c r="U1068"/>
    </row>
    <row r="1069" spans="10:21">
      <c r="J1069"/>
      <c r="K1069"/>
      <c r="L1069"/>
      <c r="M1069"/>
      <c r="N1069"/>
      <c r="O1069"/>
      <c r="P1069"/>
      <c r="Q1069"/>
      <c r="R1069"/>
      <c r="S1069"/>
      <c r="T1069"/>
      <c r="U1069"/>
    </row>
    <row r="1070" spans="10:21">
      <c r="J1070"/>
      <c r="K1070"/>
      <c r="L1070"/>
      <c r="M1070"/>
      <c r="N1070"/>
      <c r="O1070"/>
      <c r="P1070"/>
      <c r="Q1070"/>
      <c r="R1070"/>
      <c r="S1070"/>
      <c r="T1070"/>
      <c r="U1070"/>
    </row>
    <row r="1071" spans="10:21">
      <c r="J1071"/>
      <c r="K1071"/>
      <c r="L1071"/>
      <c r="M1071"/>
      <c r="N1071"/>
      <c r="O1071"/>
      <c r="P1071"/>
      <c r="Q1071"/>
      <c r="R1071"/>
      <c r="S1071"/>
      <c r="T1071"/>
      <c r="U1071"/>
    </row>
    <row r="1072" spans="10:21">
      <c r="J1072"/>
      <c r="K1072"/>
      <c r="L1072"/>
      <c r="M1072"/>
      <c r="N1072"/>
      <c r="O1072"/>
      <c r="P1072"/>
      <c r="Q1072"/>
      <c r="R1072"/>
      <c r="S1072"/>
      <c r="T1072"/>
      <c r="U1072"/>
    </row>
    <row r="1073" spans="10:21">
      <c r="J1073"/>
      <c r="K1073"/>
      <c r="L1073"/>
      <c r="M1073"/>
      <c r="N1073"/>
      <c r="O1073"/>
      <c r="P1073"/>
      <c r="Q1073"/>
      <c r="R1073"/>
      <c r="S1073"/>
      <c r="T1073"/>
      <c r="U1073"/>
    </row>
    <row r="1074" spans="10:21">
      <c r="J1074"/>
      <c r="K1074"/>
      <c r="L1074"/>
      <c r="M1074"/>
      <c r="N1074"/>
      <c r="O1074"/>
      <c r="P1074"/>
      <c r="Q1074"/>
      <c r="R1074"/>
      <c r="S1074"/>
      <c r="T1074"/>
      <c r="U1074"/>
    </row>
    <row r="1075" spans="10:21">
      <c r="J1075"/>
      <c r="K1075"/>
      <c r="L1075"/>
      <c r="M1075"/>
      <c r="N1075"/>
      <c r="O1075"/>
      <c r="P1075"/>
      <c r="Q1075"/>
      <c r="R1075"/>
      <c r="S1075"/>
      <c r="T1075"/>
      <c r="U1075"/>
    </row>
    <row r="1076" spans="10:21">
      <c r="J1076"/>
      <c r="K1076"/>
      <c r="L1076"/>
      <c r="M1076"/>
      <c r="N1076"/>
      <c r="O1076"/>
      <c r="P1076"/>
      <c r="Q1076"/>
      <c r="R1076"/>
      <c r="S1076"/>
      <c r="T1076"/>
      <c r="U1076"/>
    </row>
    <row r="1077" spans="10:21">
      <c r="J1077"/>
      <c r="K1077"/>
      <c r="L1077"/>
      <c r="M1077"/>
      <c r="N1077"/>
      <c r="O1077"/>
      <c r="P1077"/>
      <c r="Q1077"/>
      <c r="R1077"/>
      <c r="S1077"/>
      <c r="T1077"/>
      <c r="U1077"/>
    </row>
    <row r="1078" spans="10:21">
      <c r="J1078"/>
      <c r="K1078"/>
      <c r="L1078"/>
      <c r="M1078"/>
      <c r="N1078"/>
      <c r="O1078"/>
      <c r="P1078"/>
      <c r="Q1078"/>
      <c r="R1078"/>
      <c r="S1078"/>
      <c r="T1078"/>
      <c r="U1078"/>
    </row>
    <row r="1079" spans="10:21">
      <c r="J1079"/>
      <c r="K1079"/>
      <c r="L1079"/>
      <c r="M1079"/>
      <c r="N1079"/>
      <c r="O1079"/>
      <c r="P1079"/>
      <c r="Q1079"/>
      <c r="R1079"/>
      <c r="S1079"/>
      <c r="T1079"/>
      <c r="U1079"/>
    </row>
    <row r="1080" spans="10:21">
      <c r="J1080"/>
      <c r="K1080"/>
      <c r="L1080"/>
      <c r="M1080"/>
      <c r="N1080"/>
      <c r="O1080"/>
      <c r="P1080"/>
      <c r="Q1080"/>
      <c r="R1080"/>
      <c r="S1080"/>
      <c r="T1080"/>
      <c r="U1080"/>
    </row>
    <row r="1081" spans="10:21">
      <c r="J1081"/>
      <c r="K1081"/>
      <c r="L1081"/>
      <c r="M1081"/>
      <c r="N1081"/>
      <c r="O1081"/>
      <c r="P1081"/>
      <c r="Q1081"/>
      <c r="R1081"/>
      <c r="S1081"/>
      <c r="T1081"/>
      <c r="U1081"/>
    </row>
    <row r="1082" spans="10:21">
      <c r="J1082"/>
      <c r="K1082"/>
      <c r="L1082"/>
      <c r="M1082"/>
      <c r="N1082"/>
      <c r="O1082"/>
      <c r="P1082"/>
      <c r="Q1082"/>
      <c r="R1082"/>
      <c r="S1082"/>
      <c r="T1082"/>
      <c r="U1082"/>
    </row>
    <row r="1083" spans="10:21">
      <c r="J1083"/>
      <c r="K1083"/>
      <c r="L1083"/>
      <c r="M1083"/>
      <c r="N1083"/>
      <c r="O1083"/>
      <c r="P1083"/>
      <c r="Q1083"/>
      <c r="R1083"/>
      <c r="S1083"/>
      <c r="T1083"/>
      <c r="U1083"/>
    </row>
    <row r="1084" spans="10:21">
      <c r="J1084"/>
      <c r="K1084"/>
      <c r="L1084"/>
      <c r="M1084"/>
      <c r="N1084"/>
      <c r="O1084"/>
      <c r="P1084"/>
      <c r="Q1084"/>
      <c r="R1084"/>
      <c r="S1084"/>
      <c r="T1084"/>
      <c r="U1084"/>
    </row>
    <row r="1085" spans="10:21">
      <c r="J1085"/>
      <c r="K1085"/>
      <c r="L1085"/>
      <c r="M1085"/>
      <c r="N1085"/>
      <c r="O1085"/>
      <c r="P1085"/>
      <c r="Q1085"/>
      <c r="R1085"/>
      <c r="S1085"/>
      <c r="T1085"/>
      <c r="U1085"/>
    </row>
    <row r="1086" spans="10:21">
      <c r="J1086"/>
      <c r="K1086"/>
      <c r="L1086"/>
      <c r="M1086"/>
      <c r="N1086"/>
      <c r="O1086"/>
      <c r="P1086"/>
      <c r="Q1086"/>
      <c r="R1086"/>
      <c r="S1086"/>
      <c r="T1086"/>
      <c r="U1086"/>
    </row>
    <row r="1087" spans="10:21">
      <c r="J1087"/>
      <c r="K1087"/>
      <c r="L1087"/>
      <c r="M1087"/>
      <c r="N1087"/>
      <c r="O1087"/>
      <c r="P1087"/>
      <c r="Q1087"/>
      <c r="R1087"/>
      <c r="S1087"/>
      <c r="T1087"/>
      <c r="U1087"/>
    </row>
    <row r="1088" spans="10:21">
      <c r="J1088"/>
      <c r="K1088"/>
      <c r="L1088"/>
      <c r="M1088"/>
      <c r="N1088"/>
      <c r="O1088"/>
      <c r="P1088"/>
      <c r="Q1088"/>
      <c r="R1088"/>
      <c r="S1088"/>
      <c r="T1088"/>
      <c r="U1088"/>
    </row>
    <row r="1089" spans="10:21">
      <c r="J1089"/>
      <c r="K1089"/>
      <c r="L1089"/>
      <c r="M1089"/>
      <c r="N1089"/>
      <c r="O1089"/>
      <c r="P1089"/>
      <c r="Q1089"/>
      <c r="R1089"/>
      <c r="S1089"/>
      <c r="T1089"/>
      <c r="U1089"/>
    </row>
    <row r="1090" spans="10:21">
      <c r="J1090"/>
      <c r="K1090"/>
      <c r="L1090"/>
      <c r="M1090"/>
      <c r="N1090"/>
      <c r="O1090"/>
      <c r="P1090"/>
      <c r="Q1090"/>
      <c r="R1090"/>
      <c r="S1090"/>
      <c r="T1090"/>
      <c r="U1090"/>
    </row>
    <row r="1091" spans="10:21">
      <c r="J1091"/>
      <c r="K1091"/>
      <c r="L1091"/>
      <c r="M1091"/>
      <c r="N1091"/>
      <c r="O1091"/>
      <c r="P1091"/>
      <c r="Q1091"/>
      <c r="R1091"/>
      <c r="S1091"/>
      <c r="T1091"/>
      <c r="U1091"/>
    </row>
    <row r="1092" spans="10:21">
      <c r="J1092"/>
      <c r="K1092"/>
      <c r="L1092"/>
      <c r="M1092"/>
      <c r="N1092"/>
      <c r="O1092"/>
      <c r="P1092"/>
      <c r="Q1092"/>
      <c r="R1092"/>
      <c r="S1092"/>
      <c r="T1092"/>
      <c r="U1092"/>
    </row>
    <row r="1093" spans="10:21">
      <c r="J1093"/>
      <c r="K1093"/>
      <c r="L1093"/>
      <c r="M1093"/>
      <c r="N1093"/>
      <c r="O1093"/>
      <c r="P1093"/>
      <c r="Q1093"/>
      <c r="R1093"/>
      <c r="S1093"/>
      <c r="T1093"/>
      <c r="U1093"/>
    </row>
    <row r="1094" spans="10:21">
      <c r="J1094"/>
      <c r="K1094"/>
      <c r="L1094"/>
      <c r="M1094"/>
      <c r="N1094"/>
      <c r="O1094"/>
      <c r="P1094"/>
      <c r="Q1094"/>
      <c r="R1094"/>
      <c r="S1094"/>
      <c r="T1094"/>
      <c r="U1094"/>
    </row>
    <row r="1095" spans="10:21">
      <c r="J1095"/>
      <c r="K1095"/>
      <c r="L1095"/>
      <c r="M1095"/>
      <c r="N1095"/>
      <c r="O1095"/>
      <c r="P1095"/>
      <c r="Q1095"/>
      <c r="R1095"/>
      <c r="S1095"/>
      <c r="T1095"/>
      <c r="U1095"/>
    </row>
    <row r="1096" spans="10:21">
      <c r="J1096"/>
      <c r="K1096"/>
      <c r="L1096"/>
      <c r="M1096"/>
      <c r="N1096"/>
      <c r="O1096"/>
      <c r="P1096"/>
      <c r="Q1096"/>
      <c r="R1096"/>
      <c r="S1096"/>
      <c r="T1096"/>
      <c r="U1096"/>
    </row>
    <row r="1097" spans="10:21">
      <c r="J1097"/>
      <c r="K1097"/>
      <c r="L1097"/>
      <c r="M1097"/>
      <c r="N1097"/>
      <c r="O1097"/>
      <c r="P1097"/>
      <c r="Q1097"/>
      <c r="R1097"/>
      <c r="S1097"/>
      <c r="T1097"/>
      <c r="U1097"/>
    </row>
    <row r="1098" spans="10:21">
      <c r="J1098"/>
      <c r="K1098"/>
      <c r="L1098"/>
      <c r="M1098"/>
      <c r="N1098"/>
      <c r="O1098"/>
      <c r="P1098"/>
      <c r="Q1098"/>
      <c r="R1098"/>
      <c r="S1098"/>
      <c r="T1098"/>
      <c r="U1098"/>
    </row>
    <row r="1099" spans="10:21">
      <c r="J1099"/>
      <c r="K1099"/>
      <c r="L1099"/>
      <c r="M1099"/>
      <c r="N1099"/>
      <c r="O1099"/>
      <c r="P1099"/>
      <c r="Q1099"/>
      <c r="R1099"/>
      <c r="S1099"/>
      <c r="T1099"/>
      <c r="U1099"/>
    </row>
    <row r="1100" spans="10:21">
      <c r="J1100"/>
      <c r="K1100"/>
      <c r="L1100"/>
      <c r="M1100"/>
      <c r="N1100"/>
      <c r="O1100"/>
      <c r="P1100"/>
      <c r="Q1100"/>
      <c r="R1100"/>
      <c r="S1100"/>
      <c r="T1100"/>
      <c r="U1100"/>
    </row>
    <row r="1101" spans="10:21">
      <c r="J1101"/>
      <c r="K1101"/>
      <c r="L1101"/>
      <c r="M1101"/>
      <c r="N1101"/>
      <c r="O1101"/>
      <c r="P1101"/>
      <c r="Q1101"/>
      <c r="R1101"/>
      <c r="S1101"/>
      <c r="T1101"/>
      <c r="U1101"/>
    </row>
    <row r="1102" spans="10:21">
      <c r="J1102"/>
      <c r="K1102"/>
      <c r="L1102"/>
      <c r="M1102"/>
      <c r="N1102"/>
      <c r="O1102"/>
      <c r="P1102"/>
      <c r="Q1102"/>
      <c r="R1102"/>
      <c r="S1102"/>
      <c r="T1102"/>
      <c r="U1102"/>
    </row>
    <row r="1103" spans="10:21">
      <c r="J1103"/>
      <c r="K1103"/>
      <c r="L1103"/>
      <c r="M1103"/>
      <c r="N1103"/>
      <c r="O1103"/>
      <c r="P1103"/>
      <c r="Q1103"/>
      <c r="R1103"/>
      <c r="S1103"/>
      <c r="T1103"/>
      <c r="U1103"/>
    </row>
    <row r="1104" spans="10:21">
      <c r="J1104"/>
      <c r="K1104"/>
      <c r="L1104"/>
      <c r="M1104"/>
      <c r="N1104"/>
      <c r="O1104"/>
      <c r="P1104"/>
      <c r="Q1104"/>
      <c r="R1104"/>
      <c r="S1104"/>
      <c r="T1104"/>
      <c r="U1104"/>
    </row>
    <row r="1105" spans="10:21">
      <c r="J1105"/>
      <c r="K1105"/>
      <c r="L1105"/>
      <c r="M1105"/>
      <c r="N1105"/>
      <c r="O1105"/>
      <c r="P1105"/>
      <c r="Q1105"/>
      <c r="R1105"/>
      <c r="S1105"/>
      <c r="T1105"/>
      <c r="U1105"/>
    </row>
    <row r="1106" spans="10:21">
      <c r="J1106"/>
      <c r="K1106"/>
      <c r="L1106"/>
      <c r="M1106"/>
      <c r="N1106"/>
      <c r="O1106"/>
      <c r="P1106"/>
      <c r="Q1106"/>
      <c r="R1106"/>
      <c r="S1106"/>
      <c r="T1106"/>
      <c r="U1106"/>
    </row>
    <row r="1107" spans="10:21">
      <c r="J1107"/>
      <c r="K1107"/>
      <c r="L1107"/>
      <c r="M1107"/>
      <c r="N1107"/>
      <c r="O1107"/>
      <c r="P1107"/>
      <c r="Q1107"/>
      <c r="R1107"/>
      <c r="S1107"/>
      <c r="T1107"/>
      <c r="U1107"/>
    </row>
    <row r="1108" spans="10:21">
      <c r="J1108"/>
      <c r="K1108"/>
      <c r="L1108"/>
      <c r="M1108"/>
      <c r="N1108"/>
      <c r="O1108"/>
      <c r="P1108"/>
      <c r="Q1108"/>
      <c r="R1108"/>
      <c r="S1108"/>
      <c r="T1108"/>
      <c r="U1108"/>
    </row>
    <row r="1109" spans="10:21">
      <c r="J1109"/>
      <c r="K1109"/>
      <c r="L1109"/>
      <c r="M1109"/>
      <c r="N1109"/>
      <c r="O1109"/>
      <c r="P1109"/>
      <c r="Q1109"/>
      <c r="R1109"/>
      <c r="S1109"/>
      <c r="T1109"/>
      <c r="U1109"/>
    </row>
    <row r="1110" spans="10:21">
      <c r="J1110"/>
      <c r="K1110"/>
      <c r="L1110"/>
      <c r="M1110"/>
      <c r="N1110"/>
      <c r="O1110"/>
      <c r="P1110"/>
      <c r="Q1110"/>
      <c r="R1110"/>
      <c r="S1110"/>
      <c r="T1110"/>
      <c r="U1110"/>
    </row>
    <row r="1111" spans="10:21">
      <c r="J1111"/>
      <c r="K1111"/>
      <c r="L1111"/>
      <c r="M1111"/>
      <c r="N1111"/>
      <c r="O1111"/>
      <c r="P1111"/>
      <c r="Q1111"/>
      <c r="R1111"/>
      <c r="S1111"/>
      <c r="T1111"/>
      <c r="U1111"/>
    </row>
    <row r="1112" spans="10:21">
      <c r="J1112"/>
      <c r="K1112"/>
      <c r="L1112"/>
      <c r="M1112"/>
      <c r="N1112"/>
      <c r="O1112"/>
      <c r="P1112"/>
      <c r="Q1112"/>
      <c r="R1112"/>
      <c r="S1112"/>
      <c r="T1112"/>
      <c r="U1112"/>
    </row>
    <row r="1113" spans="10:21">
      <c r="J1113"/>
      <c r="K1113"/>
      <c r="L1113"/>
      <c r="M1113"/>
      <c r="N1113"/>
      <c r="O1113"/>
      <c r="P1113"/>
      <c r="Q1113"/>
      <c r="R1113"/>
      <c r="S1113"/>
      <c r="T1113"/>
      <c r="U1113"/>
    </row>
    <row r="1114" spans="10:21">
      <c r="J1114"/>
      <c r="K1114"/>
      <c r="L1114"/>
      <c r="M1114"/>
      <c r="N1114"/>
      <c r="O1114"/>
      <c r="P1114"/>
      <c r="Q1114"/>
      <c r="R1114"/>
      <c r="S1114"/>
      <c r="T1114"/>
      <c r="U1114"/>
    </row>
    <row r="1115" spans="10:21">
      <c r="J1115"/>
      <c r="K1115"/>
      <c r="L1115"/>
      <c r="M1115"/>
      <c r="N1115"/>
      <c r="O1115"/>
      <c r="P1115"/>
      <c r="Q1115"/>
      <c r="R1115"/>
      <c r="S1115"/>
      <c r="T1115"/>
      <c r="U1115"/>
    </row>
    <row r="1116" spans="10:21">
      <c r="J1116"/>
      <c r="K1116"/>
      <c r="L1116"/>
      <c r="M1116"/>
      <c r="N1116"/>
      <c r="O1116"/>
      <c r="P1116"/>
      <c r="Q1116"/>
      <c r="R1116"/>
      <c r="S1116"/>
      <c r="T1116"/>
      <c r="U1116"/>
    </row>
    <row r="1117" spans="10:21">
      <c r="J1117"/>
      <c r="K1117"/>
      <c r="L1117"/>
      <c r="M1117"/>
      <c r="N1117"/>
      <c r="O1117"/>
      <c r="P1117"/>
      <c r="Q1117"/>
      <c r="R1117"/>
      <c r="S1117"/>
      <c r="T1117"/>
      <c r="U1117"/>
    </row>
    <row r="1118" spans="10:21">
      <c r="J1118"/>
      <c r="K1118"/>
      <c r="L1118"/>
      <c r="M1118"/>
      <c r="N1118"/>
      <c r="O1118"/>
      <c r="P1118"/>
      <c r="Q1118"/>
      <c r="R1118"/>
      <c r="S1118"/>
      <c r="T1118"/>
      <c r="U1118"/>
    </row>
    <row r="1119" spans="10:21">
      <c r="J1119"/>
      <c r="K1119"/>
      <c r="L1119"/>
      <c r="M1119"/>
      <c r="N1119"/>
      <c r="O1119"/>
      <c r="P1119"/>
      <c r="Q1119"/>
      <c r="R1119"/>
      <c r="S1119"/>
      <c r="T1119"/>
      <c r="U1119"/>
    </row>
    <row r="1120" spans="10:21">
      <c r="J1120"/>
      <c r="K1120"/>
      <c r="L1120"/>
      <c r="M1120"/>
      <c r="N1120"/>
      <c r="O1120"/>
      <c r="P1120"/>
      <c r="Q1120"/>
      <c r="R1120"/>
      <c r="S1120"/>
      <c r="T1120"/>
      <c r="U1120"/>
    </row>
    <row r="1121" spans="10:21">
      <c r="J1121"/>
      <c r="K1121"/>
      <c r="L1121"/>
      <c r="M1121"/>
      <c r="N1121"/>
      <c r="O1121"/>
      <c r="P1121"/>
      <c r="Q1121"/>
      <c r="R1121"/>
      <c r="S1121"/>
      <c r="T1121"/>
      <c r="U1121"/>
    </row>
    <row r="1122" spans="10:21">
      <c r="J1122"/>
      <c r="K1122"/>
      <c r="L1122"/>
      <c r="M1122"/>
      <c r="N1122"/>
      <c r="O1122"/>
      <c r="P1122"/>
      <c r="Q1122"/>
      <c r="R1122"/>
      <c r="S1122"/>
      <c r="T1122"/>
      <c r="U1122"/>
    </row>
    <row r="1123" spans="10:21">
      <c r="J1123"/>
      <c r="K1123"/>
      <c r="L1123"/>
      <c r="M1123"/>
      <c r="N1123"/>
      <c r="O1123"/>
      <c r="P1123"/>
      <c r="Q1123"/>
      <c r="R1123"/>
      <c r="S1123"/>
      <c r="T1123"/>
      <c r="U1123"/>
    </row>
    <row r="1124" spans="10:21">
      <c r="J1124"/>
      <c r="K1124"/>
      <c r="L1124"/>
      <c r="M1124"/>
      <c r="N1124"/>
      <c r="O1124"/>
      <c r="P1124"/>
      <c r="Q1124"/>
      <c r="R1124"/>
      <c r="S1124"/>
      <c r="T1124"/>
      <c r="U1124"/>
    </row>
    <row r="1125" spans="10:21">
      <c r="J1125"/>
      <c r="K1125"/>
      <c r="L1125"/>
      <c r="M1125"/>
      <c r="N1125"/>
      <c r="O1125"/>
      <c r="P1125"/>
      <c r="Q1125"/>
      <c r="R1125"/>
      <c r="S1125"/>
      <c r="T1125"/>
      <c r="U1125"/>
    </row>
    <row r="1126" spans="10:21">
      <c r="J1126"/>
      <c r="K1126"/>
      <c r="L1126"/>
      <c r="M1126"/>
      <c r="N1126"/>
      <c r="O1126"/>
      <c r="P1126"/>
      <c r="Q1126"/>
      <c r="R1126"/>
      <c r="S1126"/>
      <c r="T1126"/>
      <c r="U1126"/>
    </row>
    <row r="1127" spans="10:21">
      <c r="J1127"/>
      <c r="K1127"/>
      <c r="L1127"/>
      <c r="M1127"/>
      <c r="N1127"/>
      <c r="O1127"/>
      <c r="P1127"/>
      <c r="Q1127"/>
      <c r="R1127"/>
      <c r="S1127"/>
      <c r="T1127"/>
      <c r="U1127"/>
    </row>
    <row r="1128" spans="10:21">
      <c r="J1128"/>
      <c r="K1128"/>
      <c r="L1128"/>
      <c r="M1128"/>
      <c r="N1128"/>
      <c r="O1128"/>
      <c r="P1128"/>
      <c r="Q1128"/>
      <c r="R1128"/>
      <c r="S1128"/>
      <c r="T1128"/>
      <c r="U1128"/>
    </row>
    <row r="1129" spans="10:21">
      <c r="J1129"/>
      <c r="K1129"/>
      <c r="L1129"/>
      <c r="M1129"/>
      <c r="N1129"/>
      <c r="O1129"/>
      <c r="P1129"/>
      <c r="Q1129"/>
      <c r="R1129"/>
      <c r="S1129"/>
      <c r="T1129"/>
      <c r="U1129"/>
    </row>
    <row r="1130" spans="10:21">
      <c r="J1130"/>
      <c r="K1130"/>
      <c r="L1130"/>
      <c r="M1130"/>
      <c r="N1130"/>
      <c r="O1130"/>
      <c r="P1130"/>
      <c r="Q1130"/>
      <c r="R1130"/>
      <c r="S1130"/>
      <c r="T1130"/>
      <c r="U1130"/>
    </row>
    <row r="1131" spans="10:21">
      <c r="J1131"/>
      <c r="K1131"/>
      <c r="L1131"/>
      <c r="M1131"/>
      <c r="N1131"/>
      <c r="O1131"/>
      <c r="P1131"/>
      <c r="Q1131"/>
      <c r="R1131"/>
      <c r="S1131"/>
      <c r="T1131"/>
      <c r="U1131"/>
    </row>
    <row r="1132" spans="10:21">
      <c r="J1132"/>
      <c r="K1132"/>
      <c r="L1132"/>
      <c r="M1132"/>
      <c r="N1132"/>
      <c r="O1132"/>
      <c r="P1132"/>
      <c r="Q1132"/>
      <c r="R1132"/>
      <c r="S1132"/>
      <c r="T1132"/>
      <c r="U1132"/>
    </row>
    <row r="1133" spans="10:21">
      <c r="J1133"/>
      <c r="K1133"/>
      <c r="L1133"/>
      <c r="M1133"/>
      <c r="N1133"/>
      <c r="O1133"/>
      <c r="P1133"/>
      <c r="Q1133"/>
      <c r="R1133"/>
      <c r="S1133"/>
      <c r="T1133"/>
      <c r="U1133"/>
    </row>
    <row r="1134" spans="10:21">
      <c r="J1134"/>
      <c r="K1134"/>
      <c r="L1134"/>
      <c r="M1134"/>
      <c r="N1134"/>
      <c r="O1134"/>
      <c r="P1134"/>
      <c r="Q1134"/>
      <c r="R1134"/>
      <c r="S1134"/>
      <c r="T1134"/>
      <c r="U1134"/>
    </row>
    <row r="1135" spans="10:21">
      <c r="J1135"/>
      <c r="K1135"/>
      <c r="L1135"/>
      <c r="M1135"/>
      <c r="N1135"/>
      <c r="O1135"/>
      <c r="P1135"/>
      <c r="Q1135"/>
      <c r="R1135"/>
      <c r="S1135"/>
      <c r="T1135"/>
      <c r="U1135"/>
    </row>
    <row r="1136" spans="10:21">
      <c r="J1136"/>
      <c r="K1136"/>
      <c r="L1136"/>
      <c r="M1136"/>
      <c r="N1136"/>
      <c r="O1136"/>
      <c r="P1136"/>
      <c r="Q1136"/>
      <c r="R1136"/>
      <c r="S1136"/>
      <c r="T1136"/>
      <c r="U1136"/>
    </row>
    <row r="1137" spans="10:21">
      <c r="J1137"/>
      <c r="K1137"/>
      <c r="L1137"/>
      <c r="M1137"/>
      <c r="N1137"/>
      <c r="O1137"/>
      <c r="P1137"/>
      <c r="Q1137"/>
      <c r="R1137"/>
      <c r="S1137"/>
      <c r="T1137"/>
      <c r="U1137"/>
    </row>
    <row r="1138" spans="10:21">
      <c r="J1138"/>
      <c r="K1138"/>
      <c r="L1138"/>
      <c r="M1138"/>
      <c r="N1138"/>
      <c r="O1138"/>
      <c r="P1138"/>
      <c r="Q1138"/>
      <c r="R1138"/>
      <c r="S1138"/>
      <c r="T1138"/>
      <c r="U1138"/>
    </row>
    <row r="1139" spans="10:21">
      <c r="J1139"/>
      <c r="K1139"/>
      <c r="L1139"/>
      <c r="M1139"/>
      <c r="N1139"/>
      <c r="O1139"/>
      <c r="P1139"/>
      <c r="Q1139"/>
      <c r="R1139"/>
      <c r="S1139"/>
      <c r="T1139"/>
      <c r="U1139"/>
    </row>
    <row r="1140" spans="10:21">
      <c r="J1140"/>
      <c r="K1140"/>
      <c r="L1140"/>
      <c r="M1140"/>
      <c r="N1140"/>
      <c r="O1140"/>
      <c r="P1140"/>
      <c r="Q1140"/>
      <c r="R1140"/>
      <c r="S1140"/>
      <c r="T1140"/>
      <c r="U1140"/>
    </row>
    <row r="1141" spans="10:21">
      <c r="J1141"/>
      <c r="K1141"/>
      <c r="L1141"/>
      <c r="M1141"/>
      <c r="N1141"/>
      <c r="O1141"/>
      <c r="P1141"/>
      <c r="Q1141"/>
      <c r="R1141"/>
      <c r="S1141"/>
      <c r="T1141"/>
      <c r="U1141"/>
    </row>
    <row r="1142" spans="10:21">
      <c r="J1142"/>
      <c r="K1142"/>
      <c r="L1142"/>
      <c r="M1142"/>
      <c r="N1142"/>
      <c r="O1142"/>
      <c r="P1142"/>
      <c r="Q1142"/>
      <c r="R1142"/>
      <c r="S1142"/>
      <c r="T1142"/>
      <c r="U1142"/>
    </row>
    <row r="1143" spans="10:21">
      <c r="J1143"/>
      <c r="K1143"/>
      <c r="L1143"/>
      <c r="M1143"/>
      <c r="N1143"/>
      <c r="O1143"/>
      <c r="P1143"/>
      <c r="Q1143"/>
      <c r="R1143"/>
      <c r="S1143"/>
      <c r="T1143"/>
      <c r="U1143"/>
    </row>
    <row r="1144" spans="10:21">
      <c r="J1144"/>
      <c r="K1144"/>
      <c r="L1144"/>
      <c r="M1144"/>
      <c r="N1144"/>
      <c r="O1144"/>
      <c r="P1144"/>
      <c r="Q1144"/>
      <c r="R1144"/>
      <c r="S1144"/>
      <c r="T1144"/>
      <c r="U1144"/>
    </row>
    <row r="1145" spans="10:21">
      <c r="J1145"/>
      <c r="K1145"/>
      <c r="L1145"/>
      <c r="M1145"/>
      <c r="N1145"/>
      <c r="O1145"/>
      <c r="P1145"/>
      <c r="Q1145"/>
      <c r="R1145"/>
      <c r="S1145"/>
      <c r="T1145"/>
      <c r="U1145"/>
    </row>
    <row r="1146" spans="10:21">
      <c r="J1146"/>
      <c r="K1146"/>
      <c r="L1146"/>
      <c r="M1146"/>
      <c r="N1146"/>
      <c r="O1146"/>
      <c r="P1146"/>
      <c r="Q1146"/>
      <c r="R1146"/>
      <c r="S1146"/>
      <c r="T1146"/>
      <c r="U1146"/>
    </row>
    <row r="1147" spans="10:21">
      <c r="J1147"/>
      <c r="K1147"/>
      <c r="L1147"/>
      <c r="M1147"/>
      <c r="N1147"/>
      <c r="O1147"/>
      <c r="P1147"/>
      <c r="Q1147"/>
      <c r="R1147"/>
      <c r="S1147"/>
      <c r="T1147"/>
      <c r="U1147"/>
    </row>
    <row r="1148" spans="10:21">
      <c r="J1148"/>
      <c r="K1148"/>
      <c r="L1148"/>
      <c r="M1148"/>
      <c r="N1148"/>
      <c r="O1148"/>
      <c r="P1148"/>
      <c r="Q1148"/>
      <c r="R1148"/>
      <c r="S1148"/>
      <c r="T1148"/>
      <c r="U1148"/>
    </row>
    <row r="1149" spans="10:21">
      <c r="J1149"/>
      <c r="K1149"/>
      <c r="L1149"/>
      <c r="M1149"/>
      <c r="N1149"/>
      <c r="O1149"/>
      <c r="P1149"/>
      <c r="Q1149"/>
      <c r="R1149"/>
      <c r="S1149"/>
      <c r="T1149"/>
      <c r="U1149"/>
    </row>
    <row r="1150" spans="10:21">
      <c r="J1150"/>
      <c r="K1150"/>
      <c r="L1150"/>
      <c r="M1150"/>
      <c r="N1150"/>
      <c r="O1150"/>
      <c r="P1150"/>
      <c r="Q1150"/>
      <c r="R1150"/>
      <c r="S1150"/>
      <c r="T1150"/>
      <c r="U1150"/>
    </row>
    <row r="1151" spans="10:21">
      <c r="J1151"/>
      <c r="K1151"/>
      <c r="L1151"/>
      <c r="M1151"/>
      <c r="N1151"/>
      <c r="O1151"/>
      <c r="P1151"/>
      <c r="Q1151"/>
      <c r="R1151"/>
      <c r="S1151"/>
      <c r="T1151"/>
      <c r="U1151"/>
    </row>
    <row r="1152" spans="10:21">
      <c r="J1152"/>
      <c r="K1152"/>
      <c r="L1152"/>
      <c r="M1152"/>
      <c r="N1152"/>
      <c r="O1152"/>
      <c r="P1152"/>
      <c r="Q1152"/>
      <c r="R1152"/>
      <c r="S1152"/>
      <c r="T1152"/>
      <c r="U1152"/>
    </row>
    <row r="1153" spans="10:21">
      <c r="J1153"/>
      <c r="K1153"/>
      <c r="L1153"/>
      <c r="M1153"/>
      <c r="N1153"/>
      <c r="O1153"/>
      <c r="P1153"/>
      <c r="Q1153"/>
      <c r="R1153"/>
      <c r="S1153"/>
      <c r="T1153"/>
      <c r="U1153"/>
    </row>
    <row r="1154" spans="10:21">
      <c r="J1154"/>
      <c r="K1154"/>
      <c r="L1154"/>
      <c r="M1154"/>
      <c r="N1154"/>
      <c r="O1154"/>
      <c r="P1154"/>
      <c r="Q1154"/>
      <c r="R1154"/>
      <c r="S1154"/>
      <c r="T1154"/>
      <c r="U1154"/>
    </row>
    <row r="1155" spans="10:21">
      <c r="J1155"/>
      <c r="K1155"/>
      <c r="L1155"/>
      <c r="M1155"/>
      <c r="N1155"/>
      <c r="O1155"/>
      <c r="P1155"/>
      <c r="Q1155"/>
      <c r="R1155"/>
      <c r="S1155"/>
      <c r="T1155"/>
      <c r="U1155"/>
    </row>
    <row r="1156" spans="10:21">
      <c r="J1156"/>
      <c r="K1156"/>
      <c r="L1156"/>
      <c r="M1156"/>
      <c r="N1156"/>
      <c r="O1156"/>
      <c r="P1156"/>
      <c r="Q1156"/>
      <c r="R1156"/>
      <c r="S1156"/>
      <c r="T1156"/>
      <c r="U1156"/>
    </row>
    <row r="1157" spans="10:21">
      <c r="J1157"/>
      <c r="K1157"/>
      <c r="L1157"/>
      <c r="M1157"/>
      <c r="N1157"/>
      <c r="O1157"/>
      <c r="P1157"/>
      <c r="Q1157"/>
      <c r="R1157"/>
      <c r="S1157"/>
      <c r="T1157"/>
      <c r="U1157"/>
    </row>
    <row r="1158" spans="10:21">
      <c r="J1158"/>
      <c r="K1158"/>
      <c r="L1158"/>
      <c r="M1158"/>
      <c r="N1158"/>
      <c r="O1158"/>
      <c r="P1158"/>
      <c r="Q1158"/>
      <c r="R1158"/>
      <c r="S1158"/>
      <c r="T1158"/>
      <c r="U1158"/>
    </row>
    <row r="1159" spans="10:21">
      <c r="J1159"/>
      <c r="K1159"/>
      <c r="L1159"/>
      <c r="M1159"/>
      <c r="N1159"/>
      <c r="O1159"/>
      <c r="P1159"/>
      <c r="Q1159"/>
      <c r="R1159"/>
      <c r="S1159"/>
      <c r="T1159"/>
      <c r="U1159"/>
    </row>
    <row r="1160" spans="10:21">
      <c r="J1160"/>
      <c r="K1160"/>
      <c r="L1160"/>
      <c r="M1160"/>
      <c r="N1160"/>
      <c r="O1160"/>
      <c r="P1160"/>
      <c r="Q1160"/>
      <c r="R1160"/>
      <c r="S1160"/>
      <c r="T1160"/>
      <c r="U1160"/>
    </row>
    <row r="1161" spans="10:21">
      <c r="J1161"/>
      <c r="K1161"/>
      <c r="L1161"/>
      <c r="M1161"/>
      <c r="N1161"/>
      <c r="O1161"/>
      <c r="P1161"/>
      <c r="Q1161"/>
      <c r="R1161"/>
      <c r="S1161"/>
      <c r="T1161"/>
      <c r="U1161"/>
    </row>
    <row r="1162" spans="10:21">
      <c r="J1162"/>
      <c r="K1162"/>
      <c r="L1162"/>
      <c r="M1162"/>
      <c r="N1162"/>
      <c r="O1162"/>
      <c r="P1162"/>
      <c r="Q1162"/>
      <c r="R1162"/>
      <c r="S1162"/>
      <c r="T1162"/>
      <c r="U1162"/>
    </row>
    <row r="1163" spans="10:21">
      <c r="J1163"/>
      <c r="K1163"/>
      <c r="L1163"/>
      <c r="M1163"/>
      <c r="N1163"/>
      <c r="O1163"/>
      <c r="P1163"/>
      <c r="Q1163"/>
      <c r="R1163"/>
      <c r="S1163"/>
      <c r="T1163"/>
      <c r="U1163"/>
    </row>
    <row r="1164" spans="10:21">
      <c r="J1164"/>
      <c r="K1164"/>
      <c r="L1164"/>
      <c r="M1164"/>
      <c r="N1164"/>
      <c r="O1164"/>
      <c r="P1164"/>
      <c r="Q1164"/>
      <c r="R1164"/>
      <c r="S1164"/>
      <c r="T1164"/>
      <c r="U1164"/>
    </row>
    <row r="1165" spans="10:21">
      <c r="J1165"/>
      <c r="K1165"/>
      <c r="L1165"/>
      <c r="M1165"/>
      <c r="N1165"/>
      <c r="O1165"/>
      <c r="P1165"/>
      <c r="Q1165"/>
      <c r="R1165"/>
      <c r="S1165"/>
      <c r="T1165"/>
      <c r="U1165"/>
    </row>
    <row r="1166" spans="10:21">
      <c r="J1166"/>
      <c r="K1166"/>
      <c r="L1166"/>
      <c r="M1166"/>
      <c r="N1166"/>
      <c r="O1166"/>
      <c r="P1166"/>
      <c r="Q1166"/>
      <c r="R1166"/>
      <c r="S1166"/>
      <c r="T1166"/>
      <c r="U1166"/>
    </row>
    <row r="1167" spans="10:21">
      <c r="J1167"/>
      <c r="K1167"/>
      <c r="L1167"/>
      <c r="M1167"/>
      <c r="N1167"/>
      <c r="O1167"/>
      <c r="P1167"/>
      <c r="Q1167"/>
      <c r="R1167"/>
      <c r="S1167"/>
      <c r="T1167"/>
      <c r="U1167"/>
    </row>
    <row r="1168" spans="10:21">
      <c r="J1168"/>
      <c r="K1168"/>
      <c r="L1168"/>
      <c r="M1168"/>
      <c r="N1168"/>
      <c r="O1168"/>
      <c r="P1168"/>
      <c r="Q1168"/>
      <c r="R1168"/>
      <c r="S1168"/>
      <c r="T1168"/>
      <c r="U1168"/>
    </row>
    <row r="1169" spans="10:21">
      <c r="J1169"/>
      <c r="K1169"/>
      <c r="L1169"/>
      <c r="M1169"/>
      <c r="N1169"/>
      <c r="O1169"/>
      <c r="P1169"/>
      <c r="Q1169"/>
      <c r="R1169"/>
      <c r="S1169"/>
      <c r="T1169"/>
      <c r="U1169"/>
    </row>
    <row r="1170" spans="10:21">
      <c r="J1170"/>
      <c r="K1170"/>
      <c r="L1170"/>
      <c r="M1170"/>
      <c r="N1170"/>
      <c r="O1170"/>
      <c r="P1170"/>
      <c r="Q1170"/>
      <c r="R1170"/>
      <c r="S1170"/>
      <c r="T1170"/>
      <c r="U1170"/>
    </row>
    <row r="1171" spans="10:21">
      <c r="J1171"/>
      <c r="K1171"/>
      <c r="L1171"/>
      <c r="M1171"/>
      <c r="N1171"/>
      <c r="O1171"/>
      <c r="P1171"/>
      <c r="Q1171"/>
      <c r="R1171"/>
      <c r="S1171"/>
      <c r="T1171"/>
      <c r="U1171"/>
    </row>
    <row r="1172" spans="10:21">
      <c r="J1172"/>
      <c r="K1172"/>
      <c r="L1172"/>
      <c r="M1172"/>
      <c r="N1172"/>
      <c r="O1172"/>
      <c r="P1172"/>
      <c r="Q1172"/>
      <c r="R1172"/>
      <c r="S1172"/>
      <c r="T1172"/>
      <c r="U1172"/>
    </row>
    <row r="1173" spans="10:21">
      <c r="J1173"/>
      <c r="K1173"/>
      <c r="L1173"/>
      <c r="M1173"/>
      <c r="N1173"/>
      <c r="O1173"/>
      <c r="P1173"/>
      <c r="Q1173"/>
      <c r="R1173"/>
      <c r="S1173"/>
      <c r="T1173"/>
      <c r="U1173"/>
    </row>
    <row r="1174" spans="10:21">
      <c r="J1174"/>
      <c r="K1174"/>
      <c r="L1174"/>
      <c r="M1174"/>
      <c r="N1174"/>
      <c r="O1174"/>
      <c r="P1174"/>
      <c r="Q1174"/>
      <c r="R1174"/>
      <c r="S1174"/>
      <c r="T1174"/>
      <c r="U1174"/>
    </row>
    <row r="1175" spans="10:21">
      <c r="J1175"/>
      <c r="K1175"/>
      <c r="L1175"/>
      <c r="M1175"/>
      <c r="N1175"/>
      <c r="O1175"/>
      <c r="P1175"/>
      <c r="Q1175"/>
      <c r="R1175"/>
      <c r="S1175"/>
      <c r="T1175"/>
      <c r="U1175"/>
    </row>
    <row r="1176" spans="10:21">
      <c r="J1176"/>
      <c r="K1176"/>
      <c r="L1176"/>
      <c r="M1176"/>
      <c r="N1176"/>
      <c r="O1176"/>
      <c r="P1176"/>
      <c r="Q1176"/>
      <c r="R1176"/>
      <c r="S1176"/>
      <c r="T1176"/>
      <c r="U1176"/>
    </row>
    <row r="1177" spans="10:21">
      <c r="J1177"/>
      <c r="K1177"/>
      <c r="L1177"/>
      <c r="M1177"/>
      <c r="N1177"/>
      <c r="O1177"/>
      <c r="P1177"/>
      <c r="Q1177"/>
      <c r="R1177"/>
      <c r="S1177"/>
      <c r="T1177"/>
      <c r="U1177"/>
    </row>
    <row r="1178" spans="10:21">
      <c r="J1178"/>
      <c r="K1178"/>
      <c r="L1178"/>
      <c r="M1178"/>
      <c r="N1178"/>
      <c r="O1178"/>
      <c r="P1178"/>
      <c r="Q1178"/>
      <c r="R1178"/>
      <c r="S1178"/>
      <c r="T1178"/>
      <c r="U1178"/>
    </row>
    <row r="1179" spans="10:21">
      <c r="J1179"/>
      <c r="K1179"/>
      <c r="L1179"/>
      <c r="M1179"/>
      <c r="N1179"/>
      <c r="O1179"/>
      <c r="P1179"/>
      <c r="Q1179"/>
      <c r="R1179"/>
      <c r="S1179"/>
      <c r="T1179"/>
      <c r="U1179"/>
    </row>
    <row r="1180" spans="10:21">
      <c r="J1180"/>
      <c r="K1180"/>
      <c r="L1180"/>
      <c r="M1180"/>
      <c r="N1180"/>
      <c r="O1180"/>
      <c r="P1180"/>
      <c r="Q1180"/>
      <c r="R1180"/>
      <c r="S1180"/>
      <c r="T1180"/>
      <c r="U1180"/>
    </row>
    <row r="1181" spans="10:21">
      <c r="J1181"/>
      <c r="K1181"/>
      <c r="L1181"/>
      <c r="M1181"/>
      <c r="N1181"/>
      <c r="O1181"/>
      <c r="P1181"/>
      <c r="Q1181"/>
      <c r="R1181"/>
      <c r="S1181"/>
      <c r="T1181"/>
      <c r="U1181"/>
    </row>
    <row r="1182" spans="10:21">
      <c r="J1182"/>
      <c r="K1182"/>
      <c r="L1182"/>
      <c r="M1182"/>
      <c r="N1182"/>
      <c r="O1182"/>
      <c r="P1182"/>
      <c r="Q1182"/>
      <c r="R1182"/>
      <c r="S1182"/>
      <c r="T1182"/>
      <c r="U1182"/>
    </row>
    <row r="1183" spans="10:21">
      <c r="J1183"/>
      <c r="K1183"/>
      <c r="L1183"/>
      <c r="M1183"/>
      <c r="N1183"/>
      <c r="O1183"/>
      <c r="P1183"/>
      <c r="Q1183"/>
      <c r="R1183"/>
      <c r="S1183"/>
      <c r="T1183"/>
      <c r="U1183"/>
    </row>
    <row r="1184" spans="10:21">
      <c r="J1184"/>
      <c r="K1184"/>
      <c r="L1184"/>
      <c r="M1184"/>
      <c r="N1184"/>
      <c r="O1184"/>
      <c r="P1184"/>
      <c r="Q1184"/>
      <c r="R1184"/>
      <c r="S1184"/>
      <c r="T1184"/>
      <c r="U1184"/>
    </row>
    <row r="1185" spans="10:21">
      <c r="J1185"/>
      <c r="K1185"/>
      <c r="L1185"/>
      <c r="M1185"/>
      <c r="N1185"/>
      <c r="O1185"/>
      <c r="P1185"/>
      <c r="Q1185"/>
      <c r="R1185"/>
      <c r="S1185"/>
      <c r="T1185"/>
      <c r="U1185"/>
    </row>
    <row r="1186" spans="10:21">
      <c r="J1186"/>
      <c r="K1186"/>
      <c r="L1186"/>
      <c r="M1186"/>
      <c r="N1186"/>
      <c r="O1186"/>
      <c r="P1186"/>
      <c r="Q1186"/>
      <c r="R1186"/>
      <c r="S1186"/>
      <c r="T1186"/>
      <c r="U1186"/>
    </row>
    <row r="1187" spans="10:21">
      <c r="J1187"/>
      <c r="K1187"/>
      <c r="L1187"/>
      <c r="M1187"/>
      <c r="N1187"/>
      <c r="O1187"/>
      <c r="P1187"/>
      <c r="Q1187"/>
      <c r="R1187"/>
      <c r="S1187"/>
      <c r="T1187"/>
      <c r="U1187"/>
    </row>
    <row r="1188" spans="10:21">
      <c r="J1188"/>
      <c r="K1188"/>
      <c r="L1188"/>
      <c r="M1188"/>
      <c r="N1188"/>
      <c r="O1188"/>
      <c r="P1188"/>
      <c r="Q1188"/>
      <c r="R1188"/>
      <c r="S1188"/>
      <c r="T1188"/>
      <c r="U1188"/>
    </row>
    <row r="1189" spans="10:21">
      <c r="J1189"/>
      <c r="K1189"/>
      <c r="L1189"/>
      <c r="M1189"/>
      <c r="N1189"/>
      <c r="O1189"/>
      <c r="P1189"/>
      <c r="Q1189"/>
      <c r="R1189"/>
      <c r="S1189"/>
      <c r="T1189"/>
      <c r="U1189"/>
    </row>
    <row r="1190" spans="10:21">
      <c r="J1190"/>
      <c r="K1190"/>
      <c r="L1190"/>
      <c r="M1190"/>
      <c r="N1190"/>
      <c r="O1190"/>
      <c r="P1190"/>
      <c r="Q1190"/>
      <c r="R1190"/>
      <c r="S1190"/>
      <c r="T1190"/>
      <c r="U1190"/>
    </row>
    <row r="1191" spans="10:21">
      <c r="J1191"/>
      <c r="K1191"/>
      <c r="L1191"/>
      <c r="M1191"/>
      <c r="N1191"/>
      <c r="O1191"/>
      <c r="P1191"/>
      <c r="Q1191"/>
      <c r="R1191"/>
      <c r="S1191"/>
      <c r="T1191"/>
      <c r="U1191"/>
    </row>
    <row r="1192" spans="10:21">
      <c r="J1192"/>
      <c r="K1192"/>
      <c r="L1192"/>
      <c r="M1192"/>
      <c r="N1192"/>
      <c r="O1192"/>
      <c r="P1192"/>
      <c r="Q1192"/>
      <c r="R1192"/>
      <c r="S1192"/>
      <c r="T1192"/>
      <c r="U1192"/>
    </row>
    <row r="1193" spans="10:21">
      <c r="J1193"/>
      <c r="K1193"/>
      <c r="L1193"/>
      <c r="M1193"/>
      <c r="N1193"/>
      <c r="O1193"/>
      <c r="P1193"/>
      <c r="Q1193"/>
      <c r="R1193"/>
      <c r="S1193"/>
      <c r="T1193"/>
      <c r="U1193"/>
    </row>
    <row r="1194" spans="10:21">
      <c r="J1194"/>
      <c r="K1194"/>
      <c r="L1194"/>
      <c r="M1194"/>
      <c r="N1194"/>
      <c r="O1194"/>
      <c r="P1194"/>
      <c r="Q1194"/>
      <c r="R1194"/>
      <c r="S1194"/>
      <c r="T1194"/>
      <c r="U1194"/>
    </row>
    <row r="1195" spans="10:21">
      <c r="J1195"/>
      <c r="K1195"/>
      <c r="L1195"/>
      <c r="M1195"/>
      <c r="N1195"/>
      <c r="O1195"/>
      <c r="P1195"/>
      <c r="Q1195"/>
      <c r="R1195"/>
      <c r="S1195"/>
      <c r="T1195"/>
      <c r="U1195"/>
    </row>
    <row r="1196" spans="10:21">
      <c r="J1196"/>
      <c r="K1196"/>
      <c r="L1196"/>
      <c r="M1196"/>
      <c r="N1196"/>
      <c r="O1196"/>
      <c r="P1196"/>
      <c r="Q1196"/>
      <c r="R1196"/>
      <c r="S1196"/>
      <c r="T1196"/>
      <c r="U1196"/>
    </row>
    <row r="1197" spans="10:21">
      <c r="J1197"/>
      <c r="K1197"/>
      <c r="L1197"/>
      <c r="M1197"/>
      <c r="N1197"/>
      <c r="O1197"/>
      <c r="P1197"/>
      <c r="Q1197"/>
      <c r="R1197"/>
      <c r="S1197"/>
      <c r="T1197"/>
      <c r="U1197"/>
    </row>
    <row r="1198" spans="10:21">
      <c r="J1198"/>
      <c r="K1198"/>
      <c r="L1198"/>
      <c r="M1198"/>
      <c r="N1198"/>
      <c r="O1198"/>
      <c r="P1198"/>
      <c r="Q1198"/>
      <c r="R1198"/>
      <c r="S1198"/>
      <c r="T1198"/>
      <c r="U1198"/>
    </row>
    <row r="1199" spans="10:21">
      <c r="J1199"/>
      <c r="K1199"/>
      <c r="L1199"/>
      <c r="M1199"/>
      <c r="N1199"/>
      <c r="O1199"/>
      <c r="P1199"/>
      <c r="Q1199"/>
      <c r="R1199"/>
      <c r="S1199"/>
      <c r="T1199"/>
      <c r="U1199"/>
    </row>
    <row r="1200" spans="10:21">
      <c r="J1200"/>
      <c r="K1200"/>
      <c r="L1200"/>
      <c r="M1200"/>
      <c r="N1200"/>
      <c r="O1200"/>
      <c r="P1200"/>
      <c r="Q1200"/>
      <c r="R1200"/>
      <c r="S1200"/>
      <c r="T1200"/>
      <c r="U1200"/>
    </row>
    <row r="1201" spans="10:21">
      <c r="J1201"/>
      <c r="K1201"/>
      <c r="L1201"/>
      <c r="M1201"/>
      <c r="N1201"/>
      <c r="O1201"/>
      <c r="P1201"/>
      <c r="Q1201"/>
      <c r="R1201"/>
      <c r="S1201"/>
      <c r="T1201"/>
      <c r="U1201"/>
    </row>
    <row r="1202" spans="10:21">
      <c r="J1202"/>
      <c r="K1202"/>
      <c r="L1202"/>
      <c r="M1202"/>
      <c r="N1202"/>
      <c r="O1202"/>
      <c r="P1202"/>
      <c r="Q1202"/>
      <c r="R1202"/>
      <c r="S1202"/>
      <c r="T1202"/>
      <c r="U1202"/>
    </row>
    <row r="1203" spans="10:21">
      <c r="J1203"/>
      <c r="K1203"/>
      <c r="L1203"/>
      <c r="M1203"/>
      <c r="N1203"/>
      <c r="O1203"/>
      <c r="P1203"/>
      <c r="Q1203"/>
      <c r="R1203"/>
      <c r="S1203"/>
      <c r="T1203"/>
      <c r="U1203"/>
    </row>
    <row r="1204" spans="10:21">
      <c r="J1204"/>
      <c r="K1204"/>
      <c r="L1204"/>
      <c r="M1204"/>
      <c r="N1204"/>
      <c r="O1204"/>
      <c r="P1204"/>
      <c r="Q1204"/>
      <c r="R1204"/>
      <c r="S1204"/>
      <c r="T1204"/>
      <c r="U1204"/>
    </row>
    <row r="1205" spans="10:21">
      <c r="J1205"/>
      <c r="K1205"/>
      <c r="L1205"/>
      <c r="M1205"/>
      <c r="N1205"/>
      <c r="O1205"/>
      <c r="P1205"/>
      <c r="Q1205"/>
      <c r="R1205"/>
      <c r="S1205"/>
      <c r="T1205"/>
      <c r="U1205"/>
    </row>
    <row r="1206" spans="10:21">
      <c r="J1206"/>
      <c r="K1206"/>
      <c r="L1206"/>
      <c r="M1206"/>
      <c r="N1206"/>
      <c r="O1206"/>
      <c r="P1206"/>
      <c r="Q1206"/>
      <c r="R1206"/>
      <c r="S1206"/>
      <c r="T1206"/>
      <c r="U1206"/>
    </row>
    <row r="1207" spans="10:21">
      <c r="J1207"/>
      <c r="K1207"/>
      <c r="L1207"/>
      <c r="M1207"/>
      <c r="N1207"/>
      <c r="O1207"/>
      <c r="P1207"/>
      <c r="Q1207"/>
      <c r="R1207"/>
      <c r="S1207"/>
      <c r="T1207"/>
      <c r="U1207"/>
    </row>
    <row r="1208" spans="10:21">
      <c r="J1208"/>
      <c r="K1208"/>
      <c r="L1208"/>
      <c r="M1208"/>
      <c r="N1208"/>
      <c r="O1208"/>
      <c r="P1208"/>
      <c r="Q1208"/>
      <c r="R1208"/>
      <c r="S1208"/>
      <c r="T1208"/>
      <c r="U1208"/>
    </row>
    <row r="1209" spans="10:21">
      <c r="J1209"/>
      <c r="K1209"/>
      <c r="L1209"/>
      <c r="M1209"/>
      <c r="N1209"/>
      <c r="O1209"/>
      <c r="P1209"/>
      <c r="Q1209"/>
      <c r="R1209"/>
      <c r="S1209"/>
      <c r="T1209"/>
      <c r="U1209"/>
    </row>
    <row r="1210" spans="10:21">
      <c r="J1210"/>
      <c r="K1210"/>
      <c r="L1210"/>
      <c r="M1210"/>
      <c r="N1210"/>
      <c r="O1210"/>
      <c r="P1210"/>
      <c r="Q1210"/>
      <c r="R1210"/>
      <c r="S1210"/>
      <c r="T1210"/>
      <c r="U1210"/>
    </row>
    <row r="1211" spans="10:21">
      <c r="J1211"/>
      <c r="K1211"/>
      <c r="L1211"/>
      <c r="M1211"/>
      <c r="N1211"/>
      <c r="O1211"/>
      <c r="P1211"/>
      <c r="Q1211"/>
      <c r="R1211"/>
      <c r="S1211"/>
      <c r="T1211"/>
      <c r="U1211"/>
    </row>
    <row r="1212" spans="10:21">
      <c r="J1212"/>
      <c r="K1212"/>
      <c r="L1212"/>
      <c r="M1212"/>
      <c r="N1212"/>
      <c r="O1212"/>
      <c r="P1212"/>
      <c r="Q1212"/>
      <c r="R1212"/>
      <c r="S1212"/>
      <c r="T1212"/>
      <c r="U1212"/>
    </row>
    <row r="1213" spans="10:21">
      <c r="J1213"/>
      <c r="K1213"/>
      <c r="L1213"/>
      <c r="M1213"/>
      <c r="N1213"/>
      <c r="O1213"/>
      <c r="P1213"/>
      <c r="Q1213"/>
      <c r="R1213"/>
      <c r="S1213"/>
      <c r="T1213"/>
      <c r="U1213"/>
    </row>
    <row r="1214" spans="10:21">
      <c r="J1214"/>
      <c r="K1214"/>
      <c r="L1214"/>
      <c r="M1214"/>
      <c r="N1214"/>
      <c r="O1214"/>
      <c r="P1214"/>
      <c r="Q1214"/>
      <c r="R1214"/>
      <c r="S1214"/>
      <c r="T1214"/>
      <c r="U1214"/>
    </row>
    <row r="1215" spans="10:21">
      <c r="J1215"/>
      <c r="K1215"/>
      <c r="L1215"/>
      <c r="M1215"/>
      <c r="N1215"/>
      <c r="O1215"/>
      <c r="P1215"/>
      <c r="Q1215"/>
      <c r="R1215"/>
      <c r="S1215"/>
      <c r="T1215"/>
      <c r="U1215"/>
    </row>
    <row r="1216" spans="10:21">
      <c r="J1216"/>
      <c r="K1216"/>
      <c r="L1216"/>
      <c r="M1216"/>
      <c r="N1216"/>
      <c r="O1216"/>
      <c r="P1216"/>
      <c r="Q1216"/>
      <c r="R1216"/>
      <c r="S1216"/>
      <c r="T1216"/>
      <c r="U1216"/>
    </row>
    <row r="1217" spans="10:21">
      <c r="J1217"/>
      <c r="K1217"/>
      <c r="L1217"/>
      <c r="M1217"/>
      <c r="N1217"/>
      <c r="O1217"/>
      <c r="P1217"/>
      <c r="Q1217"/>
      <c r="R1217"/>
      <c r="S1217"/>
      <c r="T1217"/>
      <c r="U1217"/>
    </row>
    <row r="1218" spans="10:21">
      <c r="J1218"/>
      <c r="K1218"/>
      <c r="L1218"/>
      <c r="M1218"/>
      <c r="N1218"/>
      <c r="O1218"/>
      <c r="P1218"/>
      <c r="Q1218"/>
      <c r="R1218"/>
      <c r="S1218"/>
      <c r="T1218"/>
      <c r="U1218"/>
    </row>
    <row r="1219" spans="10:21">
      <c r="J1219"/>
      <c r="K1219"/>
      <c r="L1219"/>
      <c r="M1219"/>
      <c r="N1219"/>
      <c r="O1219"/>
      <c r="P1219"/>
      <c r="Q1219"/>
      <c r="R1219"/>
      <c r="S1219"/>
      <c r="T1219"/>
      <c r="U1219"/>
    </row>
    <row r="1220" spans="10:21">
      <c r="J1220"/>
      <c r="K1220"/>
      <c r="L1220"/>
      <c r="M1220"/>
      <c r="N1220"/>
      <c r="O1220"/>
      <c r="P1220"/>
      <c r="Q1220"/>
      <c r="R1220"/>
      <c r="S1220"/>
      <c r="T1220"/>
      <c r="U1220"/>
    </row>
    <row r="1221" spans="10:21">
      <c r="J1221"/>
      <c r="K1221"/>
      <c r="L1221"/>
      <c r="M1221"/>
      <c r="N1221"/>
      <c r="O1221"/>
      <c r="P1221"/>
      <c r="Q1221"/>
      <c r="R1221"/>
      <c r="S1221"/>
      <c r="T1221"/>
      <c r="U1221"/>
    </row>
    <row r="1222" spans="10:21">
      <c r="J1222"/>
      <c r="K1222"/>
      <c r="L1222"/>
      <c r="M1222"/>
      <c r="N1222"/>
      <c r="O1222"/>
      <c r="P1222"/>
      <c r="Q1222"/>
      <c r="R1222"/>
      <c r="S1222"/>
      <c r="T1222"/>
      <c r="U1222"/>
    </row>
    <row r="1223" spans="10:21">
      <c r="J1223"/>
      <c r="K1223"/>
      <c r="L1223"/>
      <c r="M1223"/>
      <c r="N1223"/>
      <c r="O1223"/>
      <c r="P1223"/>
      <c r="Q1223"/>
      <c r="R1223"/>
      <c r="S1223"/>
      <c r="T1223"/>
      <c r="U1223"/>
    </row>
    <row r="1224" spans="10:21">
      <c r="J1224"/>
      <c r="K1224"/>
      <c r="L1224"/>
      <c r="M1224"/>
      <c r="N1224"/>
      <c r="O1224"/>
      <c r="P1224"/>
      <c r="Q1224"/>
      <c r="R1224"/>
      <c r="S1224"/>
      <c r="T1224"/>
      <c r="U1224"/>
    </row>
    <row r="1225" spans="10:21">
      <c r="J1225"/>
      <c r="K1225"/>
      <c r="L1225"/>
      <c r="M1225"/>
      <c r="N1225"/>
      <c r="O1225"/>
      <c r="P1225"/>
      <c r="Q1225"/>
      <c r="R1225"/>
      <c r="S1225"/>
      <c r="T1225"/>
      <c r="U1225"/>
    </row>
    <row r="1226" spans="10:21">
      <c r="J1226"/>
      <c r="K1226"/>
      <c r="L1226"/>
      <c r="M1226"/>
      <c r="N1226"/>
      <c r="O1226"/>
      <c r="P1226"/>
      <c r="Q1226"/>
      <c r="R1226"/>
      <c r="S1226"/>
      <c r="T1226"/>
      <c r="U1226"/>
    </row>
    <row r="1227" spans="10:21">
      <c r="J1227"/>
      <c r="K1227"/>
      <c r="L1227"/>
      <c r="M1227"/>
      <c r="N1227"/>
      <c r="O1227"/>
      <c r="P1227"/>
      <c r="Q1227"/>
      <c r="R1227"/>
      <c r="S1227"/>
      <c r="T1227"/>
      <c r="U1227"/>
    </row>
    <row r="1228" spans="10:21">
      <c r="J1228"/>
      <c r="K1228"/>
      <c r="L1228"/>
      <c r="M1228"/>
      <c r="N1228"/>
      <c r="O1228"/>
      <c r="P1228"/>
      <c r="Q1228"/>
      <c r="R1228"/>
      <c r="S1228"/>
      <c r="T1228"/>
      <c r="U1228"/>
    </row>
    <row r="1229" spans="10:21">
      <c r="J1229"/>
      <c r="K1229"/>
      <c r="L1229"/>
      <c r="M1229"/>
      <c r="N1229"/>
      <c r="O1229"/>
      <c r="P1229"/>
      <c r="Q1229"/>
      <c r="R1229"/>
      <c r="S1229"/>
      <c r="T1229"/>
      <c r="U1229"/>
    </row>
    <row r="1230" spans="10:21">
      <c r="J1230"/>
      <c r="K1230"/>
      <c r="L1230"/>
      <c r="M1230"/>
      <c r="N1230"/>
      <c r="O1230"/>
      <c r="P1230"/>
      <c r="Q1230"/>
      <c r="R1230"/>
      <c r="S1230"/>
      <c r="T1230"/>
      <c r="U1230"/>
    </row>
    <row r="1231" spans="10:21">
      <c r="J1231"/>
      <c r="K1231"/>
      <c r="L1231"/>
      <c r="M1231"/>
      <c r="N1231"/>
      <c r="O1231"/>
      <c r="P1231"/>
      <c r="Q1231"/>
      <c r="R1231"/>
      <c r="S1231"/>
      <c r="T1231"/>
      <c r="U1231"/>
    </row>
    <row r="1232" spans="10:21">
      <c r="J1232"/>
      <c r="K1232"/>
      <c r="L1232"/>
      <c r="M1232"/>
      <c r="N1232"/>
      <c r="O1232"/>
      <c r="P1232"/>
      <c r="Q1232"/>
      <c r="R1232"/>
      <c r="S1232"/>
      <c r="T1232"/>
      <c r="U1232"/>
    </row>
    <row r="1233" spans="10:21">
      <c r="J1233"/>
      <c r="K1233"/>
      <c r="L1233"/>
      <c r="M1233"/>
      <c r="N1233"/>
      <c r="O1233"/>
      <c r="P1233"/>
      <c r="Q1233"/>
      <c r="R1233"/>
      <c r="S1233"/>
      <c r="T1233"/>
      <c r="U1233"/>
    </row>
    <row r="1234" spans="10:21">
      <c r="J1234"/>
      <c r="K1234"/>
      <c r="L1234"/>
      <c r="M1234"/>
      <c r="N1234"/>
      <c r="O1234"/>
      <c r="P1234"/>
      <c r="Q1234"/>
      <c r="R1234"/>
      <c r="S1234"/>
      <c r="T1234"/>
      <c r="U1234"/>
    </row>
    <row r="1235" spans="10:21">
      <c r="J1235"/>
      <c r="K1235"/>
      <c r="L1235"/>
      <c r="M1235"/>
      <c r="N1235"/>
      <c r="O1235"/>
      <c r="P1235"/>
      <c r="Q1235"/>
      <c r="R1235"/>
      <c r="S1235"/>
      <c r="T1235"/>
      <c r="U1235"/>
    </row>
    <row r="1236" spans="10:21">
      <c r="J1236"/>
      <c r="K1236"/>
      <c r="L1236"/>
      <c r="M1236"/>
      <c r="N1236"/>
      <c r="O1236"/>
      <c r="P1236"/>
      <c r="Q1236"/>
      <c r="R1236"/>
      <c r="S1236"/>
      <c r="T1236"/>
      <c r="U1236"/>
    </row>
    <row r="1237" spans="10:21">
      <c r="J1237"/>
      <c r="K1237"/>
      <c r="L1237"/>
      <c r="M1237"/>
      <c r="N1237"/>
      <c r="O1237"/>
      <c r="P1237"/>
      <c r="Q1237"/>
      <c r="R1237"/>
      <c r="S1237"/>
      <c r="T1237"/>
      <c r="U1237"/>
    </row>
    <row r="1238" spans="10:21">
      <c r="J1238"/>
      <c r="K1238"/>
      <c r="L1238"/>
      <c r="M1238"/>
      <c r="N1238"/>
      <c r="O1238"/>
      <c r="P1238"/>
      <c r="Q1238"/>
      <c r="R1238"/>
      <c r="S1238"/>
      <c r="T1238"/>
      <c r="U1238"/>
    </row>
    <row r="1239" spans="10:21">
      <c r="J1239"/>
      <c r="K1239"/>
      <c r="L1239"/>
      <c r="M1239"/>
      <c r="N1239"/>
      <c r="O1239"/>
      <c r="P1239"/>
      <c r="Q1239"/>
      <c r="R1239"/>
      <c r="S1239"/>
      <c r="T1239"/>
      <c r="U1239"/>
    </row>
    <row r="1240" spans="10:21">
      <c r="J1240"/>
      <c r="K1240"/>
      <c r="L1240"/>
      <c r="M1240"/>
      <c r="N1240"/>
      <c r="O1240"/>
      <c r="P1240"/>
      <c r="Q1240"/>
      <c r="R1240"/>
      <c r="S1240"/>
      <c r="T1240"/>
      <c r="U1240"/>
    </row>
    <row r="1241" spans="10:21">
      <c r="J1241"/>
      <c r="K1241"/>
      <c r="L1241"/>
      <c r="M1241"/>
      <c r="N1241"/>
      <c r="O1241"/>
      <c r="P1241"/>
      <c r="Q1241"/>
      <c r="R1241"/>
      <c r="S1241"/>
      <c r="T1241"/>
      <c r="U1241"/>
    </row>
    <row r="1242" spans="10:21">
      <c r="J1242"/>
      <c r="K1242"/>
      <c r="L1242"/>
      <c r="M1242"/>
      <c r="N1242"/>
      <c r="O1242"/>
      <c r="P1242"/>
      <c r="Q1242"/>
      <c r="R1242"/>
      <c r="S1242"/>
      <c r="T1242"/>
      <c r="U1242"/>
    </row>
    <row r="1243" spans="10:21">
      <c r="J1243"/>
      <c r="K1243"/>
      <c r="L1243"/>
      <c r="M1243"/>
      <c r="N1243"/>
      <c r="O1243"/>
      <c r="P1243"/>
      <c r="Q1243"/>
      <c r="R1243"/>
      <c r="S1243"/>
      <c r="T1243"/>
      <c r="U1243"/>
    </row>
    <row r="1244" spans="10:21">
      <c r="J1244"/>
      <c r="K1244"/>
      <c r="L1244"/>
      <c r="M1244"/>
      <c r="N1244"/>
      <c r="O1244"/>
      <c r="P1244"/>
      <c r="Q1244"/>
      <c r="R1244"/>
      <c r="S1244"/>
      <c r="T1244"/>
      <c r="U1244"/>
    </row>
    <row r="1245" spans="10:21">
      <c r="J1245"/>
      <c r="K1245"/>
      <c r="L1245"/>
      <c r="M1245"/>
      <c r="N1245"/>
      <c r="O1245"/>
      <c r="P1245"/>
      <c r="Q1245"/>
      <c r="R1245"/>
      <c r="S1245"/>
      <c r="T1245"/>
      <c r="U1245"/>
    </row>
    <row r="1246" spans="10:21">
      <c r="J1246"/>
      <c r="K1246"/>
      <c r="L1246"/>
      <c r="M1246"/>
      <c r="N1246"/>
      <c r="O1246"/>
      <c r="P1246"/>
      <c r="Q1246"/>
      <c r="R1246"/>
      <c r="S1246"/>
      <c r="T1246"/>
      <c r="U1246"/>
    </row>
    <row r="1247" spans="10:21">
      <c r="J1247"/>
      <c r="K1247"/>
      <c r="L1247"/>
      <c r="M1247"/>
      <c r="N1247"/>
      <c r="O1247"/>
      <c r="P1247"/>
      <c r="Q1247"/>
      <c r="R1247"/>
      <c r="S1247"/>
      <c r="T1247"/>
      <c r="U1247"/>
    </row>
    <row r="1248" spans="10:21">
      <c r="J1248"/>
      <c r="K1248"/>
      <c r="L1248"/>
      <c r="M1248"/>
      <c r="N1248"/>
      <c r="O1248"/>
      <c r="P1248"/>
      <c r="Q1248"/>
      <c r="R1248"/>
      <c r="S1248"/>
      <c r="T1248"/>
      <c r="U1248"/>
    </row>
    <row r="1249" spans="10:21">
      <c r="J1249"/>
      <c r="K1249"/>
      <c r="L1249"/>
      <c r="M1249"/>
      <c r="N1249"/>
      <c r="O1249"/>
      <c r="P1249"/>
      <c r="Q1249"/>
      <c r="R1249"/>
      <c r="S1249"/>
      <c r="T1249"/>
      <c r="U1249"/>
    </row>
    <row r="1250" spans="10:21">
      <c r="J1250"/>
      <c r="K1250"/>
      <c r="L1250"/>
      <c r="M1250"/>
      <c r="N1250"/>
      <c r="O1250"/>
      <c r="P1250"/>
      <c r="Q1250"/>
      <c r="R1250"/>
      <c r="S1250"/>
      <c r="T1250"/>
      <c r="U1250"/>
    </row>
    <row r="1251" spans="10:21">
      <c r="J1251"/>
      <c r="K1251"/>
      <c r="L1251"/>
      <c r="M1251"/>
      <c r="N1251"/>
      <c r="O1251"/>
      <c r="P1251"/>
      <c r="Q1251"/>
      <c r="R1251"/>
      <c r="S1251"/>
      <c r="T1251"/>
      <c r="U1251"/>
    </row>
    <row r="1252" spans="10:21">
      <c r="J1252"/>
      <c r="K1252"/>
      <c r="L1252"/>
      <c r="M1252"/>
      <c r="N1252"/>
      <c r="O1252"/>
      <c r="P1252"/>
      <c r="Q1252"/>
      <c r="R1252"/>
      <c r="S1252"/>
      <c r="T1252"/>
      <c r="U1252"/>
    </row>
    <row r="1253" spans="10:21">
      <c r="J1253"/>
      <c r="K1253"/>
      <c r="L1253"/>
      <c r="M1253"/>
      <c r="N1253"/>
      <c r="O1253"/>
      <c r="P1253"/>
      <c r="Q1253"/>
      <c r="R1253"/>
      <c r="S1253"/>
      <c r="T1253"/>
      <c r="U1253"/>
    </row>
    <row r="1254" spans="10:21">
      <c r="J1254"/>
      <c r="K1254"/>
      <c r="L1254"/>
      <c r="M1254"/>
      <c r="N1254"/>
      <c r="O1254"/>
      <c r="P1254"/>
      <c r="Q1254"/>
      <c r="R1254"/>
      <c r="S1254"/>
      <c r="T1254"/>
      <c r="U1254"/>
    </row>
    <row r="1255" spans="10:21">
      <c r="J1255"/>
      <c r="K1255"/>
      <c r="L1255"/>
      <c r="M1255"/>
      <c r="N1255"/>
      <c r="O1255"/>
      <c r="P1255"/>
      <c r="Q1255"/>
      <c r="R1255"/>
      <c r="S1255"/>
      <c r="T1255"/>
      <c r="U1255"/>
    </row>
    <row r="1256" spans="10:21">
      <c r="J1256"/>
      <c r="K1256"/>
      <c r="L1256"/>
      <c r="M1256"/>
      <c r="N1256"/>
      <c r="O1256"/>
      <c r="P1256"/>
      <c r="Q1256"/>
      <c r="R1256"/>
      <c r="S1256"/>
      <c r="T1256"/>
      <c r="U1256"/>
    </row>
    <row r="1257" spans="10:21">
      <c r="J1257"/>
      <c r="K1257"/>
      <c r="L1257"/>
      <c r="M1257"/>
      <c r="N1257"/>
      <c r="O1257"/>
      <c r="P1257"/>
      <c r="Q1257"/>
      <c r="R1257"/>
      <c r="S1257"/>
      <c r="T1257"/>
      <c r="U1257"/>
    </row>
    <row r="1258" spans="10:21">
      <c r="J1258"/>
      <c r="K1258"/>
      <c r="L1258"/>
      <c r="M1258"/>
      <c r="N1258"/>
      <c r="O1258"/>
      <c r="P1258"/>
      <c r="Q1258"/>
      <c r="R1258"/>
      <c r="S1258"/>
      <c r="T1258"/>
      <c r="U1258"/>
    </row>
    <row r="1259" spans="10:21">
      <c r="J1259"/>
      <c r="K1259"/>
      <c r="L1259"/>
      <c r="M1259"/>
      <c r="N1259"/>
      <c r="O1259"/>
      <c r="P1259"/>
      <c r="Q1259"/>
      <c r="R1259"/>
      <c r="S1259"/>
      <c r="T1259"/>
      <c r="U1259"/>
    </row>
    <row r="1260" spans="10:21">
      <c r="J1260"/>
      <c r="K1260"/>
      <c r="L1260"/>
      <c r="M1260"/>
      <c r="N1260"/>
      <c r="O1260"/>
      <c r="P1260"/>
      <c r="Q1260"/>
      <c r="R1260"/>
      <c r="S1260"/>
      <c r="T1260"/>
      <c r="U1260"/>
    </row>
    <row r="1261" spans="10:21">
      <c r="J1261"/>
      <c r="K1261"/>
      <c r="L1261"/>
      <c r="M1261"/>
      <c r="N1261"/>
      <c r="O1261"/>
      <c r="P1261"/>
      <c r="Q1261"/>
      <c r="R1261"/>
      <c r="S1261"/>
      <c r="T1261"/>
      <c r="U1261"/>
    </row>
    <row r="1262" spans="10:21">
      <c r="J1262"/>
      <c r="K1262"/>
      <c r="L1262"/>
      <c r="M1262"/>
      <c r="N1262"/>
      <c r="O1262"/>
      <c r="P1262"/>
      <c r="Q1262"/>
      <c r="R1262"/>
      <c r="S1262"/>
      <c r="T1262"/>
      <c r="U1262"/>
    </row>
    <row r="1263" spans="10:21">
      <c r="J1263"/>
      <c r="K1263"/>
      <c r="L1263"/>
      <c r="M1263"/>
      <c r="N1263"/>
      <c r="O1263"/>
      <c r="P1263"/>
      <c r="Q1263"/>
      <c r="R1263"/>
      <c r="S1263"/>
      <c r="T1263"/>
      <c r="U1263"/>
    </row>
    <row r="1264" spans="10:21">
      <c r="J1264"/>
      <c r="K1264"/>
      <c r="L1264"/>
      <c r="M1264"/>
      <c r="N1264"/>
      <c r="O1264"/>
      <c r="P1264"/>
      <c r="Q1264"/>
      <c r="R1264"/>
      <c r="S1264"/>
      <c r="T1264"/>
      <c r="U1264"/>
    </row>
    <row r="1265" spans="10:21">
      <c r="J1265"/>
      <c r="K1265"/>
      <c r="L1265"/>
      <c r="M1265"/>
      <c r="N1265"/>
      <c r="O1265"/>
      <c r="P1265"/>
      <c r="Q1265"/>
      <c r="R1265"/>
      <c r="S1265"/>
      <c r="T1265"/>
      <c r="U1265"/>
    </row>
    <row r="1266" spans="10:21">
      <c r="J1266"/>
      <c r="K1266"/>
      <c r="L1266"/>
      <c r="M1266"/>
      <c r="N1266"/>
      <c r="O1266"/>
      <c r="P1266"/>
      <c r="Q1266"/>
      <c r="R1266"/>
      <c r="S1266"/>
      <c r="T1266"/>
      <c r="U1266"/>
    </row>
    <row r="1267" spans="10:21">
      <c r="J1267"/>
      <c r="K1267"/>
      <c r="L1267"/>
      <c r="M1267"/>
      <c r="N1267"/>
      <c r="O1267"/>
      <c r="P1267"/>
      <c r="Q1267"/>
      <c r="R1267"/>
      <c r="S1267"/>
      <c r="T1267"/>
      <c r="U1267"/>
    </row>
    <row r="1268" spans="10:21">
      <c r="J1268"/>
      <c r="K1268"/>
      <c r="L1268"/>
      <c r="M1268"/>
      <c r="N1268"/>
      <c r="O1268"/>
      <c r="P1268"/>
      <c r="Q1268"/>
      <c r="R1268"/>
      <c r="S1268"/>
      <c r="T1268"/>
      <c r="U1268"/>
    </row>
    <row r="1269" spans="10:21">
      <c r="J1269"/>
      <c r="K1269"/>
      <c r="L1269"/>
      <c r="M1269"/>
      <c r="N1269"/>
      <c r="O1269"/>
      <c r="P1269"/>
      <c r="Q1269"/>
      <c r="R1269"/>
      <c r="S1269"/>
      <c r="T1269"/>
      <c r="U1269"/>
    </row>
    <row r="1270" spans="10:21">
      <c r="J1270"/>
      <c r="K1270"/>
      <c r="L1270"/>
      <c r="M1270"/>
      <c r="N1270"/>
      <c r="O1270"/>
      <c r="P1270"/>
      <c r="Q1270"/>
      <c r="R1270"/>
      <c r="S1270"/>
      <c r="T1270"/>
      <c r="U1270"/>
    </row>
    <row r="1271" spans="10:21">
      <c r="J1271"/>
      <c r="K1271"/>
      <c r="L1271"/>
      <c r="M1271"/>
      <c r="N1271"/>
      <c r="O1271"/>
      <c r="P1271"/>
      <c r="Q1271"/>
      <c r="R1271"/>
      <c r="S1271"/>
      <c r="T1271"/>
      <c r="U1271"/>
    </row>
    <row r="1272" spans="10:21">
      <c r="J1272"/>
      <c r="K1272"/>
      <c r="L1272"/>
      <c r="M1272"/>
      <c r="N1272"/>
      <c r="O1272"/>
      <c r="P1272"/>
      <c r="Q1272"/>
      <c r="R1272"/>
      <c r="S1272"/>
      <c r="T1272"/>
      <c r="U1272"/>
    </row>
    <row r="1273" spans="10:21">
      <c r="J1273"/>
      <c r="K1273"/>
      <c r="L1273"/>
      <c r="M1273"/>
      <c r="N1273"/>
      <c r="O1273"/>
      <c r="P1273"/>
      <c r="Q1273"/>
      <c r="R1273"/>
      <c r="S1273"/>
      <c r="T1273"/>
      <c r="U1273"/>
    </row>
    <row r="1274" spans="10:21">
      <c r="J1274"/>
      <c r="K1274"/>
      <c r="L1274"/>
      <c r="M1274"/>
      <c r="N1274"/>
      <c r="O1274"/>
      <c r="P1274"/>
      <c r="Q1274"/>
      <c r="R1274"/>
      <c r="S1274"/>
      <c r="T1274"/>
      <c r="U1274"/>
    </row>
    <row r="1275" spans="10:21">
      <c r="J1275"/>
      <c r="K1275"/>
      <c r="L1275"/>
      <c r="M1275"/>
      <c r="N1275"/>
      <c r="O1275"/>
      <c r="P1275"/>
      <c r="Q1275"/>
      <c r="R1275"/>
      <c r="S1275"/>
      <c r="T1275"/>
      <c r="U1275"/>
    </row>
    <row r="1276" spans="10:21">
      <c r="J1276"/>
      <c r="K1276"/>
      <c r="L1276"/>
      <c r="M1276"/>
      <c r="N1276"/>
      <c r="O1276"/>
      <c r="P1276"/>
      <c r="Q1276"/>
      <c r="R1276"/>
      <c r="S1276"/>
      <c r="T1276"/>
      <c r="U1276"/>
    </row>
    <row r="1277" spans="10:21">
      <c r="J1277"/>
      <c r="K1277"/>
      <c r="L1277"/>
      <c r="M1277"/>
      <c r="N1277"/>
      <c r="O1277"/>
      <c r="P1277"/>
      <c r="Q1277"/>
      <c r="R1277"/>
      <c r="S1277"/>
      <c r="T1277"/>
      <c r="U1277"/>
    </row>
    <row r="1278" spans="10:21">
      <c r="J1278"/>
      <c r="K1278"/>
      <c r="L1278"/>
      <c r="M1278"/>
      <c r="N1278"/>
      <c r="O1278"/>
      <c r="P1278"/>
      <c r="Q1278"/>
      <c r="R1278"/>
      <c r="S1278"/>
      <c r="T1278"/>
      <c r="U1278"/>
    </row>
    <row r="1279" spans="10:21">
      <c r="J1279"/>
      <c r="K1279"/>
      <c r="L1279"/>
      <c r="M1279"/>
      <c r="N1279"/>
      <c r="O1279"/>
      <c r="P1279"/>
      <c r="Q1279"/>
      <c r="R1279"/>
      <c r="S1279"/>
      <c r="T1279"/>
      <c r="U1279"/>
    </row>
    <row r="1280" spans="10:21">
      <c r="J1280"/>
      <c r="K1280"/>
      <c r="L1280"/>
      <c r="M1280"/>
      <c r="N1280"/>
      <c r="O1280"/>
      <c r="P1280"/>
      <c r="Q1280"/>
      <c r="R1280"/>
      <c r="S1280"/>
      <c r="T1280"/>
      <c r="U1280"/>
    </row>
    <row r="1281" spans="10:21">
      <c r="J1281"/>
      <c r="K1281"/>
      <c r="L1281"/>
      <c r="M1281"/>
      <c r="N1281"/>
      <c r="O1281"/>
      <c r="P1281"/>
      <c r="Q1281"/>
      <c r="R1281"/>
      <c r="S1281"/>
      <c r="T1281"/>
      <c r="U1281"/>
    </row>
    <row r="1282" spans="10:21">
      <c r="J1282"/>
      <c r="K1282"/>
      <c r="L1282"/>
      <c r="M1282"/>
      <c r="N1282"/>
      <c r="O1282"/>
      <c r="P1282"/>
      <c r="Q1282"/>
      <c r="R1282"/>
      <c r="S1282"/>
      <c r="T1282"/>
      <c r="U1282"/>
    </row>
    <row r="1283" spans="10:21">
      <c r="J1283"/>
      <c r="K1283"/>
      <c r="L1283"/>
      <c r="M1283"/>
      <c r="N1283"/>
      <c r="O1283"/>
      <c r="P1283"/>
      <c r="Q1283"/>
      <c r="R1283"/>
      <c r="S1283"/>
      <c r="T1283"/>
      <c r="U1283"/>
    </row>
    <row r="1284" spans="10:21">
      <c r="J1284"/>
      <c r="K1284"/>
      <c r="L1284"/>
      <c r="M1284"/>
      <c r="N1284"/>
      <c r="O1284"/>
      <c r="P1284"/>
      <c r="Q1284"/>
      <c r="R1284"/>
      <c r="S1284"/>
      <c r="T1284"/>
      <c r="U1284"/>
    </row>
    <row r="1285" spans="10:21">
      <c r="J1285"/>
      <c r="K1285"/>
      <c r="L1285"/>
      <c r="M1285"/>
      <c r="N1285"/>
      <c r="O1285"/>
      <c r="P1285"/>
      <c r="Q1285"/>
      <c r="R1285"/>
      <c r="S1285"/>
      <c r="T1285"/>
      <c r="U1285"/>
    </row>
    <row r="1286" spans="10:21">
      <c r="J1286"/>
      <c r="K1286"/>
      <c r="L1286"/>
      <c r="M1286"/>
      <c r="N1286"/>
      <c r="O1286"/>
      <c r="P1286"/>
      <c r="Q1286"/>
      <c r="R1286"/>
      <c r="S1286"/>
      <c r="T1286"/>
      <c r="U1286"/>
    </row>
    <row r="1287" spans="10:21">
      <c r="J1287"/>
      <c r="K1287"/>
      <c r="L1287"/>
      <c r="M1287"/>
      <c r="N1287"/>
      <c r="O1287"/>
      <c r="P1287"/>
      <c r="Q1287"/>
      <c r="R1287"/>
      <c r="S1287"/>
      <c r="T1287"/>
      <c r="U1287"/>
    </row>
    <row r="1288" spans="10:21">
      <c r="J1288"/>
      <c r="K1288"/>
      <c r="L1288"/>
      <c r="M1288"/>
      <c r="N1288"/>
      <c r="O1288"/>
      <c r="P1288"/>
      <c r="Q1288"/>
      <c r="R1288"/>
      <c r="S1288"/>
      <c r="T1288"/>
      <c r="U1288"/>
    </row>
    <row r="1289" spans="10:21">
      <c r="J1289"/>
      <c r="K1289"/>
      <c r="L1289"/>
      <c r="M1289"/>
      <c r="N1289"/>
      <c r="O1289"/>
      <c r="P1289"/>
      <c r="Q1289"/>
      <c r="R1289"/>
      <c r="S1289"/>
      <c r="T1289"/>
      <c r="U1289"/>
    </row>
    <row r="1290" spans="10:21">
      <c r="J1290"/>
      <c r="K1290"/>
      <c r="L1290"/>
      <c r="M1290"/>
      <c r="N1290"/>
      <c r="O1290"/>
      <c r="P1290"/>
      <c r="Q1290"/>
      <c r="R1290"/>
      <c r="S1290"/>
      <c r="T1290"/>
      <c r="U1290"/>
    </row>
    <row r="1291" spans="10:21">
      <c r="J1291"/>
      <c r="K1291"/>
      <c r="L1291"/>
      <c r="M1291"/>
      <c r="N1291"/>
      <c r="O1291"/>
      <c r="P1291"/>
      <c r="Q1291"/>
      <c r="R1291"/>
      <c r="S1291"/>
      <c r="T1291"/>
      <c r="U1291"/>
    </row>
    <row r="1292" spans="10:21">
      <c r="J1292"/>
      <c r="K1292"/>
      <c r="L1292"/>
      <c r="M1292"/>
      <c r="N1292"/>
      <c r="O1292"/>
      <c r="P1292"/>
      <c r="Q1292"/>
      <c r="R1292"/>
      <c r="S1292"/>
      <c r="T1292"/>
      <c r="U1292"/>
    </row>
    <row r="1293" spans="10:21">
      <c r="J1293"/>
      <c r="K1293"/>
      <c r="L1293"/>
      <c r="M1293"/>
      <c r="N1293"/>
      <c r="O1293"/>
      <c r="P1293"/>
      <c r="Q1293"/>
      <c r="R1293"/>
      <c r="S1293"/>
      <c r="T1293"/>
      <c r="U1293"/>
    </row>
    <row r="1294" spans="10:21">
      <c r="J1294"/>
      <c r="K1294"/>
      <c r="L1294"/>
      <c r="M1294"/>
      <c r="N1294"/>
      <c r="O1294"/>
      <c r="P1294"/>
      <c r="Q1294"/>
      <c r="R1294"/>
      <c r="S1294"/>
      <c r="T1294"/>
      <c r="U1294"/>
    </row>
    <row r="1295" spans="10:21">
      <c r="J1295"/>
      <c r="K1295"/>
      <c r="L1295"/>
      <c r="M1295"/>
      <c r="N1295"/>
      <c r="O1295"/>
      <c r="P1295"/>
      <c r="Q1295"/>
      <c r="R1295"/>
      <c r="S1295"/>
      <c r="T1295"/>
      <c r="U1295"/>
    </row>
    <row r="1296" spans="10:21">
      <c r="J1296"/>
      <c r="K1296"/>
      <c r="L1296"/>
      <c r="M1296"/>
      <c r="N1296"/>
      <c r="O1296"/>
      <c r="P1296"/>
      <c r="Q1296"/>
      <c r="R1296"/>
      <c r="S1296"/>
      <c r="T1296"/>
      <c r="U1296"/>
    </row>
    <row r="1297" spans="10:21">
      <c r="J1297"/>
      <c r="K1297"/>
      <c r="L1297"/>
      <c r="M1297"/>
      <c r="N1297"/>
      <c r="O1297"/>
      <c r="P1297"/>
      <c r="Q1297"/>
      <c r="R1297"/>
      <c r="S1297"/>
      <c r="T1297"/>
      <c r="U1297"/>
    </row>
    <row r="1298" spans="10:21">
      <c r="J1298"/>
      <c r="K1298"/>
      <c r="L1298"/>
      <c r="M1298"/>
      <c r="N1298"/>
      <c r="O1298"/>
      <c r="P1298"/>
      <c r="Q1298"/>
      <c r="R1298"/>
      <c r="S1298"/>
      <c r="T1298"/>
      <c r="U1298"/>
    </row>
    <row r="1299" spans="10:21">
      <c r="J1299"/>
      <c r="K1299"/>
      <c r="L1299"/>
      <c r="M1299"/>
      <c r="N1299"/>
      <c r="O1299"/>
      <c r="P1299"/>
      <c r="Q1299"/>
      <c r="R1299"/>
      <c r="S1299"/>
      <c r="T1299"/>
      <c r="U1299"/>
    </row>
    <row r="1300" spans="10:21">
      <c r="J1300"/>
      <c r="K1300"/>
      <c r="L1300"/>
      <c r="M1300"/>
      <c r="N1300"/>
      <c r="O1300"/>
      <c r="P1300"/>
      <c r="Q1300"/>
      <c r="R1300"/>
      <c r="S1300"/>
      <c r="T1300"/>
      <c r="U1300"/>
    </row>
    <row r="1301" spans="10:21">
      <c r="J1301"/>
      <c r="K1301"/>
      <c r="L1301"/>
      <c r="M1301"/>
      <c r="N1301"/>
      <c r="O1301"/>
      <c r="P1301"/>
      <c r="Q1301"/>
      <c r="R1301"/>
      <c r="S1301"/>
      <c r="T1301"/>
      <c r="U1301"/>
    </row>
    <row r="1302" spans="10:21">
      <c r="J1302"/>
      <c r="K1302"/>
      <c r="L1302"/>
      <c r="M1302"/>
      <c r="N1302"/>
      <c r="O1302"/>
      <c r="P1302"/>
      <c r="Q1302"/>
      <c r="R1302"/>
      <c r="S1302"/>
      <c r="T1302"/>
      <c r="U1302"/>
    </row>
    <row r="1303" spans="10:21">
      <c r="J1303"/>
      <c r="K1303"/>
      <c r="L1303"/>
      <c r="M1303"/>
      <c r="N1303"/>
      <c r="O1303"/>
      <c r="P1303"/>
      <c r="Q1303"/>
      <c r="R1303"/>
      <c r="S1303"/>
      <c r="T1303"/>
      <c r="U1303"/>
    </row>
    <row r="1304" spans="10:21">
      <c r="J1304"/>
      <c r="K1304"/>
      <c r="L1304"/>
      <c r="M1304"/>
      <c r="N1304"/>
      <c r="O1304"/>
      <c r="P1304"/>
      <c r="Q1304"/>
      <c r="R1304"/>
      <c r="S1304"/>
      <c r="T1304"/>
      <c r="U1304"/>
    </row>
    <row r="1305" spans="10:21">
      <c r="J1305"/>
      <c r="K1305"/>
      <c r="L1305"/>
      <c r="M1305"/>
      <c r="N1305"/>
      <c r="O1305"/>
      <c r="P1305"/>
      <c r="Q1305"/>
      <c r="R1305"/>
      <c r="S1305"/>
      <c r="T1305"/>
      <c r="U1305"/>
    </row>
    <row r="1306" spans="10:21">
      <c r="J1306"/>
      <c r="K1306"/>
      <c r="L1306"/>
      <c r="M1306"/>
      <c r="N1306"/>
      <c r="O1306"/>
      <c r="P1306"/>
      <c r="Q1306"/>
      <c r="R1306"/>
      <c r="S1306"/>
      <c r="T1306"/>
      <c r="U1306"/>
    </row>
    <row r="1307" spans="10:21">
      <c r="J1307"/>
      <c r="K1307"/>
      <c r="L1307"/>
      <c r="M1307"/>
      <c r="N1307"/>
      <c r="O1307"/>
      <c r="P1307"/>
      <c r="Q1307"/>
      <c r="R1307"/>
      <c r="S1307"/>
      <c r="T1307"/>
      <c r="U1307"/>
    </row>
    <row r="1308" spans="10:21">
      <c r="J1308"/>
      <c r="K1308"/>
      <c r="L1308"/>
      <c r="M1308"/>
      <c r="N1308"/>
      <c r="O1308"/>
      <c r="P1308"/>
      <c r="Q1308"/>
      <c r="R1308"/>
      <c r="S1308"/>
      <c r="T1308"/>
      <c r="U1308"/>
    </row>
    <row r="1309" spans="10:21">
      <c r="J1309"/>
      <c r="K1309"/>
      <c r="L1309"/>
      <c r="M1309"/>
      <c r="N1309"/>
      <c r="O1309"/>
      <c r="P1309"/>
      <c r="Q1309"/>
      <c r="R1309"/>
      <c r="S1309"/>
      <c r="T1309"/>
      <c r="U1309"/>
    </row>
    <row r="1310" spans="10:21">
      <c r="J1310"/>
      <c r="K1310"/>
      <c r="L1310"/>
      <c r="M1310"/>
      <c r="N1310"/>
      <c r="O1310"/>
      <c r="P1310"/>
      <c r="Q1310"/>
      <c r="R1310"/>
      <c r="S1310"/>
      <c r="T1310"/>
      <c r="U1310"/>
    </row>
    <row r="1311" spans="10:21">
      <c r="J1311"/>
      <c r="K1311"/>
      <c r="L1311"/>
      <c r="M1311"/>
      <c r="N1311"/>
      <c r="O1311"/>
      <c r="P1311"/>
      <c r="Q1311"/>
      <c r="R1311"/>
      <c r="S1311"/>
      <c r="T1311"/>
      <c r="U1311"/>
    </row>
    <row r="1312" spans="10:21">
      <c r="J1312"/>
      <c r="K1312"/>
      <c r="L1312"/>
      <c r="M1312"/>
      <c r="N1312"/>
      <c r="O1312"/>
      <c r="P1312"/>
      <c r="Q1312"/>
      <c r="R1312"/>
      <c r="S1312"/>
      <c r="T1312"/>
      <c r="U1312"/>
    </row>
    <row r="1313" spans="10:21">
      <c r="J1313"/>
      <c r="K1313"/>
      <c r="L1313"/>
      <c r="M1313"/>
      <c r="N1313"/>
      <c r="O1313"/>
      <c r="P1313"/>
      <c r="Q1313"/>
      <c r="R1313"/>
      <c r="S1313"/>
      <c r="T1313"/>
      <c r="U1313"/>
    </row>
    <row r="1314" spans="10:21">
      <c r="J1314"/>
      <c r="K1314"/>
      <c r="L1314"/>
      <c r="M1314"/>
      <c r="N1314"/>
      <c r="O1314"/>
      <c r="P1314"/>
      <c r="Q1314"/>
      <c r="R1314"/>
      <c r="S1314"/>
      <c r="T1314"/>
      <c r="U1314"/>
    </row>
    <row r="1315" spans="10:21">
      <c r="J1315"/>
      <c r="K1315"/>
      <c r="L1315"/>
      <c r="M1315"/>
      <c r="N1315"/>
      <c r="O1315"/>
      <c r="P1315"/>
      <c r="Q1315"/>
      <c r="R1315"/>
      <c r="S1315"/>
      <c r="T1315"/>
      <c r="U1315"/>
    </row>
    <row r="1316" spans="10:21">
      <c r="J1316"/>
      <c r="K1316"/>
      <c r="L1316"/>
      <c r="M1316"/>
      <c r="N1316"/>
      <c r="O1316"/>
      <c r="P1316"/>
      <c r="Q1316"/>
      <c r="R1316"/>
      <c r="S1316"/>
      <c r="T1316"/>
      <c r="U1316"/>
    </row>
    <row r="1317" spans="10:21">
      <c r="J1317"/>
      <c r="K1317"/>
      <c r="L1317"/>
      <c r="M1317"/>
      <c r="N1317"/>
      <c r="O1317"/>
      <c r="P1317"/>
      <c r="Q1317"/>
      <c r="R1317"/>
      <c r="S1317"/>
      <c r="T1317"/>
      <c r="U1317"/>
    </row>
    <row r="1318" spans="10:21">
      <c r="J1318"/>
      <c r="K1318"/>
      <c r="L1318"/>
      <c r="M1318"/>
      <c r="N1318"/>
      <c r="O1318"/>
      <c r="P1318"/>
      <c r="Q1318"/>
      <c r="R1318"/>
      <c r="S1318"/>
      <c r="T1318"/>
      <c r="U1318"/>
    </row>
    <row r="1319" spans="10:21">
      <c r="J1319"/>
      <c r="K1319"/>
      <c r="L1319"/>
      <c r="M1319"/>
      <c r="N1319"/>
      <c r="O1319"/>
      <c r="P1319"/>
      <c r="Q1319"/>
      <c r="R1319"/>
      <c r="S1319"/>
      <c r="T1319"/>
      <c r="U1319"/>
    </row>
    <row r="1320" spans="10:21">
      <c r="J1320"/>
      <c r="K1320"/>
      <c r="L1320"/>
      <c r="M1320"/>
      <c r="N1320"/>
      <c r="O1320"/>
      <c r="P1320"/>
      <c r="Q1320"/>
      <c r="R1320"/>
      <c r="S1320"/>
      <c r="T1320"/>
      <c r="U1320"/>
    </row>
    <row r="1321" spans="10:21">
      <c r="J1321"/>
      <c r="K1321"/>
      <c r="L1321"/>
      <c r="M1321"/>
      <c r="N1321"/>
      <c r="O1321"/>
      <c r="P1321"/>
      <c r="Q1321"/>
      <c r="R1321"/>
      <c r="S1321"/>
      <c r="T1321"/>
      <c r="U1321"/>
    </row>
    <row r="1322" spans="10:21">
      <c r="J1322"/>
      <c r="K1322"/>
      <c r="L1322"/>
      <c r="M1322"/>
      <c r="N1322"/>
      <c r="O1322"/>
      <c r="P1322"/>
      <c r="Q1322"/>
      <c r="R1322"/>
      <c r="S1322"/>
      <c r="T1322"/>
      <c r="U1322"/>
    </row>
    <row r="1323" spans="10:21">
      <c r="J1323"/>
      <c r="K1323"/>
      <c r="L1323"/>
      <c r="M1323"/>
      <c r="N1323"/>
      <c r="O1323"/>
      <c r="P1323"/>
      <c r="Q1323"/>
      <c r="R1323"/>
      <c r="S1323"/>
      <c r="T1323"/>
      <c r="U1323"/>
    </row>
    <row r="1324" spans="10:21">
      <c r="J1324"/>
      <c r="K1324"/>
      <c r="L1324"/>
      <c r="M1324"/>
      <c r="N1324"/>
      <c r="O1324"/>
      <c r="P1324"/>
      <c r="Q1324"/>
      <c r="R1324"/>
      <c r="S1324"/>
      <c r="T1324"/>
      <c r="U1324"/>
    </row>
    <row r="1325" spans="10:21">
      <c r="J1325"/>
      <c r="K1325"/>
      <c r="L1325"/>
      <c r="M1325"/>
      <c r="N1325"/>
      <c r="O1325"/>
      <c r="P1325"/>
      <c r="Q1325"/>
      <c r="R1325"/>
      <c r="S1325"/>
      <c r="T1325"/>
      <c r="U1325"/>
    </row>
    <row r="1326" spans="10:21">
      <c r="J1326"/>
      <c r="K1326"/>
      <c r="L1326"/>
      <c r="M1326"/>
      <c r="N1326"/>
      <c r="O1326"/>
      <c r="P1326"/>
      <c r="Q1326"/>
      <c r="R1326"/>
      <c r="S1326"/>
      <c r="T1326"/>
      <c r="U1326"/>
    </row>
    <row r="1327" spans="10:21">
      <c r="J1327"/>
      <c r="K1327"/>
      <c r="L1327"/>
      <c r="M1327"/>
      <c r="N1327"/>
      <c r="O1327"/>
      <c r="P1327"/>
      <c r="Q1327"/>
      <c r="R1327"/>
      <c r="S1327"/>
      <c r="T1327"/>
      <c r="U1327"/>
    </row>
    <row r="1328" spans="10:21">
      <c r="J1328"/>
      <c r="K1328"/>
      <c r="L1328"/>
      <c r="M1328"/>
      <c r="N1328"/>
      <c r="O1328"/>
      <c r="P1328"/>
      <c r="Q1328"/>
      <c r="R1328"/>
      <c r="S1328"/>
      <c r="T1328"/>
      <c r="U1328"/>
    </row>
    <row r="1329" spans="10:21">
      <c r="J1329"/>
      <c r="K1329"/>
      <c r="L1329"/>
      <c r="M1329"/>
      <c r="N1329"/>
      <c r="O1329"/>
      <c r="P1329"/>
      <c r="Q1329"/>
      <c r="R1329"/>
      <c r="S1329"/>
      <c r="T1329"/>
      <c r="U1329"/>
    </row>
    <row r="1330" spans="10:21">
      <c r="J1330"/>
      <c r="K1330"/>
      <c r="L1330"/>
      <c r="M1330"/>
      <c r="N1330"/>
      <c r="O1330"/>
      <c r="P1330"/>
      <c r="Q1330"/>
      <c r="R1330"/>
      <c r="S1330"/>
      <c r="T1330"/>
      <c r="U1330"/>
    </row>
    <row r="1331" spans="10:21">
      <c r="J1331"/>
      <c r="K1331"/>
      <c r="L1331"/>
      <c r="M1331"/>
      <c r="N1331"/>
      <c r="O1331"/>
      <c r="P1331"/>
      <c r="Q1331"/>
      <c r="R1331"/>
      <c r="S1331"/>
      <c r="T1331"/>
      <c r="U1331"/>
    </row>
    <row r="1332" spans="10:21">
      <c r="J1332"/>
      <c r="K1332"/>
      <c r="L1332"/>
      <c r="M1332"/>
      <c r="N1332"/>
      <c r="O1332"/>
      <c r="P1332"/>
      <c r="Q1332"/>
      <c r="R1332"/>
      <c r="S1332"/>
      <c r="T1332"/>
      <c r="U1332"/>
    </row>
    <row r="1333" spans="10:21">
      <c r="J1333"/>
      <c r="K1333"/>
      <c r="L1333"/>
      <c r="M1333"/>
      <c r="N1333"/>
      <c r="O1333"/>
      <c r="P1333"/>
      <c r="Q1333"/>
      <c r="R1333"/>
      <c r="S1333"/>
      <c r="T1333"/>
      <c r="U1333"/>
    </row>
    <row r="1334" spans="10:21">
      <c r="J1334"/>
      <c r="K1334"/>
      <c r="L1334"/>
      <c r="M1334"/>
      <c r="N1334"/>
      <c r="O1334"/>
      <c r="P1334"/>
      <c r="Q1334"/>
      <c r="R1334"/>
      <c r="S1334"/>
      <c r="T1334"/>
      <c r="U1334"/>
    </row>
    <row r="1335" spans="10:21">
      <c r="J1335"/>
      <c r="K1335"/>
      <c r="L1335"/>
      <c r="M1335"/>
      <c r="N1335"/>
      <c r="O1335"/>
      <c r="P1335"/>
      <c r="Q1335"/>
      <c r="R1335"/>
      <c r="S1335"/>
      <c r="T1335"/>
      <c r="U1335"/>
    </row>
    <row r="1336" spans="10:21">
      <c r="J1336"/>
      <c r="K1336"/>
      <c r="L1336"/>
      <c r="M1336"/>
      <c r="N1336"/>
      <c r="O1336"/>
      <c r="P1336"/>
      <c r="Q1336"/>
      <c r="R1336"/>
      <c r="S1336"/>
      <c r="T1336"/>
      <c r="U1336"/>
    </row>
    <row r="1337" spans="10:21">
      <c r="J1337"/>
      <c r="K1337"/>
      <c r="L1337"/>
      <c r="M1337"/>
      <c r="N1337"/>
      <c r="O1337"/>
      <c r="P1337"/>
      <c r="Q1337"/>
      <c r="R1337"/>
      <c r="S1337"/>
      <c r="T1337"/>
      <c r="U1337"/>
    </row>
    <row r="1338" spans="10:21">
      <c r="J1338"/>
      <c r="K1338"/>
      <c r="L1338"/>
      <c r="M1338"/>
      <c r="N1338"/>
      <c r="O1338"/>
      <c r="P1338"/>
      <c r="Q1338"/>
      <c r="R1338"/>
      <c r="S1338"/>
      <c r="T1338"/>
      <c r="U1338"/>
    </row>
    <row r="1339" spans="10:21">
      <c r="J1339"/>
      <c r="K1339"/>
      <c r="L1339"/>
      <c r="M1339"/>
      <c r="N1339"/>
      <c r="O1339"/>
      <c r="P1339"/>
      <c r="Q1339"/>
      <c r="R1339"/>
      <c r="S1339"/>
      <c r="T1339"/>
      <c r="U1339"/>
    </row>
    <row r="1340" spans="10:21">
      <c r="J1340"/>
      <c r="K1340"/>
      <c r="L1340"/>
      <c r="M1340"/>
      <c r="N1340"/>
      <c r="O1340"/>
      <c r="P1340"/>
      <c r="Q1340"/>
      <c r="R1340"/>
      <c r="S1340"/>
      <c r="T1340"/>
      <c r="U1340"/>
    </row>
    <row r="1341" spans="10:21">
      <c r="J1341"/>
      <c r="K1341"/>
      <c r="L1341"/>
      <c r="M1341"/>
      <c r="N1341"/>
      <c r="O1341"/>
      <c r="P1341"/>
      <c r="Q1341"/>
      <c r="R1341"/>
      <c r="S1341"/>
      <c r="T1341"/>
      <c r="U1341"/>
    </row>
    <row r="1342" spans="10:21">
      <c r="J1342"/>
      <c r="K1342"/>
      <c r="L1342"/>
      <c r="M1342"/>
      <c r="N1342"/>
      <c r="O1342"/>
      <c r="P1342"/>
      <c r="Q1342"/>
      <c r="R1342"/>
      <c r="S1342"/>
      <c r="T1342"/>
      <c r="U1342"/>
    </row>
    <row r="1343" spans="10:21">
      <c r="J1343"/>
      <c r="K1343"/>
      <c r="L1343"/>
      <c r="M1343"/>
      <c r="N1343"/>
      <c r="O1343"/>
      <c r="P1343"/>
      <c r="Q1343"/>
      <c r="R1343"/>
      <c r="S1343"/>
      <c r="T1343"/>
      <c r="U1343"/>
    </row>
    <row r="1344" spans="10:21">
      <c r="J1344"/>
      <c r="K1344"/>
      <c r="L1344"/>
      <c r="M1344"/>
      <c r="N1344"/>
      <c r="O1344"/>
      <c r="P1344"/>
      <c r="Q1344"/>
      <c r="R1344"/>
      <c r="S1344"/>
      <c r="T1344"/>
      <c r="U1344"/>
    </row>
    <row r="1345" spans="10:21">
      <c r="J1345"/>
      <c r="K1345"/>
      <c r="L1345"/>
      <c r="M1345"/>
      <c r="N1345"/>
      <c r="O1345"/>
      <c r="P1345"/>
      <c r="Q1345"/>
      <c r="R1345"/>
      <c r="S1345"/>
      <c r="T1345"/>
      <c r="U1345"/>
    </row>
    <row r="1346" spans="10:21">
      <c r="J1346"/>
      <c r="K1346"/>
      <c r="L1346"/>
      <c r="M1346"/>
      <c r="N1346"/>
      <c r="O1346"/>
      <c r="P1346"/>
      <c r="Q1346"/>
      <c r="R1346"/>
      <c r="S1346"/>
      <c r="T1346"/>
      <c r="U1346"/>
    </row>
    <row r="1347" spans="10:21">
      <c r="J1347"/>
      <c r="K1347"/>
      <c r="L1347"/>
      <c r="M1347"/>
      <c r="N1347"/>
      <c r="O1347"/>
      <c r="P1347"/>
      <c r="Q1347"/>
      <c r="R1347"/>
      <c r="S1347"/>
      <c r="T1347"/>
      <c r="U1347"/>
    </row>
    <row r="1348" spans="10:21">
      <c r="J1348"/>
      <c r="K1348"/>
      <c r="L1348"/>
      <c r="M1348"/>
      <c r="N1348"/>
      <c r="O1348"/>
      <c r="P1348"/>
      <c r="Q1348"/>
      <c r="R1348"/>
      <c r="S1348"/>
      <c r="T1348"/>
      <c r="U1348"/>
    </row>
    <row r="1349" spans="10:21">
      <c r="J1349"/>
      <c r="K1349"/>
      <c r="L1349"/>
      <c r="M1349"/>
      <c r="N1349"/>
      <c r="O1349"/>
      <c r="P1349"/>
      <c r="Q1349"/>
      <c r="R1349"/>
      <c r="S1349"/>
      <c r="T1349"/>
      <c r="U1349"/>
    </row>
    <row r="1350" spans="10:21">
      <c r="J1350"/>
      <c r="K1350"/>
      <c r="L1350"/>
      <c r="M1350"/>
      <c r="N1350"/>
      <c r="O1350"/>
      <c r="P1350"/>
      <c r="Q1350"/>
      <c r="R1350"/>
      <c r="S1350"/>
      <c r="T1350"/>
      <c r="U1350"/>
    </row>
    <row r="1351" spans="10:21">
      <c r="J1351"/>
      <c r="K1351"/>
      <c r="L1351"/>
      <c r="M1351"/>
      <c r="N1351"/>
      <c r="O1351"/>
      <c r="P1351"/>
      <c r="Q1351"/>
      <c r="R1351"/>
      <c r="S1351"/>
      <c r="T1351"/>
      <c r="U1351"/>
    </row>
    <row r="1352" spans="10:21">
      <c r="J1352"/>
      <c r="K1352"/>
      <c r="L1352"/>
      <c r="M1352"/>
      <c r="N1352"/>
      <c r="O1352"/>
      <c r="P1352"/>
      <c r="Q1352"/>
      <c r="R1352"/>
      <c r="S1352"/>
      <c r="T1352"/>
      <c r="U1352"/>
    </row>
    <row r="1353" spans="10:21">
      <c r="J1353"/>
      <c r="K1353"/>
      <c r="L1353"/>
      <c r="M1353"/>
      <c r="N1353"/>
      <c r="O1353"/>
      <c r="P1353"/>
      <c r="Q1353"/>
      <c r="R1353"/>
      <c r="S1353"/>
      <c r="T1353"/>
      <c r="U1353"/>
    </row>
    <row r="1354" spans="10:21">
      <c r="J1354"/>
      <c r="K1354"/>
      <c r="L1354"/>
      <c r="M1354"/>
      <c r="N1354"/>
      <c r="O1354"/>
      <c r="P1354"/>
      <c r="Q1354"/>
      <c r="R1354"/>
      <c r="S1354"/>
      <c r="T1354"/>
      <c r="U1354"/>
    </row>
    <row r="1355" spans="10:21">
      <c r="J1355"/>
      <c r="K1355"/>
      <c r="L1355"/>
      <c r="M1355"/>
      <c r="N1355"/>
      <c r="O1355"/>
      <c r="P1355"/>
      <c r="Q1355"/>
      <c r="R1355"/>
      <c r="S1355"/>
      <c r="T1355"/>
      <c r="U1355"/>
    </row>
    <row r="1356" spans="10:21">
      <c r="J1356"/>
      <c r="K1356"/>
      <c r="L1356"/>
      <c r="M1356"/>
      <c r="N1356"/>
      <c r="O1356"/>
      <c r="P1356"/>
      <c r="Q1356"/>
      <c r="R1356"/>
      <c r="S1356"/>
      <c r="T1356"/>
      <c r="U1356"/>
    </row>
    <row r="1357" spans="10:21">
      <c r="J1357"/>
      <c r="K1357"/>
      <c r="L1357"/>
      <c r="M1357"/>
      <c r="N1357"/>
      <c r="O1357"/>
      <c r="P1357"/>
      <c r="Q1357"/>
      <c r="R1357"/>
      <c r="S1357"/>
      <c r="T1357"/>
      <c r="U1357"/>
    </row>
    <row r="1358" spans="10:21">
      <c r="J1358"/>
      <c r="K1358"/>
      <c r="L1358"/>
      <c r="M1358"/>
      <c r="N1358"/>
      <c r="O1358"/>
      <c r="P1358"/>
      <c r="Q1358"/>
      <c r="R1358"/>
      <c r="S1358"/>
      <c r="T1358"/>
      <c r="U1358"/>
    </row>
    <row r="1359" spans="10:21">
      <c r="J1359"/>
      <c r="K1359"/>
      <c r="L1359"/>
      <c r="M1359"/>
      <c r="N1359"/>
      <c r="O1359"/>
      <c r="P1359"/>
      <c r="Q1359"/>
      <c r="R1359"/>
      <c r="S1359"/>
      <c r="T1359"/>
      <c r="U1359"/>
    </row>
    <row r="1360" spans="10:21">
      <c r="J1360"/>
      <c r="K1360"/>
      <c r="L1360"/>
      <c r="M1360"/>
      <c r="N1360"/>
      <c r="O1360"/>
      <c r="P1360"/>
      <c r="Q1360"/>
      <c r="R1360"/>
      <c r="S1360"/>
      <c r="T1360"/>
      <c r="U1360"/>
    </row>
    <row r="1361" spans="10:23">
      <c r="J1361"/>
      <c r="K1361"/>
      <c r="L1361"/>
      <c r="M1361"/>
      <c r="N1361"/>
      <c r="O1361"/>
      <c r="P1361"/>
      <c r="Q1361"/>
      <c r="R1361"/>
      <c r="S1361"/>
      <c r="T1361"/>
      <c r="U1361"/>
    </row>
    <row r="1362" spans="10:23">
      <c r="J1362"/>
      <c r="K1362"/>
      <c r="L1362"/>
      <c r="M1362"/>
      <c r="N1362"/>
      <c r="O1362"/>
      <c r="P1362"/>
      <c r="Q1362"/>
      <c r="R1362"/>
      <c r="S1362"/>
      <c r="T1362"/>
      <c r="U1362"/>
    </row>
    <row r="1363" spans="10:23">
      <c r="J1363"/>
      <c r="K1363"/>
      <c r="L1363"/>
      <c r="M1363"/>
      <c r="N1363"/>
      <c r="O1363"/>
      <c r="P1363"/>
      <c r="Q1363"/>
      <c r="R1363"/>
      <c r="S1363"/>
      <c r="T1363"/>
      <c r="U1363"/>
    </row>
    <row r="1364" spans="10:23">
      <c r="J1364"/>
      <c r="K1364"/>
      <c r="L1364"/>
      <c r="M1364"/>
      <c r="N1364"/>
      <c r="O1364"/>
      <c r="P1364"/>
      <c r="Q1364"/>
      <c r="R1364"/>
      <c r="S1364"/>
      <c r="T1364"/>
      <c r="U1364"/>
    </row>
    <row r="1365" spans="10:23">
      <c r="J1365"/>
      <c r="K1365"/>
      <c r="L1365"/>
      <c r="M1365"/>
      <c r="N1365"/>
      <c r="O1365"/>
      <c r="P1365"/>
      <c r="Q1365"/>
      <c r="R1365"/>
      <c r="S1365"/>
      <c r="T1365"/>
      <c r="U1365"/>
    </row>
    <row r="1366" spans="10:23">
      <c r="J1366"/>
      <c r="K1366"/>
      <c r="L1366"/>
      <c r="M1366"/>
      <c r="N1366"/>
      <c r="O1366"/>
      <c r="P1366"/>
      <c r="Q1366"/>
      <c r="R1366"/>
      <c r="S1366"/>
      <c r="T1366"/>
      <c r="U1366"/>
    </row>
    <row r="1367" spans="10:23">
      <c r="J1367"/>
      <c r="K1367"/>
      <c r="L1367"/>
      <c r="M1367"/>
      <c r="N1367"/>
      <c r="O1367"/>
      <c r="P1367"/>
      <c r="Q1367"/>
      <c r="R1367"/>
      <c r="S1367"/>
      <c r="T1367"/>
      <c r="U1367"/>
    </row>
    <row r="1368" spans="10:23">
      <c r="J1368"/>
      <c r="K1368"/>
      <c r="L1368"/>
      <c r="M1368"/>
      <c r="N1368"/>
      <c r="O1368"/>
      <c r="P1368"/>
      <c r="Q1368"/>
      <c r="R1368"/>
      <c r="S1368"/>
      <c r="T1368"/>
      <c r="U1368"/>
    </row>
    <row r="1369" spans="10:23">
      <c r="V1369" s="4"/>
      <c r="W1369" s="4"/>
    </row>
    <row r="1370" spans="10:23">
      <c r="V1370" s="4"/>
      <c r="W1370" s="4"/>
    </row>
    <row r="1371" spans="10:23">
      <c r="V1371" s="4"/>
      <c r="W1371" s="4"/>
    </row>
    <row r="1372" spans="10:23">
      <c r="V1372" s="4"/>
      <c r="W1372" s="4"/>
    </row>
    <row r="1373" spans="10:23">
      <c r="V1373" s="4"/>
      <c r="W1373" s="4"/>
    </row>
    <row r="1374" spans="10:23">
      <c r="V1374" s="4"/>
      <c r="W1374" s="4"/>
    </row>
    <row r="1375" spans="10:23">
      <c r="V1375" s="4"/>
      <c r="W1375" s="4"/>
    </row>
    <row r="1376" spans="10:23">
      <c r="V1376" s="4"/>
      <c r="W1376" s="4"/>
    </row>
    <row r="1377" spans="22:23">
      <c r="V1377" s="4"/>
      <c r="W1377" s="4"/>
    </row>
    <row r="1378" spans="22:23">
      <c r="V1378" s="4"/>
      <c r="W1378" s="4"/>
    </row>
    <row r="1379" spans="22:23">
      <c r="V1379" s="4"/>
      <c r="W1379" s="4"/>
    </row>
    <row r="1380" spans="22:23">
      <c r="V1380" s="4"/>
      <c r="W1380" s="4"/>
    </row>
    <row r="1381" spans="22:23">
      <c r="V1381" s="4"/>
      <c r="W1381" s="4"/>
    </row>
    <row r="1382" spans="22:23">
      <c r="V1382" s="4"/>
      <c r="W1382" s="4"/>
    </row>
    <row r="1383" spans="22:23">
      <c r="V1383" s="4"/>
      <c r="W1383" s="4"/>
    </row>
    <row r="1384" spans="22:23">
      <c r="V1384" s="4"/>
      <c r="W1384" s="4"/>
    </row>
    <row r="1385" spans="22:23">
      <c r="V1385" s="4"/>
      <c r="W1385" s="4"/>
    </row>
    <row r="1386" spans="22:23">
      <c r="V1386" s="4"/>
      <c r="W1386" s="4"/>
    </row>
    <row r="1387" spans="22:23">
      <c r="V1387" s="4"/>
      <c r="W1387" s="4"/>
    </row>
    <row r="1388" spans="22:23">
      <c r="V1388" s="4"/>
      <c r="W1388" s="4"/>
    </row>
    <row r="1389" spans="22:23">
      <c r="V1389" s="4"/>
      <c r="W1389" s="4"/>
    </row>
    <row r="1390" spans="22:23">
      <c r="V1390" s="4"/>
      <c r="W1390" s="4"/>
    </row>
    <row r="1391" spans="22:23">
      <c r="V1391" s="4"/>
      <c r="W1391" s="4"/>
    </row>
    <row r="1392" spans="22:23">
      <c r="V1392" s="4"/>
      <c r="W1392" s="4"/>
    </row>
    <row r="1393" spans="22:23">
      <c r="V1393" s="4"/>
      <c r="W1393" s="4"/>
    </row>
    <row r="1394" spans="22:23">
      <c r="V1394" s="4"/>
      <c r="W1394" s="4"/>
    </row>
    <row r="1395" spans="22:23">
      <c r="V1395" s="4"/>
      <c r="W1395" s="4"/>
    </row>
    <row r="1396" spans="22:23">
      <c r="V1396" s="4"/>
      <c r="W1396" s="4"/>
    </row>
    <row r="1397" spans="22:23">
      <c r="V1397" s="4"/>
      <c r="W1397" s="4"/>
    </row>
    <row r="1398" spans="22:23">
      <c r="V1398" s="4"/>
      <c r="W1398" s="4"/>
    </row>
    <row r="1399" spans="22:23">
      <c r="V1399" s="4"/>
      <c r="W1399" s="4"/>
    </row>
    <row r="1400" spans="22:23">
      <c r="V1400" s="4"/>
      <c r="W1400" s="4"/>
    </row>
    <row r="1401" spans="22:23">
      <c r="V1401" s="4"/>
      <c r="W1401" s="4"/>
    </row>
    <row r="1402" spans="22:23">
      <c r="V1402" s="4"/>
      <c r="W1402" s="4"/>
    </row>
    <row r="1403" spans="22:23">
      <c r="V1403" s="4"/>
      <c r="W1403" s="4"/>
    </row>
    <row r="1404" spans="22:23">
      <c r="V1404" s="4"/>
      <c r="W1404" s="4"/>
    </row>
    <row r="1405" spans="22:23">
      <c r="V1405" s="4"/>
      <c r="W1405" s="4"/>
    </row>
    <row r="1406" spans="22:23">
      <c r="V1406" s="4"/>
      <c r="W1406" s="4"/>
    </row>
    <row r="1407" spans="22:23">
      <c r="V1407" s="4"/>
      <c r="W1407" s="4"/>
    </row>
    <row r="1408" spans="22:23">
      <c r="V1408" s="4"/>
      <c r="W1408" s="4"/>
    </row>
    <row r="1409" spans="22:23">
      <c r="V1409" s="4"/>
      <c r="W1409" s="4"/>
    </row>
    <row r="1410" spans="22:23">
      <c r="V1410" s="4"/>
      <c r="W1410" s="4"/>
    </row>
    <row r="1411" spans="22:23">
      <c r="V1411" s="4"/>
      <c r="W1411" s="4"/>
    </row>
    <row r="1412" spans="22:23">
      <c r="V1412" s="4"/>
      <c r="W1412" s="4"/>
    </row>
    <row r="1413" spans="22:23">
      <c r="V1413" s="4"/>
      <c r="W1413" s="4"/>
    </row>
    <row r="1414" spans="22:23">
      <c r="V1414" s="4"/>
      <c r="W1414" s="4"/>
    </row>
    <row r="1415" spans="22:23">
      <c r="V1415" s="4"/>
      <c r="W1415" s="4"/>
    </row>
    <row r="1416" spans="22:23">
      <c r="V1416" s="4"/>
      <c r="W1416" s="4"/>
    </row>
    <row r="1417" spans="22:23">
      <c r="V1417" s="4"/>
      <c r="W1417" s="4"/>
    </row>
    <row r="1418" spans="22:23">
      <c r="V1418" s="4"/>
      <c r="W1418" s="4"/>
    </row>
    <row r="1419" spans="22:23">
      <c r="V1419" s="4"/>
      <c r="W1419" s="4"/>
    </row>
    <row r="1420" spans="22:23">
      <c r="V1420" s="4"/>
      <c r="W1420" s="4"/>
    </row>
    <row r="1421" spans="22:23">
      <c r="V1421" s="4"/>
      <c r="W1421" s="4"/>
    </row>
    <row r="1422" spans="22:23">
      <c r="V1422" s="4"/>
      <c r="W1422" s="4"/>
    </row>
    <row r="1423" spans="22:23">
      <c r="V1423" s="4"/>
      <c r="W1423" s="4"/>
    </row>
    <row r="1424" spans="22:23">
      <c r="V1424" s="4"/>
      <c r="W1424" s="4"/>
    </row>
    <row r="1425" spans="22:23">
      <c r="V1425" s="4"/>
      <c r="W1425" s="4"/>
    </row>
    <row r="1426" spans="22:23">
      <c r="V1426" s="4"/>
      <c r="W1426" s="4"/>
    </row>
    <row r="1427" spans="22:23">
      <c r="V1427" s="4"/>
      <c r="W1427" s="4"/>
    </row>
    <row r="1428" spans="22:23">
      <c r="V1428" s="4"/>
      <c r="W1428" s="4"/>
    </row>
    <row r="1429" spans="22:23">
      <c r="V1429" s="4"/>
      <c r="W1429" s="4"/>
    </row>
    <row r="1430" spans="22:23">
      <c r="V1430" s="4"/>
      <c r="W1430" s="4"/>
    </row>
    <row r="1431" spans="22:23">
      <c r="V1431" s="4"/>
      <c r="W1431" s="4"/>
    </row>
    <row r="1432" spans="22:23">
      <c r="V1432" s="4"/>
      <c r="W1432" s="4"/>
    </row>
    <row r="1433" spans="22:23">
      <c r="V1433" s="4"/>
      <c r="W1433" s="4"/>
    </row>
    <row r="1434" spans="22:23">
      <c r="V1434" s="4"/>
      <c r="W1434" s="4"/>
    </row>
    <row r="1435" spans="22:23">
      <c r="V1435" s="4"/>
      <c r="W1435" s="4"/>
    </row>
    <row r="1436" spans="22:23">
      <c r="V1436" s="4"/>
      <c r="W1436" s="4"/>
    </row>
    <row r="1437" spans="22:23">
      <c r="V1437" s="4"/>
      <c r="W1437" s="4"/>
    </row>
    <row r="1438" spans="22:23">
      <c r="V1438" s="4"/>
      <c r="W1438" s="4"/>
    </row>
    <row r="1439" spans="22:23">
      <c r="V1439" s="4"/>
      <c r="W1439" s="4"/>
    </row>
    <row r="1440" spans="22:23">
      <c r="V1440" s="4"/>
      <c r="W1440" s="4"/>
    </row>
    <row r="1441" spans="22:23">
      <c r="V1441" s="4"/>
      <c r="W1441" s="4"/>
    </row>
    <row r="1442" spans="22:23">
      <c r="V1442" s="4"/>
      <c r="W1442" s="4"/>
    </row>
    <row r="1443" spans="22:23">
      <c r="V1443" s="4"/>
      <c r="W1443" s="4"/>
    </row>
    <row r="1444" spans="22:23">
      <c r="V1444" s="4"/>
      <c r="W1444" s="4"/>
    </row>
    <row r="1445" spans="22:23">
      <c r="V1445" s="4"/>
      <c r="W1445" s="4"/>
    </row>
    <row r="1446" spans="22:23">
      <c r="V1446" s="4"/>
      <c r="W1446" s="4"/>
    </row>
    <row r="1447" spans="22:23">
      <c r="V1447" s="4"/>
      <c r="W1447" s="4"/>
    </row>
    <row r="1448" spans="22:23">
      <c r="V1448" s="4"/>
      <c r="W1448" s="4"/>
    </row>
    <row r="1449" spans="22:23">
      <c r="V1449" s="4"/>
      <c r="W1449" s="4"/>
    </row>
    <row r="1450" spans="22:23">
      <c r="V1450" s="4"/>
      <c r="W1450" s="4"/>
    </row>
    <row r="1451" spans="22:23">
      <c r="V1451" s="4"/>
      <c r="W1451" s="4"/>
    </row>
    <row r="1452" spans="22:23">
      <c r="V1452" s="4"/>
      <c r="W1452" s="4"/>
    </row>
    <row r="1453" spans="22:23">
      <c r="V1453" s="4"/>
      <c r="W1453" s="4"/>
    </row>
    <row r="1454" spans="22:23">
      <c r="V1454" s="4"/>
      <c r="W1454" s="4"/>
    </row>
    <row r="1455" spans="22:23">
      <c r="V1455" s="4"/>
      <c r="W1455" s="4"/>
    </row>
    <row r="1456" spans="22:23">
      <c r="V1456" s="4"/>
      <c r="W1456" s="4"/>
    </row>
    <row r="1457" spans="22:23">
      <c r="V1457" s="4"/>
      <c r="W1457" s="4"/>
    </row>
    <row r="1458" spans="22:23">
      <c r="V1458" s="4"/>
      <c r="W1458" s="4"/>
    </row>
    <row r="1459" spans="22:23">
      <c r="V1459" s="4"/>
      <c r="W1459" s="4"/>
    </row>
    <row r="1460" spans="22:23">
      <c r="V1460" s="4"/>
      <c r="W1460" s="4"/>
    </row>
    <row r="1461" spans="22:23">
      <c r="V1461" s="4"/>
      <c r="W1461" s="4"/>
    </row>
    <row r="1462" spans="22:23">
      <c r="V1462" s="4"/>
      <c r="W1462" s="4"/>
    </row>
    <row r="1463" spans="22:23">
      <c r="V1463" s="4"/>
      <c r="W1463" s="4"/>
    </row>
    <row r="1464" spans="22:23">
      <c r="V1464" s="4"/>
      <c r="W1464" s="4"/>
    </row>
    <row r="1465" spans="22:23">
      <c r="V1465" s="4"/>
      <c r="W1465" s="4"/>
    </row>
    <row r="1466" spans="22:23">
      <c r="V1466" s="4"/>
      <c r="W1466" s="4"/>
    </row>
    <row r="1467" spans="22:23">
      <c r="V1467" s="4"/>
      <c r="W1467" s="4"/>
    </row>
    <row r="1468" spans="22:23">
      <c r="V1468" s="4"/>
      <c r="W1468" s="4"/>
    </row>
    <row r="1469" spans="22:23">
      <c r="V1469" s="4"/>
      <c r="W1469" s="4"/>
    </row>
    <row r="1470" spans="22:23">
      <c r="V1470" s="4"/>
      <c r="W1470" s="4"/>
    </row>
    <row r="1471" spans="22:23">
      <c r="V1471" s="4"/>
      <c r="W1471" s="4"/>
    </row>
    <row r="1472" spans="22:23">
      <c r="V1472" s="4"/>
      <c r="W1472" s="4"/>
    </row>
    <row r="1473" spans="22:23">
      <c r="V1473" s="4"/>
      <c r="W1473" s="4"/>
    </row>
    <row r="1474" spans="22:23">
      <c r="V1474" s="4"/>
      <c r="W1474" s="4"/>
    </row>
    <row r="1475" spans="22:23">
      <c r="V1475" s="4"/>
      <c r="W1475" s="4"/>
    </row>
    <row r="1476" spans="22:23">
      <c r="V1476" s="4"/>
      <c r="W1476" s="4"/>
    </row>
    <row r="1477" spans="22:23">
      <c r="V1477" s="4"/>
      <c r="W1477" s="4"/>
    </row>
    <row r="1478" spans="22:23">
      <c r="V1478" s="4"/>
      <c r="W1478" s="4"/>
    </row>
    <row r="1479" spans="22:23">
      <c r="V1479" s="4"/>
      <c r="W1479" s="4"/>
    </row>
    <row r="1480" spans="22:23">
      <c r="V1480" s="4"/>
      <c r="W1480" s="4"/>
    </row>
    <row r="1481" spans="22:23">
      <c r="V1481" s="4"/>
      <c r="W1481" s="4"/>
    </row>
    <row r="1482" spans="22:23">
      <c r="V1482" s="4"/>
      <c r="W1482" s="4"/>
    </row>
    <row r="1483" spans="22:23">
      <c r="V1483" s="4"/>
      <c r="W1483" s="4"/>
    </row>
    <row r="1484" spans="22:23">
      <c r="V1484" s="4"/>
      <c r="W1484" s="4"/>
    </row>
    <row r="1485" spans="22:23">
      <c r="V1485" s="4"/>
      <c r="W1485" s="4"/>
    </row>
    <row r="1486" spans="22:23">
      <c r="V1486" s="4"/>
      <c r="W1486" s="4"/>
    </row>
    <row r="1487" spans="22:23">
      <c r="V1487" s="4"/>
      <c r="W1487" s="4"/>
    </row>
    <row r="1488" spans="22:23">
      <c r="V1488" s="4"/>
      <c r="W1488" s="4"/>
    </row>
    <row r="1489" spans="22:23">
      <c r="V1489" s="4"/>
      <c r="W1489" s="4"/>
    </row>
    <row r="1490" spans="22:23">
      <c r="V1490" s="4"/>
      <c r="W1490" s="4"/>
    </row>
    <row r="1491" spans="22:23">
      <c r="V1491" s="4"/>
      <c r="W1491" s="4"/>
    </row>
    <row r="1492" spans="22:23">
      <c r="V1492" s="4"/>
      <c r="W1492" s="4"/>
    </row>
    <row r="1493" spans="22:23">
      <c r="V1493" s="4"/>
      <c r="W1493" s="4"/>
    </row>
    <row r="1494" spans="22:23">
      <c r="V1494" s="4"/>
      <c r="W1494" s="4"/>
    </row>
    <row r="1495" spans="22:23">
      <c r="V1495" s="4"/>
      <c r="W1495" s="4"/>
    </row>
    <row r="1496" spans="22:23">
      <c r="V1496" s="4"/>
      <c r="W1496" s="4"/>
    </row>
    <row r="1497" spans="22:23">
      <c r="V1497" s="4"/>
      <c r="W1497" s="4"/>
    </row>
    <row r="1498" spans="22:23">
      <c r="V1498" s="4"/>
      <c r="W1498" s="4"/>
    </row>
    <row r="1499" spans="22:23">
      <c r="V1499" s="4"/>
      <c r="W1499" s="4"/>
    </row>
    <row r="1500" spans="22:23">
      <c r="V1500" s="4"/>
      <c r="W1500" s="4"/>
    </row>
    <row r="1501" spans="22:23">
      <c r="V1501" s="4"/>
      <c r="W1501" s="4"/>
    </row>
    <row r="1502" spans="22:23">
      <c r="V1502" s="4"/>
      <c r="W1502" s="4"/>
    </row>
    <row r="1503" spans="22:23">
      <c r="V1503" s="4"/>
      <c r="W1503" s="4"/>
    </row>
    <row r="1504" spans="22:23">
      <c r="V1504" s="4"/>
      <c r="W1504" s="4"/>
    </row>
    <row r="1505" spans="22:23">
      <c r="V1505" s="4"/>
      <c r="W1505" s="4"/>
    </row>
    <row r="1506" spans="22:23">
      <c r="V1506" s="4"/>
      <c r="W1506" s="4"/>
    </row>
    <row r="1507" spans="22:23">
      <c r="V1507" s="4"/>
      <c r="W1507" s="4"/>
    </row>
    <row r="1508" spans="22:23">
      <c r="V1508" s="4"/>
      <c r="W1508" s="4"/>
    </row>
    <row r="1509" spans="22:23">
      <c r="V1509" s="4"/>
      <c r="W1509" s="4"/>
    </row>
    <row r="1510" spans="22:23">
      <c r="V1510" s="4"/>
      <c r="W1510" s="4"/>
    </row>
    <row r="1511" spans="22:23">
      <c r="V1511" s="4"/>
      <c r="W1511" s="4"/>
    </row>
    <row r="1512" spans="22:23">
      <c r="V1512" s="4"/>
      <c r="W1512" s="4"/>
    </row>
    <row r="1513" spans="22:23">
      <c r="V1513" s="4"/>
      <c r="W1513" s="4"/>
    </row>
    <row r="1514" spans="22:23">
      <c r="V1514" s="4"/>
      <c r="W1514" s="4"/>
    </row>
    <row r="1515" spans="22:23">
      <c r="V1515" s="4"/>
      <c r="W1515" s="4"/>
    </row>
    <row r="1516" spans="22:23">
      <c r="V1516" s="4"/>
      <c r="W1516" s="4"/>
    </row>
    <row r="1517" spans="22:23">
      <c r="V1517" s="4"/>
      <c r="W1517" s="4"/>
    </row>
    <row r="1518" spans="22:23">
      <c r="V1518" s="4"/>
      <c r="W1518" s="4"/>
    </row>
    <row r="1519" spans="22:23">
      <c r="V1519" s="4"/>
      <c r="W1519" s="4"/>
    </row>
    <row r="1520" spans="22:23">
      <c r="V1520" s="4"/>
      <c r="W1520" s="4"/>
    </row>
    <row r="1521" spans="22:23">
      <c r="V1521" s="4"/>
      <c r="W1521" s="4"/>
    </row>
    <row r="1522" spans="22:23">
      <c r="V1522" s="4"/>
      <c r="W1522" s="4"/>
    </row>
    <row r="1523" spans="22:23">
      <c r="V1523" s="4"/>
      <c r="W1523" s="4"/>
    </row>
    <row r="1524" spans="22:23">
      <c r="V1524" s="4"/>
      <c r="W1524" s="4"/>
    </row>
    <row r="1525" spans="22:23">
      <c r="V1525" s="4"/>
      <c r="W1525" s="4"/>
    </row>
    <row r="1526" spans="22:23">
      <c r="V1526" s="4"/>
      <c r="W1526" s="4"/>
    </row>
    <row r="1527" spans="22:23">
      <c r="V1527" s="4"/>
      <c r="W1527" s="4"/>
    </row>
    <row r="1528" spans="22:23">
      <c r="V1528" s="4"/>
      <c r="W1528" s="4"/>
    </row>
    <row r="1529" spans="22:23">
      <c r="V1529" s="4"/>
      <c r="W1529" s="4"/>
    </row>
    <row r="1530" spans="22:23">
      <c r="V1530" s="4"/>
      <c r="W1530" s="4"/>
    </row>
    <row r="1531" spans="22:23">
      <c r="V1531" s="4"/>
      <c r="W1531" s="4"/>
    </row>
    <row r="1532" spans="22:23">
      <c r="V1532" s="4"/>
      <c r="W1532" s="4"/>
    </row>
    <row r="1533" spans="22:23">
      <c r="V1533" s="4"/>
      <c r="W1533" s="4"/>
    </row>
    <row r="1534" spans="22:23">
      <c r="V1534" s="4"/>
      <c r="W1534" s="4"/>
    </row>
    <row r="1535" spans="22:23">
      <c r="V1535" s="4"/>
      <c r="W1535" s="4"/>
    </row>
    <row r="1536" spans="22:23">
      <c r="V1536" s="4"/>
      <c r="W1536" s="4"/>
    </row>
    <row r="1537" spans="22:23">
      <c r="V1537" s="4"/>
      <c r="W1537" s="4"/>
    </row>
    <row r="1538" spans="22:23">
      <c r="V1538" s="4"/>
      <c r="W1538" s="4"/>
    </row>
    <row r="1539" spans="22:23">
      <c r="V1539" s="4"/>
      <c r="W1539" s="4"/>
    </row>
    <row r="1540" spans="22:23">
      <c r="V1540" s="4"/>
      <c r="W1540" s="4"/>
    </row>
    <row r="1541" spans="22:23">
      <c r="V1541" s="4"/>
      <c r="W1541" s="4"/>
    </row>
    <row r="1542" spans="22:23">
      <c r="V1542" s="4"/>
      <c r="W1542" s="4"/>
    </row>
    <row r="1543" spans="22:23">
      <c r="V1543" s="4"/>
      <c r="W1543" s="4"/>
    </row>
    <row r="1544" spans="22:23">
      <c r="V1544" s="4"/>
      <c r="W1544" s="4"/>
    </row>
    <row r="1545" spans="22:23">
      <c r="V1545" s="4"/>
      <c r="W1545" s="4"/>
    </row>
    <row r="1546" spans="22:23">
      <c r="V1546" s="4"/>
      <c r="W1546" s="4"/>
    </row>
    <row r="1547" spans="22:23">
      <c r="V1547" s="4"/>
      <c r="W1547" s="4"/>
    </row>
    <row r="1548" spans="22:23">
      <c r="V1548" s="4"/>
      <c r="W1548" s="4"/>
    </row>
    <row r="1549" spans="22:23">
      <c r="V1549" s="4"/>
      <c r="W1549" s="4"/>
    </row>
    <row r="1550" spans="22:23">
      <c r="V1550" s="4"/>
      <c r="W1550" s="4"/>
    </row>
    <row r="1551" spans="22:23">
      <c r="V1551" s="4"/>
      <c r="W1551" s="4"/>
    </row>
    <row r="1552" spans="22:23">
      <c r="V1552" s="4"/>
      <c r="W1552" s="4"/>
    </row>
    <row r="1553" spans="22:23">
      <c r="V1553" s="4"/>
      <c r="W1553" s="4"/>
    </row>
    <row r="1554" spans="22:23">
      <c r="V1554" s="4"/>
      <c r="W1554" s="4"/>
    </row>
    <row r="1555" spans="22:23">
      <c r="V1555" s="4"/>
      <c r="W1555" s="4"/>
    </row>
    <row r="1556" spans="22:23">
      <c r="V1556" s="4"/>
      <c r="W1556" s="4"/>
    </row>
    <row r="1557" spans="22:23">
      <c r="V1557" s="4"/>
      <c r="W1557" s="4"/>
    </row>
    <row r="1558" spans="22:23">
      <c r="V1558" s="4"/>
      <c r="W1558" s="4"/>
    </row>
    <row r="1559" spans="22:23">
      <c r="V1559" s="4"/>
      <c r="W1559" s="4"/>
    </row>
    <row r="1560" spans="22:23">
      <c r="V1560" s="4"/>
      <c r="W1560" s="4"/>
    </row>
    <row r="1561" spans="22:23">
      <c r="V1561" s="4"/>
      <c r="W1561" s="4"/>
    </row>
    <row r="1562" spans="22:23">
      <c r="V1562" s="4"/>
      <c r="W1562" s="4"/>
    </row>
    <row r="1563" spans="22:23">
      <c r="V1563" s="4"/>
      <c r="W1563" s="4"/>
    </row>
    <row r="1564" spans="22:23">
      <c r="V1564" s="4"/>
      <c r="W1564" s="4"/>
    </row>
    <row r="1565" spans="22:23">
      <c r="V1565" s="4"/>
      <c r="W1565" s="4"/>
    </row>
    <row r="1566" spans="22:23">
      <c r="V1566" s="4"/>
      <c r="W1566" s="4"/>
    </row>
    <row r="1567" spans="22:23">
      <c r="V1567" s="4"/>
      <c r="W1567" s="4"/>
    </row>
    <row r="1568" spans="22:23">
      <c r="V1568" s="4"/>
      <c r="W1568" s="4"/>
    </row>
    <row r="1569" spans="22:23">
      <c r="V1569" s="4"/>
      <c r="W1569" s="4"/>
    </row>
    <row r="1570" spans="22:23">
      <c r="V1570" s="4"/>
      <c r="W1570" s="4"/>
    </row>
    <row r="1571" spans="22:23">
      <c r="V1571" s="4"/>
      <c r="W1571" s="4"/>
    </row>
    <row r="1572" spans="22:23">
      <c r="V1572" s="4"/>
      <c r="W1572" s="4"/>
    </row>
    <row r="1573" spans="22:23">
      <c r="V1573" s="4"/>
      <c r="W1573" s="4"/>
    </row>
    <row r="1574" spans="22:23">
      <c r="V1574" s="4"/>
      <c r="W1574" s="4"/>
    </row>
    <row r="1575" spans="22:23">
      <c r="V1575" s="4"/>
      <c r="W1575" s="4"/>
    </row>
    <row r="1576" spans="22:23">
      <c r="V1576" s="4"/>
      <c r="W1576" s="4"/>
    </row>
    <row r="1577" spans="22:23">
      <c r="V1577" s="4"/>
      <c r="W1577" s="4"/>
    </row>
    <row r="1578" spans="22:23">
      <c r="V1578" s="4"/>
      <c r="W1578" s="4"/>
    </row>
    <row r="1579" spans="22:23">
      <c r="V1579" s="4"/>
      <c r="W1579" s="4"/>
    </row>
    <row r="1580" spans="22:23">
      <c r="V1580" s="4"/>
      <c r="W1580" s="4"/>
    </row>
    <row r="1581" spans="22:23">
      <c r="V1581" s="4"/>
      <c r="W1581" s="4"/>
    </row>
    <row r="1582" spans="22:23">
      <c r="V1582" s="4"/>
      <c r="W1582" s="4"/>
    </row>
    <row r="1583" spans="22:23">
      <c r="V1583" s="4"/>
      <c r="W1583" s="4"/>
    </row>
    <row r="1584" spans="22:23">
      <c r="V1584" s="4"/>
      <c r="W1584" s="4"/>
    </row>
    <row r="1585" spans="22:23">
      <c r="V1585" s="4"/>
      <c r="W1585" s="4"/>
    </row>
    <row r="1586" spans="22:23">
      <c r="V1586" s="4"/>
      <c r="W1586" s="4"/>
    </row>
    <row r="1587" spans="22:23">
      <c r="V1587" s="4"/>
      <c r="W1587" s="4"/>
    </row>
    <row r="1588" spans="22:23">
      <c r="V1588" s="4"/>
      <c r="W1588" s="4"/>
    </row>
    <row r="1589" spans="22:23">
      <c r="V1589" s="4"/>
      <c r="W1589" s="4"/>
    </row>
    <row r="1590" spans="22:23">
      <c r="V1590" s="4"/>
      <c r="W1590" s="4"/>
    </row>
    <row r="1591" spans="22:23">
      <c r="V1591" s="4"/>
      <c r="W1591" s="4"/>
    </row>
    <row r="1592" spans="22:23">
      <c r="V1592" s="4"/>
      <c r="W1592" s="4"/>
    </row>
    <row r="1593" spans="22:23">
      <c r="V1593" s="4"/>
      <c r="W1593" s="4"/>
    </row>
    <row r="1594" spans="22:23">
      <c r="V1594" s="4"/>
      <c r="W1594" s="4"/>
    </row>
    <row r="1595" spans="22:23">
      <c r="V1595" s="4"/>
      <c r="W1595" s="4"/>
    </row>
    <row r="1596" spans="22:23">
      <c r="V1596" s="4"/>
      <c r="W1596" s="4"/>
    </row>
    <row r="1597" spans="22:23">
      <c r="V1597" s="4"/>
      <c r="W1597" s="4"/>
    </row>
    <row r="1598" spans="22:23">
      <c r="V1598" s="4"/>
      <c r="W1598" s="4"/>
    </row>
    <row r="1599" spans="22:23">
      <c r="V1599" s="4"/>
      <c r="W1599" s="4"/>
    </row>
    <row r="1600" spans="22:23">
      <c r="V1600" s="4"/>
      <c r="W1600" s="4"/>
    </row>
    <row r="1601" spans="22:23">
      <c r="V1601" s="4"/>
      <c r="W1601" s="4"/>
    </row>
    <row r="1602" spans="22:23">
      <c r="V1602" s="4"/>
      <c r="W1602" s="4"/>
    </row>
    <row r="1603" spans="22:23">
      <c r="V1603" s="4"/>
      <c r="W1603" s="4"/>
    </row>
    <row r="1604" spans="22:23">
      <c r="V1604" s="4"/>
      <c r="W1604" s="4"/>
    </row>
    <row r="1605" spans="22:23">
      <c r="V1605" s="4"/>
      <c r="W1605" s="4"/>
    </row>
    <row r="1606" spans="22:23">
      <c r="V1606" s="4"/>
      <c r="W1606" s="4"/>
    </row>
    <row r="1607" spans="22:23">
      <c r="V1607" s="4"/>
      <c r="W1607" s="4"/>
    </row>
    <row r="1608" spans="22:23">
      <c r="V1608" s="4"/>
      <c r="W1608" s="4"/>
    </row>
    <row r="1609" spans="22:23">
      <c r="V1609" s="4"/>
      <c r="W1609" s="4"/>
    </row>
    <row r="1610" spans="22:23">
      <c r="V1610" s="4"/>
      <c r="W1610" s="4"/>
    </row>
    <row r="1611" spans="22:23">
      <c r="V1611" s="4"/>
      <c r="W1611" s="4"/>
    </row>
    <row r="1612" spans="22:23">
      <c r="V1612" s="4"/>
      <c r="W1612" s="4"/>
    </row>
    <row r="1613" spans="22:23">
      <c r="V1613" s="4"/>
      <c r="W1613" s="4"/>
    </row>
    <row r="1614" spans="22:23">
      <c r="V1614" s="4"/>
      <c r="W1614" s="4"/>
    </row>
    <row r="1615" spans="22:23">
      <c r="V1615" s="4"/>
      <c r="W1615" s="4"/>
    </row>
    <row r="1616" spans="22:23">
      <c r="V1616" s="4"/>
      <c r="W1616" s="4"/>
    </row>
  </sheetData>
  <pageMargins left="0.7" right="0.7" top="0.75" bottom="0.75" header="0.3" footer="0.3"/>
  <pageSetup orientation="portrait" r:id="rId1"/>
  <headerFooter>
    <oddFooter>&amp;L&amp;1#&amp;"Arial"&amp;8&amp;K000000Sensitivity: Secret</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T656"/>
  <sheetViews>
    <sheetView workbookViewId="0">
      <selection activeCell="C23" sqref="C23:K33"/>
    </sheetView>
  </sheetViews>
  <sheetFormatPr defaultRowHeight="14.5"/>
  <cols>
    <col min="1" max="1" width="6.26953125" style="11" customWidth="1"/>
    <col min="2" max="4" width="6.26953125" customWidth="1"/>
    <col min="5" max="5" width="13.1796875" customWidth="1"/>
    <col min="6" max="6" width="21.453125" customWidth="1"/>
    <col min="7" max="7" width="14.1796875" style="4" customWidth="1"/>
    <col min="8" max="8" width="23.54296875" style="4" customWidth="1"/>
    <col min="9" max="9" width="23.54296875" customWidth="1"/>
    <col min="10" max="11" width="3.54296875" customWidth="1"/>
    <col min="12" max="12" width="13" customWidth="1"/>
    <col min="13" max="13" width="32.26953125" bestFit="1" customWidth="1"/>
    <col min="14" max="14" width="21.453125" customWidth="1"/>
    <col min="15" max="15" width="40.81640625" bestFit="1" customWidth="1"/>
    <col min="16" max="16" width="23.54296875" style="4" bestFit="1" customWidth="1"/>
    <col min="17" max="17" width="12" style="4" bestFit="1" customWidth="1"/>
    <col min="18" max="18" width="16.26953125" customWidth="1"/>
    <col min="19" max="19" width="17.81640625" customWidth="1"/>
    <col min="20" max="20" width="13.26953125" bestFit="1" customWidth="1"/>
  </cols>
  <sheetData>
    <row r="1" spans="1:20" ht="140.25" customHeight="1"/>
    <row r="2" spans="1:20" ht="24.75" customHeight="1">
      <c r="E2" s="58" t="s">
        <v>401</v>
      </c>
      <c r="M2" s="152" t="s">
        <v>402</v>
      </c>
      <c r="N2" s="10" t="s">
        <v>403</v>
      </c>
      <c r="P2" s="251" t="s">
        <v>404</v>
      </c>
    </row>
    <row r="3" spans="1:20" ht="24.75" customHeight="1">
      <c r="E3" s="1" t="s">
        <v>386</v>
      </c>
      <c r="F3" t="s">
        <v>57</v>
      </c>
      <c r="M3" s="152" t="s">
        <v>405</v>
      </c>
    </row>
    <row r="4" spans="1:20" ht="15.5">
      <c r="M4" s="425"/>
      <c r="N4" s="425"/>
      <c r="O4" s="425"/>
      <c r="P4" s="432" t="s">
        <v>45</v>
      </c>
      <c r="Q4" s="431"/>
      <c r="R4" s="431"/>
      <c r="S4" s="431"/>
      <c r="T4" s="431"/>
    </row>
    <row r="5" spans="1:20" ht="46.5">
      <c r="A5"/>
      <c r="G5" s="87" t="s">
        <v>45</v>
      </c>
      <c r="I5" s="4"/>
      <c r="M5" s="427" t="s">
        <v>72</v>
      </c>
      <c r="N5" s="428" t="s">
        <v>52</v>
      </c>
      <c r="O5" s="428" t="s">
        <v>386</v>
      </c>
      <c r="P5" s="433" t="s">
        <v>54</v>
      </c>
      <c r="Q5" s="433" t="s">
        <v>47</v>
      </c>
      <c r="R5" s="426" t="s">
        <v>73</v>
      </c>
      <c r="S5" s="426" t="s">
        <v>406</v>
      </c>
      <c r="T5" s="429" t="s">
        <v>56</v>
      </c>
    </row>
    <row r="6" spans="1:20" ht="15.5">
      <c r="A6"/>
      <c r="E6" s="1" t="s">
        <v>385</v>
      </c>
      <c r="F6" s="1" t="s">
        <v>52</v>
      </c>
      <c r="G6" s="160" t="s">
        <v>54</v>
      </c>
      <c r="H6" s="160" t="s">
        <v>55</v>
      </c>
      <c r="I6" t="s">
        <v>56</v>
      </c>
      <c r="M6" s="426" t="s">
        <v>57</v>
      </c>
      <c r="N6" s="429" t="s">
        <v>57</v>
      </c>
      <c r="O6" s="426" t="s">
        <v>57</v>
      </c>
      <c r="P6" s="431">
        <v>0</v>
      </c>
      <c r="Q6" s="431">
        <v>0</v>
      </c>
      <c r="R6" s="431">
        <v>0</v>
      </c>
      <c r="S6" s="431">
        <v>0</v>
      </c>
      <c r="T6" s="431">
        <v>0</v>
      </c>
    </row>
    <row r="7" spans="1:20" s="14" customFormat="1" ht="15.5">
      <c r="A7"/>
      <c r="B7"/>
      <c r="E7" t="s">
        <v>57</v>
      </c>
      <c r="F7" t="s">
        <v>57</v>
      </c>
      <c r="G7" s="4"/>
      <c r="H7" s="4"/>
      <c r="I7" s="4"/>
      <c r="M7" s="426"/>
      <c r="N7" s="434" t="s">
        <v>58</v>
      </c>
      <c r="O7" s="434"/>
      <c r="P7" s="435">
        <v>0</v>
      </c>
      <c r="Q7" s="435">
        <v>0</v>
      </c>
      <c r="R7" s="435">
        <v>0</v>
      </c>
      <c r="S7" s="435">
        <v>0</v>
      </c>
      <c r="T7" s="435">
        <v>0</v>
      </c>
    </row>
    <row r="8" spans="1:20" s="14" customFormat="1" ht="15.5">
      <c r="A8"/>
      <c r="B8"/>
      <c r="E8" t="s">
        <v>58</v>
      </c>
      <c r="F8"/>
      <c r="G8" s="4"/>
      <c r="H8" s="4"/>
      <c r="I8" s="4"/>
      <c r="M8" s="440" t="s">
        <v>58</v>
      </c>
      <c r="N8" s="440"/>
      <c r="O8" s="440"/>
      <c r="P8" s="439">
        <v>0</v>
      </c>
      <c r="Q8" s="439">
        <v>0</v>
      </c>
      <c r="R8" s="439">
        <v>0</v>
      </c>
      <c r="S8" s="438">
        <v>0</v>
      </c>
      <c r="T8" s="439">
        <v>0</v>
      </c>
    </row>
    <row r="9" spans="1:20" s="14" customFormat="1" ht="15.5">
      <c r="A9"/>
      <c r="B9"/>
      <c r="E9" t="s">
        <v>60</v>
      </c>
      <c r="F9"/>
      <c r="G9" s="4"/>
      <c r="H9" s="4"/>
      <c r="I9" s="4"/>
      <c r="M9" s="436" t="s">
        <v>60</v>
      </c>
      <c r="N9" s="436"/>
      <c r="O9" s="436"/>
      <c r="P9" s="437">
        <v>0</v>
      </c>
      <c r="Q9" s="437">
        <v>0</v>
      </c>
      <c r="R9" s="437">
        <v>0</v>
      </c>
      <c r="S9" s="437">
        <v>0</v>
      </c>
      <c r="T9" s="437">
        <v>0</v>
      </c>
    </row>
    <row r="10" spans="1:20" s="14" customFormat="1">
      <c r="A10"/>
      <c r="B10"/>
      <c r="E10"/>
      <c r="F10"/>
      <c r="G10"/>
      <c r="H10"/>
      <c r="I10"/>
      <c r="M10"/>
      <c r="N10"/>
      <c r="O10"/>
      <c r="P10"/>
      <c r="Q10"/>
      <c r="R10"/>
      <c r="S10"/>
      <c r="T10"/>
    </row>
    <row r="11" spans="1:20" s="14" customFormat="1">
      <c r="A11"/>
      <c r="B11"/>
      <c r="E11"/>
      <c r="F11"/>
      <c r="G11"/>
      <c r="H11"/>
      <c r="I11"/>
      <c r="M11"/>
      <c r="N11"/>
      <c r="O11"/>
      <c r="P11"/>
      <c r="Q11"/>
      <c r="R11"/>
      <c r="S11"/>
      <c r="T11"/>
    </row>
    <row r="12" spans="1:20" s="14" customFormat="1">
      <c r="A12"/>
      <c r="B12"/>
      <c r="E12"/>
      <c r="F12"/>
      <c r="G12"/>
      <c r="H12"/>
      <c r="I12"/>
      <c r="M12"/>
      <c r="N12"/>
      <c r="O12"/>
      <c r="P12"/>
      <c r="Q12"/>
      <c r="R12"/>
      <c r="S12"/>
      <c r="T12"/>
    </row>
    <row r="13" spans="1:20" s="14" customFormat="1">
      <c r="A13"/>
      <c r="B13"/>
      <c r="E13"/>
      <c r="F13"/>
      <c r="G13"/>
      <c r="H13"/>
      <c r="I13"/>
      <c r="M13"/>
      <c r="N13"/>
      <c r="O13"/>
      <c r="P13"/>
      <c r="Q13"/>
      <c r="R13"/>
      <c r="S13"/>
      <c r="T13"/>
    </row>
    <row r="14" spans="1:20" s="14" customFormat="1">
      <c r="A14"/>
      <c r="B14"/>
      <c r="E14"/>
      <c r="F14"/>
      <c r="G14"/>
      <c r="H14"/>
      <c r="I14"/>
      <c r="M14"/>
      <c r="N14"/>
      <c r="O14"/>
      <c r="P14"/>
      <c r="Q14"/>
      <c r="R14"/>
      <c r="S14"/>
      <c r="T14"/>
    </row>
    <row r="15" spans="1:20" s="14" customFormat="1">
      <c r="A15"/>
      <c r="B15"/>
      <c r="E15"/>
      <c r="F15"/>
      <c r="G15"/>
      <c r="H15"/>
      <c r="I15"/>
      <c r="M15"/>
      <c r="N15"/>
      <c r="O15"/>
      <c r="P15"/>
      <c r="Q15"/>
      <c r="R15"/>
      <c r="S15"/>
      <c r="T15"/>
    </row>
    <row r="16" spans="1:20" s="14" customFormat="1">
      <c r="A16"/>
      <c r="B16"/>
      <c r="E16"/>
      <c r="F16"/>
      <c r="G16"/>
      <c r="H16"/>
      <c r="I16"/>
      <c r="M16"/>
      <c r="N16"/>
      <c r="O16"/>
      <c r="P16"/>
      <c r="Q16"/>
      <c r="R16"/>
      <c r="S16"/>
      <c r="T16"/>
    </row>
    <row r="17" spans="1:20" s="14" customFormat="1">
      <c r="A17"/>
      <c r="B17"/>
      <c r="E17"/>
      <c r="F17"/>
      <c r="G17"/>
      <c r="H17"/>
      <c r="I17"/>
      <c r="M17"/>
      <c r="N17"/>
      <c r="O17"/>
      <c r="P17"/>
      <c r="Q17"/>
      <c r="R17"/>
      <c r="S17"/>
      <c r="T17"/>
    </row>
    <row r="18" spans="1:20" s="14" customFormat="1">
      <c r="A18"/>
      <c r="B18"/>
      <c r="E18"/>
      <c r="F18"/>
      <c r="G18"/>
      <c r="H18"/>
      <c r="I18"/>
      <c r="M18"/>
      <c r="N18"/>
      <c r="O18"/>
      <c r="P18"/>
      <c r="Q18"/>
      <c r="R18"/>
      <c r="S18"/>
      <c r="T18"/>
    </row>
    <row r="19" spans="1:20" s="14" customFormat="1">
      <c r="A19"/>
      <c r="B19"/>
      <c r="E19"/>
      <c r="F19"/>
      <c r="G19"/>
      <c r="H19"/>
      <c r="I19"/>
      <c r="M19"/>
      <c r="N19"/>
      <c r="O19"/>
      <c r="P19"/>
      <c r="Q19"/>
      <c r="R19"/>
      <c r="S19"/>
      <c r="T19"/>
    </row>
    <row r="20" spans="1:20" s="14" customFormat="1">
      <c r="A20"/>
      <c r="B20"/>
      <c r="E20"/>
      <c r="F20"/>
      <c r="G20"/>
      <c r="H20"/>
      <c r="I20"/>
      <c r="M20"/>
      <c r="N20"/>
      <c r="O20"/>
      <c r="P20"/>
      <c r="Q20"/>
      <c r="R20"/>
      <c r="S20"/>
      <c r="T20"/>
    </row>
    <row r="21" spans="1:20" s="14" customFormat="1">
      <c r="A21"/>
      <c r="B21"/>
      <c r="E21"/>
      <c r="F21"/>
      <c r="G21" s="4"/>
      <c r="H21" s="4"/>
      <c r="M21"/>
      <c r="N21"/>
      <c r="O21"/>
      <c r="P21"/>
      <c r="Q21"/>
      <c r="R21"/>
      <c r="S21"/>
      <c r="T21"/>
    </row>
    <row r="22" spans="1:20" s="14" customFormat="1">
      <c r="A22"/>
      <c r="B22"/>
      <c r="E22"/>
      <c r="F22"/>
      <c r="G22" s="4"/>
      <c r="H22" s="4"/>
      <c r="M22"/>
      <c r="N22"/>
      <c r="O22"/>
      <c r="P22"/>
      <c r="Q22"/>
      <c r="R22"/>
      <c r="S22"/>
      <c r="T22"/>
    </row>
    <row r="23" spans="1:20" s="14" customFormat="1">
      <c r="A23"/>
      <c r="B23"/>
      <c r="D23"/>
      <c r="E23"/>
      <c r="F23"/>
      <c r="G23"/>
      <c r="H23"/>
      <c r="I23"/>
      <c r="J23"/>
      <c r="K23"/>
    </row>
    <row r="24" spans="1:20" s="14" customFormat="1">
      <c r="A24"/>
      <c r="B24"/>
      <c r="D24"/>
      <c r="E24"/>
      <c r="F24"/>
      <c r="G24"/>
      <c r="H24"/>
      <c r="I24"/>
      <c r="J24"/>
      <c r="K24"/>
    </row>
    <row r="25" spans="1:20" s="14" customFormat="1">
      <c r="A25"/>
      <c r="B25"/>
      <c r="D25"/>
      <c r="E25"/>
      <c r="F25"/>
      <c r="G25"/>
      <c r="H25"/>
      <c r="I25"/>
      <c r="J25"/>
      <c r="K25"/>
    </row>
    <row r="26" spans="1:20" s="14" customFormat="1">
      <c r="A26"/>
      <c r="B26"/>
      <c r="D26"/>
      <c r="E26"/>
      <c r="F26"/>
      <c r="G26"/>
      <c r="H26"/>
      <c r="I26"/>
      <c r="J26"/>
      <c r="K26"/>
    </row>
    <row r="27" spans="1:20" s="14" customFormat="1">
      <c r="A27"/>
      <c r="B27"/>
      <c r="D27"/>
      <c r="E27"/>
      <c r="F27"/>
      <c r="G27"/>
      <c r="H27"/>
      <c r="I27"/>
      <c r="J27"/>
      <c r="K27"/>
    </row>
    <row r="28" spans="1:20" s="14" customFormat="1">
      <c r="A28"/>
      <c r="B28"/>
      <c r="D28"/>
      <c r="E28"/>
      <c r="F28"/>
      <c r="G28"/>
      <c r="H28"/>
      <c r="I28"/>
      <c r="J28"/>
      <c r="K28"/>
    </row>
    <row r="29" spans="1:20" s="14" customFormat="1">
      <c r="A29"/>
      <c r="B29"/>
      <c r="D29"/>
      <c r="E29"/>
      <c r="F29"/>
      <c r="G29"/>
      <c r="H29"/>
      <c r="I29"/>
      <c r="J29"/>
      <c r="K29"/>
    </row>
    <row r="30" spans="1:20" s="14" customFormat="1">
      <c r="A30"/>
      <c r="B30"/>
      <c r="D30"/>
      <c r="E30"/>
      <c r="F30"/>
      <c r="G30"/>
      <c r="H30"/>
      <c r="I30"/>
      <c r="J30"/>
      <c r="K30"/>
    </row>
    <row r="31" spans="1:20" s="14" customFormat="1">
      <c r="A31"/>
      <c r="B31"/>
      <c r="D31"/>
      <c r="E31"/>
      <c r="F31"/>
      <c r="G31"/>
      <c r="H31"/>
      <c r="I31"/>
      <c r="J31"/>
      <c r="K31"/>
    </row>
    <row r="32" spans="1:20" s="14" customFormat="1">
      <c r="A32"/>
      <c r="B32"/>
      <c r="D32"/>
      <c r="E32"/>
      <c r="F32"/>
      <c r="G32"/>
      <c r="H32"/>
      <c r="I32"/>
      <c r="J32"/>
      <c r="K32"/>
    </row>
    <row r="33" spans="1:20" s="14" customFormat="1">
      <c r="A33"/>
      <c r="B33"/>
      <c r="D33"/>
      <c r="E33"/>
      <c r="F33"/>
      <c r="G33"/>
      <c r="H33"/>
      <c r="I33"/>
      <c r="J33"/>
      <c r="K33"/>
    </row>
    <row r="34" spans="1:20" s="14" customFormat="1">
      <c r="A34"/>
      <c r="B34"/>
      <c r="E34"/>
      <c r="F34"/>
      <c r="G34"/>
      <c r="H34"/>
      <c r="M34"/>
      <c r="N34"/>
      <c r="O34"/>
      <c r="P34"/>
      <c r="Q34"/>
      <c r="R34"/>
      <c r="S34"/>
      <c r="T34"/>
    </row>
    <row r="35" spans="1:20" s="14" customFormat="1">
      <c r="A35"/>
      <c r="B35"/>
      <c r="E35"/>
      <c r="F35"/>
      <c r="G35"/>
      <c r="H35"/>
      <c r="M35"/>
      <c r="N35"/>
      <c r="O35"/>
      <c r="P35"/>
      <c r="Q35"/>
      <c r="R35"/>
      <c r="S35"/>
      <c r="T35"/>
    </row>
    <row r="36" spans="1:20" s="14" customFormat="1">
      <c r="A36"/>
      <c r="B36"/>
      <c r="E36"/>
      <c r="F36"/>
      <c r="G36"/>
      <c r="H36"/>
      <c r="M36"/>
      <c r="N36"/>
      <c r="O36"/>
      <c r="P36"/>
      <c r="Q36"/>
      <c r="R36"/>
      <c r="S36"/>
      <c r="T36"/>
    </row>
    <row r="37" spans="1:20" s="14" customFormat="1">
      <c r="A37"/>
      <c r="B37"/>
      <c r="E37"/>
      <c r="F37"/>
      <c r="G37"/>
      <c r="H37"/>
      <c r="M37"/>
      <c r="N37"/>
      <c r="O37"/>
      <c r="P37"/>
      <c r="Q37"/>
      <c r="R37"/>
      <c r="S37"/>
      <c r="T37"/>
    </row>
    <row r="38" spans="1:20" s="14" customFormat="1">
      <c r="A38"/>
      <c r="B38"/>
      <c r="E38"/>
      <c r="F38"/>
      <c r="G38"/>
      <c r="H38"/>
      <c r="M38"/>
      <c r="N38"/>
      <c r="O38"/>
      <c r="P38"/>
      <c r="Q38"/>
      <c r="R38"/>
      <c r="S38"/>
      <c r="T38"/>
    </row>
    <row r="39" spans="1:20" s="14" customFormat="1">
      <c r="A39"/>
      <c r="B39"/>
      <c r="E39"/>
      <c r="F39"/>
      <c r="G39"/>
      <c r="H39"/>
      <c r="M39"/>
      <c r="N39"/>
      <c r="O39"/>
      <c r="P39"/>
      <c r="Q39"/>
      <c r="R39"/>
      <c r="S39"/>
      <c r="T39"/>
    </row>
    <row r="40" spans="1:20" s="14" customFormat="1">
      <c r="A40"/>
      <c r="B40"/>
      <c r="E40"/>
      <c r="F40"/>
      <c r="G40"/>
      <c r="H40"/>
      <c r="M40"/>
      <c r="N40"/>
      <c r="O40"/>
      <c r="P40"/>
      <c r="Q40"/>
      <c r="R40"/>
      <c r="S40"/>
      <c r="T40"/>
    </row>
    <row r="41" spans="1:20" s="14" customFormat="1">
      <c r="A41"/>
      <c r="B41"/>
      <c r="E41"/>
      <c r="F41"/>
      <c r="G41"/>
      <c r="H41"/>
      <c r="M41"/>
      <c r="N41"/>
      <c r="O41"/>
      <c r="P41"/>
      <c r="Q41"/>
      <c r="R41"/>
      <c r="S41"/>
      <c r="T41"/>
    </row>
    <row r="42" spans="1:20" s="14" customFormat="1">
      <c r="A42"/>
      <c r="B42"/>
      <c r="E42"/>
      <c r="F42"/>
      <c r="G42"/>
      <c r="H42"/>
      <c r="M42"/>
      <c r="N42"/>
      <c r="O42"/>
      <c r="P42"/>
      <c r="Q42"/>
      <c r="R42"/>
      <c r="S42"/>
      <c r="T42"/>
    </row>
    <row r="43" spans="1:20" s="14" customFormat="1">
      <c r="A43"/>
      <c r="B43"/>
      <c r="E43"/>
      <c r="F43"/>
      <c r="G43"/>
      <c r="H43"/>
      <c r="M43"/>
      <c r="N43"/>
      <c r="O43"/>
      <c r="P43"/>
      <c r="Q43"/>
      <c r="R43"/>
      <c r="S43"/>
    </row>
    <row r="44" spans="1:20" s="14" customFormat="1">
      <c r="A44"/>
      <c r="B44"/>
      <c r="E44"/>
      <c r="F44"/>
      <c r="G44"/>
      <c r="H44"/>
      <c r="M44"/>
      <c r="N44"/>
      <c r="O44"/>
      <c r="P44"/>
      <c r="Q44"/>
      <c r="R44"/>
      <c r="S44"/>
    </row>
    <row r="45" spans="1:20" s="14" customFormat="1">
      <c r="A45"/>
      <c r="B45"/>
      <c r="E45"/>
      <c r="F45"/>
      <c r="G45"/>
      <c r="H45"/>
      <c r="M45"/>
      <c r="N45"/>
      <c r="O45"/>
      <c r="P45"/>
      <c r="Q45"/>
      <c r="R45"/>
      <c r="S45"/>
    </row>
    <row r="46" spans="1:20" s="14" customFormat="1">
      <c r="A46"/>
      <c r="B46"/>
      <c r="E46"/>
      <c r="F46"/>
      <c r="G46"/>
      <c r="H46"/>
      <c r="M46"/>
      <c r="N46"/>
      <c r="O46"/>
      <c r="P46"/>
      <c r="Q46"/>
      <c r="R46"/>
      <c r="S46"/>
    </row>
    <row r="47" spans="1:20" s="14" customFormat="1">
      <c r="A47"/>
      <c r="B47"/>
      <c r="E47"/>
      <c r="F47"/>
      <c r="G47"/>
      <c r="H47"/>
      <c r="M47"/>
      <c r="N47"/>
      <c r="O47"/>
      <c r="P47"/>
      <c r="Q47"/>
      <c r="R47"/>
      <c r="S47"/>
    </row>
    <row r="48" spans="1:20" s="14" customFormat="1">
      <c r="A48"/>
      <c r="B48"/>
      <c r="E48"/>
      <c r="F48"/>
      <c r="G48"/>
      <c r="H48"/>
      <c r="M48"/>
      <c r="N48"/>
      <c r="O48"/>
      <c r="P48"/>
      <c r="Q48"/>
      <c r="R48"/>
      <c r="S48"/>
    </row>
    <row r="49" spans="1:19" s="14" customFormat="1">
      <c r="A49"/>
      <c r="B49"/>
      <c r="E49"/>
      <c r="F49"/>
      <c r="G49"/>
      <c r="H49"/>
      <c r="M49"/>
      <c r="N49"/>
      <c r="O49"/>
      <c r="P49"/>
      <c r="Q49"/>
      <c r="R49"/>
      <c r="S49"/>
    </row>
    <row r="50" spans="1:19" s="14" customFormat="1">
      <c r="A50"/>
      <c r="B50"/>
      <c r="E50"/>
      <c r="F50"/>
      <c r="G50"/>
      <c r="H50"/>
      <c r="M50"/>
      <c r="N50"/>
      <c r="O50"/>
      <c r="P50"/>
      <c r="Q50"/>
      <c r="R50"/>
      <c r="S50"/>
    </row>
    <row r="51" spans="1:19" s="14" customFormat="1">
      <c r="A51"/>
      <c r="B51"/>
      <c r="E51"/>
      <c r="F51"/>
      <c r="G51"/>
      <c r="H51"/>
      <c r="M51"/>
      <c r="N51"/>
      <c r="O51"/>
      <c r="P51"/>
      <c r="Q51"/>
      <c r="R51"/>
      <c r="S51"/>
    </row>
    <row r="52" spans="1:19" s="14" customFormat="1">
      <c r="A52"/>
      <c r="B52"/>
      <c r="E52"/>
      <c r="F52"/>
      <c r="G52"/>
      <c r="H52"/>
      <c r="M52"/>
      <c r="N52"/>
      <c r="O52"/>
      <c r="P52"/>
      <c r="Q52"/>
      <c r="R52"/>
      <c r="S52"/>
    </row>
    <row r="53" spans="1:19" s="14" customFormat="1">
      <c r="A53"/>
      <c r="B53"/>
      <c r="E53"/>
      <c r="F53"/>
      <c r="G53"/>
      <c r="H53"/>
      <c r="M53"/>
      <c r="N53"/>
      <c r="O53"/>
      <c r="P53"/>
      <c r="Q53"/>
      <c r="R53"/>
      <c r="S53"/>
    </row>
    <row r="54" spans="1:19" s="14" customFormat="1">
      <c r="A54"/>
      <c r="B54"/>
      <c r="E54"/>
      <c r="F54"/>
      <c r="G54"/>
      <c r="H54"/>
      <c r="M54"/>
      <c r="N54"/>
      <c r="O54"/>
      <c r="P54"/>
      <c r="Q54"/>
      <c r="R54"/>
      <c r="S54"/>
    </row>
    <row r="55" spans="1:19" s="14" customFormat="1">
      <c r="A55"/>
      <c r="B55"/>
      <c r="E55"/>
      <c r="F55"/>
      <c r="G55"/>
      <c r="H55"/>
      <c r="M55"/>
      <c r="N55"/>
      <c r="O55"/>
      <c r="P55"/>
      <c r="Q55"/>
      <c r="R55"/>
      <c r="S55"/>
    </row>
    <row r="56" spans="1:19" s="14" customFormat="1">
      <c r="A56"/>
      <c r="B56"/>
      <c r="E56"/>
      <c r="F56"/>
      <c r="G56"/>
      <c r="H56"/>
      <c r="M56"/>
      <c r="N56"/>
      <c r="O56"/>
      <c r="P56"/>
      <c r="Q56"/>
      <c r="R56"/>
      <c r="S56"/>
    </row>
    <row r="57" spans="1:19" s="14" customFormat="1">
      <c r="A57"/>
      <c r="B57"/>
      <c r="E57"/>
      <c r="F57"/>
      <c r="G57"/>
      <c r="H57"/>
      <c r="M57"/>
      <c r="N57"/>
      <c r="O57"/>
      <c r="P57"/>
      <c r="Q57"/>
      <c r="R57"/>
      <c r="S57"/>
    </row>
    <row r="58" spans="1:19" s="14" customFormat="1">
      <c r="A58"/>
      <c r="B58"/>
      <c r="E58"/>
      <c r="F58"/>
      <c r="G58"/>
      <c r="H58"/>
      <c r="M58"/>
      <c r="N58"/>
      <c r="O58"/>
      <c r="P58"/>
      <c r="Q58"/>
      <c r="R58"/>
      <c r="S58"/>
    </row>
    <row r="59" spans="1:19" s="14" customFormat="1">
      <c r="A59"/>
      <c r="B59"/>
      <c r="E59"/>
      <c r="F59"/>
      <c r="G59"/>
      <c r="H59"/>
      <c r="M59"/>
      <c r="N59"/>
      <c r="O59"/>
      <c r="P59"/>
      <c r="Q59"/>
      <c r="R59"/>
      <c r="S59"/>
    </row>
    <row r="60" spans="1:19" s="14" customFormat="1">
      <c r="A60"/>
      <c r="B60"/>
      <c r="E60"/>
      <c r="F60"/>
      <c r="G60"/>
      <c r="H60"/>
      <c r="M60"/>
      <c r="N60"/>
      <c r="O60"/>
      <c r="P60"/>
      <c r="Q60"/>
      <c r="R60"/>
      <c r="S60"/>
    </row>
    <row r="61" spans="1:19" s="14" customFormat="1">
      <c r="A61"/>
      <c r="B61"/>
      <c r="E61"/>
      <c r="F61"/>
      <c r="G61"/>
      <c r="H61"/>
      <c r="M61"/>
      <c r="N61"/>
      <c r="O61"/>
      <c r="P61"/>
      <c r="Q61"/>
      <c r="R61"/>
      <c r="S61"/>
    </row>
    <row r="62" spans="1:19" s="14" customFormat="1">
      <c r="A62"/>
      <c r="B62"/>
      <c r="E62"/>
      <c r="F62"/>
      <c r="G62"/>
      <c r="H62"/>
      <c r="M62"/>
      <c r="N62"/>
      <c r="O62"/>
      <c r="P62"/>
      <c r="Q62"/>
      <c r="R62"/>
      <c r="S62"/>
    </row>
    <row r="63" spans="1:19" s="14" customFormat="1">
      <c r="A63"/>
      <c r="B63"/>
      <c r="E63"/>
      <c r="F63"/>
      <c r="G63"/>
      <c r="H63"/>
      <c r="M63"/>
      <c r="N63"/>
      <c r="O63"/>
      <c r="P63"/>
      <c r="Q63"/>
      <c r="R63"/>
      <c r="S63"/>
    </row>
    <row r="64" spans="1:19" s="14" customFormat="1">
      <c r="A64"/>
      <c r="B64"/>
      <c r="E64"/>
      <c r="F64"/>
      <c r="G64"/>
      <c r="H64"/>
      <c r="M64"/>
      <c r="N64"/>
      <c r="O64"/>
      <c r="P64"/>
      <c r="Q64"/>
      <c r="R64"/>
      <c r="S64"/>
    </row>
    <row r="65" spans="1:19" s="14" customFormat="1">
      <c r="A65"/>
      <c r="B65"/>
      <c r="E65"/>
      <c r="F65"/>
      <c r="G65"/>
      <c r="H65"/>
      <c r="M65"/>
      <c r="N65"/>
      <c r="O65"/>
      <c r="P65"/>
      <c r="Q65"/>
      <c r="R65"/>
      <c r="S65"/>
    </row>
    <row r="66" spans="1:19" s="14" customFormat="1">
      <c r="A66"/>
      <c r="B66"/>
      <c r="E66"/>
      <c r="F66"/>
      <c r="G66"/>
      <c r="H66"/>
      <c r="M66"/>
      <c r="N66"/>
      <c r="O66"/>
      <c r="P66"/>
      <c r="Q66"/>
      <c r="R66"/>
      <c r="S66"/>
    </row>
    <row r="67" spans="1:19" s="14" customFormat="1">
      <c r="A67"/>
      <c r="B67"/>
      <c r="E67"/>
      <c r="F67"/>
      <c r="G67"/>
      <c r="H67"/>
      <c r="M67"/>
      <c r="N67"/>
      <c r="O67"/>
      <c r="P67"/>
      <c r="Q67"/>
      <c r="R67"/>
      <c r="S67"/>
    </row>
    <row r="68" spans="1:19" s="14" customFormat="1">
      <c r="A68"/>
      <c r="B68"/>
      <c r="E68"/>
      <c r="F68"/>
      <c r="G68"/>
      <c r="H68"/>
      <c r="M68"/>
      <c r="N68"/>
      <c r="O68"/>
      <c r="P68"/>
      <c r="Q68"/>
      <c r="R68"/>
      <c r="S68"/>
    </row>
    <row r="69" spans="1:19" s="14" customFormat="1">
      <c r="A69"/>
      <c r="B69"/>
      <c r="E69"/>
      <c r="F69"/>
      <c r="G69"/>
      <c r="H69"/>
      <c r="M69"/>
      <c r="N69"/>
      <c r="O69"/>
      <c r="P69"/>
      <c r="Q69"/>
      <c r="R69"/>
      <c r="S69"/>
    </row>
    <row r="70" spans="1:19" s="14" customFormat="1">
      <c r="A70"/>
      <c r="B70"/>
      <c r="E70"/>
      <c r="F70"/>
      <c r="G70"/>
      <c r="H70"/>
      <c r="M70"/>
      <c r="N70"/>
      <c r="O70"/>
      <c r="P70"/>
      <c r="Q70"/>
      <c r="R70"/>
      <c r="S70"/>
    </row>
    <row r="71" spans="1:19" s="14" customFormat="1">
      <c r="A71"/>
      <c r="B71"/>
      <c r="E71"/>
      <c r="F71"/>
      <c r="G71"/>
      <c r="H71"/>
      <c r="M71"/>
      <c r="N71"/>
      <c r="O71"/>
      <c r="P71"/>
      <c r="Q71"/>
      <c r="R71"/>
      <c r="S71"/>
    </row>
    <row r="72" spans="1:19" s="14" customFormat="1">
      <c r="A72"/>
      <c r="B72"/>
      <c r="E72"/>
      <c r="F72"/>
      <c r="G72"/>
      <c r="H72"/>
      <c r="M72"/>
      <c r="N72"/>
      <c r="O72"/>
      <c r="P72"/>
      <c r="Q72"/>
      <c r="R72"/>
      <c r="S72"/>
    </row>
    <row r="73" spans="1:19" s="14" customFormat="1">
      <c r="A73"/>
      <c r="B73"/>
      <c r="E73"/>
      <c r="F73"/>
      <c r="G73"/>
      <c r="H73"/>
      <c r="M73"/>
      <c r="N73"/>
      <c r="O73"/>
      <c r="P73"/>
      <c r="Q73"/>
      <c r="R73"/>
      <c r="S73"/>
    </row>
    <row r="74" spans="1:19" s="14" customFormat="1">
      <c r="A74"/>
      <c r="B74"/>
      <c r="E74"/>
      <c r="F74"/>
      <c r="G74"/>
      <c r="H74"/>
      <c r="M74"/>
      <c r="N74"/>
      <c r="O74"/>
      <c r="P74"/>
      <c r="Q74"/>
      <c r="R74"/>
      <c r="S74"/>
    </row>
    <row r="75" spans="1:19" s="14" customFormat="1">
      <c r="A75"/>
      <c r="B75"/>
      <c r="E75"/>
      <c r="F75"/>
      <c r="G75"/>
      <c r="H75"/>
      <c r="M75"/>
      <c r="N75"/>
      <c r="O75"/>
      <c r="P75"/>
      <c r="Q75"/>
      <c r="R75"/>
      <c r="S75"/>
    </row>
    <row r="76" spans="1:19" s="14" customFormat="1">
      <c r="A76"/>
      <c r="B76"/>
      <c r="E76"/>
      <c r="F76"/>
      <c r="G76"/>
      <c r="H76"/>
      <c r="M76"/>
      <c r="N76"/>
      <c r="O76"/>
      <c r="P76"/>
      <c r="Q76"/>
      <c r="R76"/>
      <c r="S76"/>
    </row>
    <row r="77" spans="1:19" s="14" customFormat="1">
      <c r="A77"/>
      <c r="B77"/>
      <c r="E77"/>
      <c r="F77"/>
      <c r="G77"/>
      <c r="H77"/>
      <c r="M77"/>
      <c r="N77"/>
      <c r="O77"/>
      <c r="P77"/>
      <c r="Q77"/>
      <c r="R77"/>
      <c r="S77"/>
    </row>
    <row r="78" spans="1:19" s="14" customFormat="1">
      <c r="A78"/>
      <c r="B78"/>
      <c r="E78"/>
      <c r="F78"/>
      <c r="G78"/>
      <c r="H78"/>
      <c r="M78"/>
      <c r="N78"/>
      <c r="O78"/>
      <c r="P78"/>
      <c r="Q78"/>
      <c r="R78"/>
      <c r="S78"/>
    </row>
    <row r="79" spans="1:19" s="14" customFormat="1">
      <c r="A79"/>
      <c r="B79"/>
      <c r="E79"/>
      <c r="F79"/>
      <c r="G79"/>
      <c r="H79"/>
      <c r="M79"/>
      <c r="N79"/>
      <c r="O79"/>
      <c r="P79"/>
      <c r="Q79"/>
      <c r="R79"/>
      <c r="S79"/>
    </row>
    <row r="80" spans="1:19" s="14" customFormat="1">
      <c r="A80"/>
      <c r="B80"/>
      <c r="E80"/>
      <c r="F80"/>
      <c r="G80"/>
      <c r="H80"/>
      <c r="M80"/>
      <c r="N80"/>
      <c r="O80"/>
      <c r="P80"/>
      <c r="Q80"/>
      <c r="R80"/>
      <c r="S80"/>
    </row>
    <row r="81" spans="1:19" s="14" customFormat="1">
      <c r="A81"/>
      <c r="B81"/>
      <c r="E81"/>
      <c r="F81"/>
      <c r="G81"/>
      <c r="H81"/>
      <c r="M81"/>
      <c r="N81"/>
      <c r="O81"/>
      <c r="P81"/>
      <c r="Q81"/>
      <c r="R81"/>
      <c r="S81"/>
    </row>
    <row r="82" spans="1:19" s="14" customFormat="1">
      <c r="A82"/>
      <c r="B82"/>
      <c r="E82"/>
      <c r="F82"/>
      <c r="G82"/>
      <c r="H82" s="151"/>
      <c r="M82"/>
      <c r="N82"/>
      <c r="O82"/>
      <c r="P82"/>
      <c r="Q82"/>
      <c r="R82"/>
      <c r="S82"/>
    </row>
    <row r="83" spans="1:19" s="14" customFormat="1">
      <c r="A83"/>
      <c r="B83"/>
      <c r="E83"/>
      <c r="F83"/>
      <c r="G83"/>
      <c r="H83" s="151"/>
      <c r="M83"/>
      <c r="N83"/>
      <c r="O83"/>
      <c r="P83"/>
      <c r="Q83"/>
      <c r="R83"/>
      <c r="S83"/>
    </row>
    <row r="84" spans="1:19" s="14" customFormat="1">
      <c r="A84"/>
      <c r="B84"/>
      <c r="E84"/>
      <c r="F84"/>
      <c r="G84"/>
      <c r="H84" s="151"/>
      <c r="M84"/>
      <c r="N84"/>
      <c r="O84"/>
      <c r="P84"/>
      <c r="Q84"/>
      <c r="R84"/>
      <c r="S84"/>
    </row>
    <row r="85" spans="1:19" s="14" customFormat="1">
      <c r="A85"/>
      <c r="B85"/>
      <c r="E85"/>
      <c r="F85"/>
      <c r="G85"/>
      <c r="H85" s="151"/>
      <c r="M85"/>
      <c r="N85"/>
      <c r="O85"/>
      <c r="P85"/>
      <c r="Q85"/>
      <c r="R85"/>
      <c r="S85"/>
    </row>
    <row r="86" spans="1:19" s="14" customFormat="1">
      <c r="A86"/>
      <c r="B86"/>
      <c r="E86"/>
      <c r="F86"/>
      <c r="G86"/>
      <c r="H86" s="151"/>
      <c r="M86"/>
      <c r="N86"/>
      <c r="O86"/>
      <c r="P86"/>
      <c r="Q86"/>
      <c r="R86"/>
      <c r="S86"/>
    </row>
    <row r="87" spans="1:19" s="14" customFormat="1">
      <c r="A87"/>
      <c r="B87"/>
      <c r="E87"/>
      <c r="F87"/>
      <c r="G87"/>
      <c r="H87" s="151"/>
      <c r="M87"/>
      <c r="N87"/>
      <c r="O87"/>
      <c r="P87"/>
      <c r="Q87"/>
      <c r="R87"/>
      <c r="S87"/>
    </row>
    <row r="88" spans="1:19" s="14" customFormat="1">
      <c r="A88"/>
      <c r="B88"/>
      <c r="E88"/>
      <c r="F88"/>
      <c r="G88"/>
      <c r="H88" s="151"/>
      <c r="M88"/>
      <c r="N88"/>
      <c r="O88"/>
      <c r="P88"/>
      <c r="Q88"/>
      <c r="R88"/>
      <c r="S88"/>
    </row>
    <row r="89" spans="1:19" s="14" customFormat="1">
      <c r="A89"/>
      <c r="B89"/>
      <c r="E89"/>
      <c r="F89"/>
      <c r="G89"/>
      <c r="H89" s="151"/>
      <c r="M89"/>
      <c r="N89"/>
      <c r="O89"/>
      <c r="P89"/>
      <c r="Q89"/>
      <c r="R89"/>
      <c r="S89"/>
    </row>
    <row r="90" spans="1:19" s="14" customFormat="1">
      <c r="A90"/>
      <c r="B90"/>
      <c r="E90"/>
      <c r="F90"/>
      <c r="G90"/>
      <c r="H90" s="151"/>
      <c r="M90"/>
      <c r="N90"/>
      <c r="O90"/>
      <c r="P90"/>
      <c r="Q90"/>
      <c r="R90"/>
      <c r="S90"/>
    </row>
    <row r="91" spans="1:19" s="14" customFormat="1">
      <c r="A91"/>
      <c r="B91"/>
      <c r="E91"/>
      <c r="F91"/>
      <c r="G91"/>
      <c r="H91" s="151"/>
      <c r="M91"/>
      <c r="N91"/>
      <c r="O91"/>
      <c r="P91"/>
      <c r="Q91"/>
      <c r="R91"/>
      <c r="S91"/>
    </row>
    <row r="92" spans="1:19" s="14" customFormat="1">
      <c r="A92"/>
      <c r="B92"/>
      <c r="E92"/>
      <c r="F92"/>
      <c r="G92"/>
      <c r="H92" s="151"/>
      <c r="M92"/>
      <c r="N92"/>
      <c r="O92"/>
      <c r="P92"/>
      <c r="Q92"/>
      <c r="R92"/>
      <c r="S92"/>
    </row>
    <row r="93" spans="1:19" s="14" customFormat="1">
      <c r="A93"/>
      <c r="B93"/>
      <c r="E93"/>
      <c r="F93"/>
      <c r="G93"/>
      <c r="H93" s="151"/>
      <c r="M93"/>
      <c r="N93"/>
      <c r="O93"/>
      <c r="P93"/>
      <c r="Q93"/>
      <c r="R93"/>
      <c r="S93"/>
    </row>
    <row r="94" spans="1:19" s="14" customFormat="1">
      <c r="A94"/>
      <c r="B94"/>
      <c r="E94"/>
      <c r="F94"/>
      <c r="G94"/>
      <c r="H94" s="151"/>
      <c r="M94"/>
      <c r="N94"/>
      <c r="O94"/>
      <c r="P94"/>
      <c r="Q94"/>
      <c r="R94"/>
      <c r="S94"/>
    </row>
    <row r="95" spans="1:19" s="14" customFormat="1">
      <c r="A95"/>
      <c r="B95"/>
      <c r="E95"/>
      <c r="F95"/>
      <c r="G95"/>
      <c r="H95" s="151"/>
      <c r="M95"/>
      <c r="N95"/>
      <c r="O95"/>
      <c r="P95"/>
      <c r="Q95"/>
      <c r="R95"/>
      <c r="S95"/>
    </row>
    <row r="96" spans="1:19" s="14" customFormat="1">
      <c r="A96"/>
      <c r="B96"/>
      <c r="E96"/>
      <c r="F96"/>
      <c r="G96"/>
      <c r="H96" s="151"/>
      <c r="M96"/>
      <c r="N96"/>
      <c r="O96"/>
      <c r="P96"/>
      <c r="Q96"/>
      <c r="R96"/>
      <c r="S96"/>
    </row>
    <row r="97" spans="1:19" s="14" customFormat="1">
      <c r="A97"/>
      <c r="B97"/>
      <c r="E97"/>
      <c r="F97"/>
      <c r="G97"/>
      <c r="H97" s="151"/>
      <c r="M97"/>
      <c r="N97"/>
      <c r="O97"/>
      <c r="P97"/>
      <c r="Q97"/>
      <c r="R97"/>
      <c r="S97"/>
    </row>
    <row r="98" spans="1:19" s="14" customFormat="1">
      <c r="A98"/>
      <c r="B98"/>
      <c r="E98"/>
      <c r="F98"/>
      <c r="G98"/>
      <c r="H98" s="151"/>
      <c r="M98"/>
      <c r="N98"/>
      <c r="O98"/>
      <c r="P98"/>
      <c r="Q98"/>
      <c r="R98"/>
      <c r="S98"/>
    </row>
    <row r="99" spans="1:19" s="14" customFormat="1">
      <c r="A99"/>
      <c r="B99"/>
      <c r="E99"/>
      <c r="F99"/>
      <c r="G99"/>
      <c r="H99" s="151"/>
      <c r="M99"/>
      <c r="N99"/>
      <c r="O99"/>
      <c r="P99"/>
      <c r="Q99"/>
      <c r="R99"/>
      <c r="S99"/>
    </row>
    <row r="100" spans="1:19" s="14" customFormat="1">
      <c r="A100"/>
      <c r="B100"/>
      <c r="E100"/>
      <c r="F100"/>
      <c r="G100"/>
      <c r="H100" s="151"/>
      <c r="M100"/>
      <c r="N100"/>
      <c r="O100"/>
      <c r="P100"/>
      <c r="Q100"/>
      <c r="R100"/>
      <c r="S100"/>
    </row>
    <row r="101" spans="1:19" s="14" customFormat="1">
      <c r="A101"/>
      <c r="B101"/>
      <c r="E101"/>
      <c r="F101"/>
      <c r="G101"/>
      <c r="H101" s="151"/>
      <c r="M101"/>
      <c r="N101"/>
      <c r="O101"/>
      <c r="P101"/>
      <c r="Q101"/>
      <c r="R101"/>
      <c r="S101"/>
    </row>
    <row r="102" spans="1:19" s="14" customFormat="1">
      <c r="A102"/>
      <c r="B102"/>
      <c r="E102"/>
      <c r="F102"/>
      <c r="G102"/>
      <c r="H102" s="151"/>
      <c r="M102"/>
      <c r="N102"/>
      <c r="O102"/>
      <c r="P102"/>
      <c r="Q102"/>
      <c r="R102"/>
      <c r="S102"/>
    </row>
    <row r="103" spans="1:19" s="14" customFormat="1">
      <c r="A103"/>
      <c r="B103"/>
      <c r="E103"/>
      <c r="F103"/>
      <c r="G103"/>
      <c r="H103" s="151"/>
      <c r="M103"/>
      <c r="N103"/>
      <c r="O103"/>
      <c r="P103"/>
      <c r="Q103"/>
      <c r="R103"/>
      <c r="S103"/>
    </row>
    <row r="104" spans="1:19" s="14" customFormat="1">
      <c r="A104"/>
      <c r="B104"/>
      <c r="E104"/>
      <c r="F104"/>
      <c r="G104"/>
      <c r="H104" s="151"/>
      <c r="M104"/>
      <c r="N104"/>
      <c r="O104"/>
      <c r="P104"/>
      <c r="Q104"/>
      <c r="R104"/>
      <c r="S104"/>
    </row>
    <row r="105" spans="1:19" s="14" customFormat="1">
      <c r="A105"/>
      <c r="B105"/>
      <c r="E105"/>
      <c r="F105"/>
      <c r="G105"/>
      <c r="H105" s="151"/>
      <c r="M105"/>
      <c r="N105"/>
      <c r="O105"/>
      <c r="P105"/>
      <c r="Q105"/>
      <c r="R105"/>
      <c r="S105"/>
    </row>
    <row r="106" spans="1:19" s="14" customFormat="1">
      <c r="A106"/>
      <c r="B106"/>
      <c r="E106"/>
      <c r="F106"/>
      <c r="G106"/>
      <c r="H106" s="151"/>
      <c r="M106"/>
      <c r="N106"/>
      <c r="O106"/>
      <c r="P106"/>
      <c r="Q106"/>
      <c r="R106"/>
      <c r="S106"/>
    </row>
    <row r="107" spans="1:19" s="14" customFormat="1">
      <c r="A107"/>
      <c r="B107"/>
      <c r="E107"/>
      <c r="F107"/>
      <c r="G107"/>
      <c r="H107" s="151"/>
      <c r="M107"/>
      <c r="N107"/>
      <c r="O107"/>
      <c r="P107"/>
      <c r="Q107"/>
      <c r="R107"/>
      <c r="S107"/>
    </row>
    <row r="108" spans="1:19" s="14" customFormat="1">
      <c r="A108"/>
      <c r="B108"/>
      <c r="E108"/>
      <c r="F108"/>
      <c r="G108"/>
      <c r="H108" s="151"/>
      <c r="M108"/>
      <c r="N108"/>
      <c r="O108"/>
      <c r="P108"/>
      <c r="Q108"/>
      <c r="R108"/>
      <c r="S108"/>
    </row>
    <row r="109" spans="1:19" s="14" customFormat="1">
      <c r="A109"/>
      <c r="B109"/>
      <c r="E109"/>
      <c r="F109"/>
      <c r="G109"/>
      <c r="H109" s="151"/>
      <c r="M109"/>
      <c r="N109"/>
      <c r="O109"/>
      <c r="P109"/>
      <c r="Q109"/>
      <c r="R109"/>
      <c r="S109"/>
    </row>
    <row r="110" spans="1:19" s="14" customFormat="1">
      <c r="A110"/>
      <c r="B110"/>
      <c r="E110"/>
      <c r="F110"/>
      <c r="G110"/>
      <c r="H110" s="151"/>
      <c r="M110"/>
      <c r="N110"/>
      <c r="O110"/>
      <c r="P110"/>
      <c r="Q110"/>
      <c r="R110"/>
      <c r="S110"/>
    </row>
    <row r="111" spans="1:19" s="14" customFormat="1">
      <c r="A111"/>
      <c r="B111"/>
      <c r="E111"/>
      <c r="F111"/>
      <c r="G111"/>
      <c r="H111" s="151"/>
      <c r="M111"/>
      <c r="N111"/>
      <c r="O111"/>
      <c r="P111"/>
      <c r="Q111"/>
      <c r="R111"/>
      <c r="S111"/>
    </row>
    <row r="112" spans="1:19" s="14" customFormat="1">
      <c r="A112"/>
      <c r="B112"/>
      <c r="E112"/>
      <c r="F112"/>
      <c r="G112"/>
      <c r="H112" s="151"/>
      <c r="M112"/>
      <c r="N112"/>
      <c r="O112"/>
      <c r="P112"/>
      <c r="Q112"/>
      <c r="R112"/>
      <c r="S112"/>
    </row>
    <row r="113" spans="1:19" s="14" customFormat="1">
      <c r="A113"/>
      <c r="B113"/>
      <c r="E113"/>
      <c r="F113"/>
      <c r="G113"/>
      <c r="H113" s="151"/>
      <c r="M113"/>
      <c r="N113"/>
      <c r="O113"/>
      <c r="P113"/>
      <c r="Q113"/>
      <c r="R113"/>
      <c r="S113"/>
    </row>
    <row r="114" spans="1:19" s="14" customFormat="1">
      <c r="A114"/>
      <c r="B114"/>
      <c r="E114"/>
      <c r="F114"/>
      <c r="G114"/>
      <c r="H114" s="151"/>
      <c r="M114"/>
      <c r="N114"/>
      <c r="O114"/>
      <c r="P114"/>
      <c r="Q114"/>
      <c r="R114"/>
      <c r="S114"/>
    </row>
    <row r="115" spans="1:19" s="14" customFormat="1">
      <c r="A115"/>
      <c r="B115"/>
      <c r="E115"/>
      <c r="F115"/>
      <c r="G115"/>
      <c r="H115" s="151"/>
      <c r="M115"/>
      <c r="N115"/>
      <c r="O115"/>
      <c r="P115"/>
      <c r="Q115"/>
      <c r="R115"/>
      <c r="S115"/>
    </row>
    <row r="116" spans="1:19" s="14" customFormat="1">
      <c r="A116"/>
      <c r="B116"/>
      <c r="E116"/>
      <c r="F116"/>
      <c r="G116"/>
      <c r="H116" s="151"/>
      <c r="M116"/>
      <c r="N116"/>
      <c r="O116"/>
      <c r="P116"/>
      <c r="Q116"/>
      <c r="R116"/>
      <c r="S116"/>
    </row>
    <row r="117" spans="1:19" s="14" customFormat="1">
      <c r="A117"/>
      <c r="B117"/>
      <c r="E117"/>
      <c r="F117"/>
      <c r="G117"/>
      <c r="H117" s="151"/>
      <c r="M117"/>
      <c r="N117"/>
      <c r="O117"/>
      <c r="P117"/>
      <c r="Q117"/>
      <c r="R117"/>
      <c r="S117"/>
    </row>
    <row r="118" spans="1:19" s="14" customFormat="1">
      <c r="A118"/>
      <c r="B118"/>
      <c r="E118"/>
      <c r="F118"/>
      <c r="G118"/>
      <c r="H118" s="151"/>
      <c r="M118"/>
      <c r="N118"/>
      <c r="O118"/>
      <c r="P118"/>
      <c r="Q118"/>
      <c r="R118"/>
      <c r="S118"/>
    </row>
    <row r="119" spans="1:19" s="14" customFormat="1">
      <c r="A119"/>
      <c r="B119"/>
      <c r="E119"/>
      <c r="F119"/>
      <c r="G119"/>
      <c r="H119" s="151"/>
      <c r="M119"/>
      <c r="N119"/>
      <c r="O119"/>
      <c r="P119"/>
      <c r="Q119"/>
      <c r="R119"/>
      <c r="S119"/>
    </row>
    <row r="120" spans="1:19" s="14" customFormat="1">
      <c r="A120"/>
      <c r="B120"/>
      <c r="E120"/>
      <c r="F120"/>
      <c r="G120"/>
      <c r="H120" s="151"/>
      <c r="M120"/>
      <c r="N120"/>
      <c r="O120"/>
      <c r="P120"/>
      <c r="Q120"/>
      <c r="R120"/>
      <c r="S120"/>
    </row>
    <row r="121" spans="1:19" s="14" customFormat="1">
      <c r="A121"/>
      <c r="B121"/>
      <c r="E121"/>
      <c r="F121"/>
      <c r="G121"/>
      <c r="H121" s="151"/>
      <c r="M121"/>
      <c r="N121"/>
      <c r="O121"/>
      <c r="P121"/>
      <c r="Q121"/>
      <c r="R121"/>
      <c r="S121"/>
    </row>
    <row r="122" spans="1:19" s="14" customFormat="1">
      <c r="A122"/>
      <c r="B122"/>
      <c r="E122"/>
      <c r="F122"/>
      <c r="G122"/>
      <c r="H122" s="151"/>
      <c r="M122"/>
      <c r="N122"/>
      <c r="O122"/>
      <c r="P122"/>
      <c r="Q122"/>
      <c r="R122"/>
      <c r="S122"/>
    </row>
    <row r="123" spans="1:19" s="14" customFormat="1">
      <c r="A123"/>
      <c r="B123"/>
      <c r="E123"/>
      <c r="F123"/>
      <c r="G123"/>
      <c r="H123" s="151"/>
      <c r="M123"/>
      <c r="N123"/>
      <c r="O123"/>
      <c r="P123"/>
      <c r="Q123"/>
      <c r="R123"/>
      <c r="S123"/>
    </row>
    <row r="124" spans="1:19" s="14" customFormat="1">
      <c r="A124"/>
      <c r="B124"/>
      <c r="E124"/>
      <c r="F124"/>
      <c r="G124"/>
      <c r="H124" s="151"/>
      <c r="M124"/>
      <c r="N124"/>
      <c r="O124"/>
      <c r="P124"/>
      <c r="Q124"/>
      <c r="R124"/>
      <c r="S124"/>
    </row>
    <row r="125" spans="1:19" s="14" customFormat="1">
      <c r="A125"/>
      <c r="B125"/>
      <c r="E125"/>
      <c r="F125"/>
      <c r="G125"/>
      <c r="H125" s="151"/>
      <c r="M125"/>
      <c r="N125"/>
      <c r="O125"/>
      <c r="P125"/>
      <c r="Q125"/>
      <c r="R125"/>
      <c r="S125"/>
    </row>
    <row r="126" spans="1:19" s="14" customFormat="1">
      <c r="A126"/>
      <c r="B126"/>
      <c r="E126"/>
      <c r="F126"/>
      <c r="G126"/>
      <c r="H126" s="151"/>
      <c r="M126"/>
      <c r="N126"/>
      <c r="O126"/>
      <c r="P126"/>
      <c r="Q126"/>
      <c r="R126"/>
      <c r="S126"/>
    </row>
    <row r="127" spans="1:19" s="14" customFormat="1">
      <c r="A127"/>
      <c r="B127"/>
      <c r="E127"/>
      <c r="F127"/>
      <c r="G127"/>
      <c r="H127" s="151"/>
      <c r="M127"/>
      <c r="N127"/>
      <c r="O127"/>
      <c r="P127"/>
      <c r="Q127"/>
      <c r="R127"/>
      <c r="S127"/>
    </row>
    <row r="128" spans="1:19" s="14" customFormat="1">
      <c r="A128"/>
      <c r="B128"/>
      <c r="E128"/>
      <c r="F128"/>
      <c r="G128"/>
      <c r="H128" s="151"/>
      <c r="M128"/>
      <c r="N128"/>
      <c r="O128"/>
      <c r="P128"/>
      <c r="Q128"/>
      <c r="R128"/>
      <c r="S128"/>
    </row>
    <row r="129" spans="1:19" s="14" customFormat="1">
      <c r="A129"/>
      <c r="B129"/>
      <c r="E129"/>
      <c r="F129"/>
      <c r="G129"/>
      <c r="H129" s="151"/>
      <c r="M129"/>
      <c r="N129"/>
      <c r="O129"/>
      <c r="P129"/>
      <c r="Q129"/>
      <c r="R129"/>
      <c r="S129"/>
    </row>
    <row r="130" spans="1:19" s="14" customFormat="1">
      <c r="A130"/>
      <c r="B130"/>
      <c r="E130"/>
      <c r="F130"/>
      <c r="G130"/>
      <c r="H130" s="151"/>
      <c r="M130"/>
      <c r="N130"/>
      <c r="O130"/>
      <c r="P130"/>
      <c r="Q130"/>
      <c r="R130"/>
      <c r="S130"/>
    </row>
    <row r="131" spans="1:19" s="14" customFormat="1">
      <c r="A131"/>
      <c r="B131"/>
      <c r="E131"/>
      <c r="F131"/>
      <c r="G131"/>
      <c r="H131" s="151"/>
      <c r="M131"/>
      <c r="N131"/>
      <c r="O131"/>
      <c r="P131"/>
      <c r="Q131"/>
      <c r="R131"/>
      <c r="S131"/>
    </row>
    <row r="132" spans="1:19" s="14" customFormat="1">
      <c r="A132"/>
      <c r="B132"/>
      <c r="E132"/>
      <c r="F132"/>
      <c r="G132"/>
      <c r="H132" s="151"/>
      <c r="M132"/>
      <c r="N132"/>
      <c r="O132"/>
      <c r="P132"/>
      <c r="Q132"/>
      <c r="R132"/>
      <c r="S132"/>
    </row>
    <row r="133" spans="1:19" s="14" customFormat="1">
      <c r="A133"/>
      <c r="B133"/>
      <c r="E133"/>
      <c r="F133"/>
      <c r="G133"/>
      <c r="H133" s="151"/>
      <c r="M133"/>
      <c r="N133"/>
      <c r="O133"/>
      <c r="P133"/>
      <c r="Q133"/>
      <c r="R133"/>
      <c r="S133"/>
    </row>
    <row r="134" spans="1:19" s="14" customFormat="1">
      <c r="A134"/>
      <c r="B134"/>
      <c r="E134"/>
      <c r="F134"/>
      <c r="G134"/>
      <c r="H134" s="151"/>
      <c r="M134"/>
      <c r="N134"/>
      <c r="O134"/>
      <c r="P134"/>
      <c r="Q134"/>
      <c r="R134"/>
      <c r="S134"/>
    </row>
    <row r="135" spans="1:19" s="14" customFormat="1">
      <c r="A135"/>
      <c r="B135"/>
      <c r="E135"/>
      <c r="F135"/>
      <c r="G135"/>
      <c r="H135" s="151"/>
      <c r="M135"/>
      <c r="N135"/>
      <c r="O135"/>
      <c r="P135"/>
      <c r="Q135"/>
      <c r="R135"/>
      <c r="S135"/>
    </row>
    <row r="136" spans="1:19" s="14" customFormat="1">
      <c r="A136"/>
      <c r="B136"/>
      <c r="E136"/>
      <c r="F136"/>
      <c r="G136"/>
      <c r="H136" s="151"/>
      <c r="M136"/>
      <c r="N136"/>
      <c r="O136"/>
      <c r="P136"/>
      <c r="Q136"/>
      <c r="R136"/>
      <c r="S136"/>
    </row>
    <row r="137" spans="1:19" s="14" customFormat="1">
      <c r="A137"/>
      <c r="B137"/>
      <c r="E137"/>
      <c r="F137"/>
      <c r="G137"/>
      <c r="H137" s="151"/>
      <c r="M137"/>
      <c r="N137"/>
      <c r="O137"/>
      <c r="P137"/>
      <c r="Q137"/>
      <c r="R137"/>
      <c r="S137"/>
    </row>
    <row r="138" spans="1:19" s="14" customFormat="1">
      <c r="A138"/>
      <c r="B138"/>
      <c r="E138"/>
      <c r="F138"/>
      <c r="G138"/>
      <c r="H138" s="151"/>
      <c r="M138"/>
      <c r="N138"/>
      <c r="O138"/>
      <c r="P138"/>
      <c r="Q138"/>
      <c r="R138"/>
      <c r="S138"/>
    </row>
    <row r="139" spans="1:19" s="14" customFormat="1">
      <c r="A139"/>
      <c r="B139"/>
      <c r="E139"/>
      <c r="F139"/>
      <c r="G139"/>
      <c r="H139" s="151"/>
      <c r="M139"/>
      <c r="N139"/>
      <c r="O139"/>
      <c r="P139"/>
      <c r="Q139"/>
      <c r="R139"/>
      <c r="S139"/>
    </row>
    <row r="140" spans="1:19" s="14" customFormat="1">
      <c r="A140"/>
      <c r="B140"/>
      <c r="E140"/>
      <c r="F140"/>
      <c r="G140"/>
      <c r="H140" s="151"/>
      <c r="M140"/>
      <c r="N140"/>
      <c r="O140"/>
      <c r="P140"/>
      <c r="Q140"/>
      <c r="R140"/>
      <c r="S140"/>
    </row>
    <row r="141" spans="1:19" s="14" customFormat="1">
      <c r="A141"/>
      <c r="B141"/>
      <c r="E141"/>
      <c r="F141"/>
      <c r="G141"/>
      <c r="H141" s="151"/>
      <c r="M141"/>
      <c r="N141"/>
      <c r="O141"/>
      <c r="P141"/>
      <c r="Q141"/>
      <c r="R141"/>
      <c r="S141"/>
    </row>
    <row r="142" spans="1:19" s="14" customFormat="1">
      <c r="A142"/>
      <c r="B142"/>
      <c r="E142"/>
      <c r="F142"/>
      <c r="G142"/>
      <c r="H142" s="151"/>
      <c r="M142"/>
      <c r="N142"/>
      <c r="O142"/>
      <c r="P142"/>
      <c r="Q142"/>
      <c r="R142"/>
      <c r="S142"/>
    </row>
    <row r="143" spans="1:19" s="14" customFormat="1">
      <c r="A143"/>
      <c r="B143"/>
      <c r="E143"/>
      <c r="F143"/>
      <c r="G143"/>
      <c r="H143" s="151"/>
      <c r="M143"/>
      <c r="N143"/>
      <c r="O143"/>
      <c r="P143"/>
      <c r="Q143"/>
      <c r="R143"/>
      <c r="S143"/>
    </row>
    <row r="144" spans="1:19" s="14" customFormat="1">
      <c r="A144"/>
      <c r="B144"/>
      <c r="E144"/>
      <c r="F144"/>
      <c r="G144"/>
      <c r="H144" s="151"/>
      <c r="M144"/>
      <c r="N144"/>
      <c r="O144"/>
      <c r="P144"/>
      <c r="Q144"/>
      <c r="R144"/>
      <c r="S144"/>
    </row>
    <row r="145" spans="1:19" s="14" customFormat="1">
      <c r="A145"/>
      <c r="B145"/>
      <c r="E145"/>
      <c r="F145"/>
      <c r="G145"/>
      <c r="H145" s="151"/>
      <c r="M145"/>
      <c r="N145"/>
      <c r="O145"/>
      <c r="P145"/>
      <c r="Q145"/>
      <c r="R145"/>
      <c r="S145"/>
    </row>
    <row r="146" spans="1:19" s="14" customFormat="1">
      <c r="A146"/>
      <c r="B146"/>
      <c r="E146"/>
      <c r="F146"/>
      <c r="G146"/>
      <c r="H146" s="151"/>
      <c r="M146"/>
      <c r="N146"/>
      <c r="O146"/>
      <c r="P146"/>
      <c r="Q146"/>
      <c r="R146"/>
      <c r="S146"/>
    </row>
    <row r="147" spans="1:19" s="14" customFormat="1">
      <c r="A147"/>
      <c r="B147"/>
      <c r="E147"/>
      <c r="F147"/>
      <c r="G147"/>
      <c r="H147" s="151"/>
      <c r="M147"/>
      <c r="N147"/>
      <c r="O147"/>
      <c r="P147"/>
      <c r="Q147"/>
      <c r="R147"/>
      <c r="S147"/>
    </row>
    <row r="148" spans="1:19" s="14" customFormat="1">
      <c r="A148"/>
      <c r="B148"/>
      <c r="E148"/>
      <c r="F148"/>
      <c r="G148"/>
      <c r="H148" s="151"/>
      <c r="M148"/>
      <c r="N148"/>
      <c r="O148"/>
      <c r="P148"/>
      <c r="Q148"/>
      <c r="R148"/>
      <c r="S148"/>
    </row>
    <row r="149" spans="1:19" s="14" customFormat="1">
      <c r="A149"/>
      <c r="B149"/>
      <c r="E149"/>
      <c r="F149"/>
      <c r="G149"/>
      <c r="H149" s="151"/>
      <c r="M149"/>
      <c r="N149"/>
      <c r="O149"/>
      <c r="P149"/>
      <c r="Q149"/>
      <c r="R149"/>
      <c r="S149"/>
    </row>
    <row r="150" spans="1:19" s="14" customFormat="1">
      <c r="A150"/>
      <c r="B150"/>
      <c r="E150"/>
      <c r="F150"/>
      <c r="G150"/>
      <c r="H150" s="151"/>
      <c r="M150"/>
      <c r="N150"/>
      <c r="O150"/>
      <c r="P150"/>
      <c r="Q150"/>
      <c r="R150"/>
      <c r="S150"/>
    </row>
    <row r="151" spans="1:19" s="14" customFormat="1">
      <c r="A151"/>
      <c r="B151"/>
      <c r="E151"/>
      <c r="F151"/>
      <c r="G151"/>
      <c r="H151" s="151"/>
      <c r="M151"/>
      <c r="N151"/>
      <c r="O151"/>
      <c r="P151"/>
      <c r="Q151"/>
      <c r="R151"/>
      <c r="S151"/>
    </row>
    <row r="152" spans="1:19" s="14" customFormat="1">
      <c r="A152"/>
      <c r="B152"/>
      <c r="E152"/>
      <c r="F152"/>
      <c r="G152"/>
      <c r="H152" s="151"/>
      <c r="M152"/>
      <c r="N152"/>
      <c r="O152"/>
      <c r="P152"/>
      <c r="Q152"/>
      <c r="R152"/>
      <c r="S152"/>
    </row>
    <row r="153" spans="1:19" s="14" customFormat="1">
      <c r="A153"/>
      <c r="B153"/>
      <c r="E153"/>
      <c r="F153"/>
      <c r="G153"/>
      <c r="H153" s="151"/>
      <c r="M153"/>
      <c r="N153"/>
      <c r="O153"/>
      <c r="P153"/>
      <c r="Q153"/>
      <c r="R153"/>
      <c r="S153"/>
    </row>
    <row r="154" spans="1:19" s="14" customFormat="1">
      <c r="A154"/>
      <c r="B154"/>
      <c r="E154"/>
      <c r="F154"/>
      <c r="G154"/>
      <c r="H154" s="151"/>
      <c r="M154"/>
      <c r="N154"/>
      <c r="O154"/>
      <c r="P154"/>
      <c r="Q154"/>
      <c r="R154"/>
      <c r="S154"/>
    </row>
    <row r="155" spans="1:19" s="14" customFormat="1">
      <c r="A155"/>
      <c r="B155"/>
      <c r="E155"/>
      <c r="F155"/>
      <c r="G155"/>
      <c r="H155" s="151"/>
      <c r="M155"/>
      <c r="N155"/>
      <c r="O155"/>
      <c r="P155"/>
      <c r="Q155"/>
      <c r="R155"/>
      <c r="S155"/>
    </row>
    <row r="156" spans="1:19" s="14" customFormat="1">
      <c r="A156"/>
      <c r="B156"/>
      <c r="E156"/>
      <c r="F156"/>
      <c r="G156"/>
      <c r="H156" s="151"/>
      <c r="M156"/>
      <c r="N156"/>
      <c r="O156"/>
      <c r="P156"/>
      <c r="Q156"/>
      <c r="R156"/>
      <c r="S156"/>
    </row>
    <row r="157" spans="1:19" s="14" customFormat="1">
      <c r="A157"/>
      <c r="B157"/>
      <c r="E157"/>
      <c r="F157"/>
      <c r="G157"/>
      <c r="H157" s="151"/>
      <c r="M157"/>
      <c r="N157"/>
      <c r="O157"/>
      <c r="P157"/>
      <c r="Q157"/>
      <c r="R157"/>
      <c r="S157"/>
    </row>
    <row r="158" spans="1:19" s="14" customFormat="1">
      <c r="A158"/>
      <c r="B158"/>
      <c r="E158"/>
      <c r="F158"/>
      <c r="G158"/>
      <c r="H158" s="151"/>
      <c r="M158"/>
      <c r="N158"/>
      <c r="O158"/>
      <c r="P158"/>
      <c r="Q158"/>
      <c r="R158"/>
      <c r="S158"/>
    </row>
    <row r="159" spans="1:19" s="14" customFormat="1">
      <c r="A159"/>
      <c r="B159"/>
      <c r="E159"/>
      <c r="F159"/>
      <c r="G159"/>
      <c r="H159" s="151"/>
      <c r="M159"/>
      <c r="N159"/>
      <c r="O159"/>
      <c r="P159"/>
      <c r="Q159"/>
      <c r="R159"/>
      <c r="S159"/>
    </row>
    <row r="160" spans="1:19" s="14" customFormat="1">
      <c r="A160"/>
      <c r="B160"/>
      <c r="E160"/>
      <c r="F160"/>
      <c r="G160"/>
      <c r="H160" s="151"/>
      <c r="M160"/>
      <c r="N160"/>
      <c r="O160"/>
      <c r="P160"/>
      <c r="Q160"/>
      <c r="R160"/>
      <c r="S160"/>
    </row>
    <row r="161" spans="1:19" s="14" customFormat="1">
      <c r="A161"/>
      <c r="B161"/>
      <c r="E161"/>
      <c r="F161"/>
      <c r="G161"/>
      <c r="H161" s="151"/>
      <c r="M161"/>
      <c r="N161"/>
      <c r="O161"/>
      <c r="P161"/>
      <c r="Q161"/>
      <c r="R161"/>
      <c r="S161"/>
    </row>
    <row r="162" spans="1:19" s="14" customFormat="1">
      <c r="A162"/>
      <c r="B162"/>
      <c r="E162"/>
      <c r="F162"/>
      <c r="G162"/>
      <c r="H162" s="151"/>
      <c r="M162"/>
      <c r="N162"/>
      <c r="O162"/>
      <c r="P162"/>
      <c r="Q162"/>
      <c r="R162"/>
      <c r="S162"/>
    </row>
    <row r="163" spans="1:19" s="14" customFormat="1">
      <c r="A163"/>
      <c r="B163"/>
      <c r="E163"/>
      <c r="F163"/>
      <c r="G163"/>
      <c r="H163" s="151"/>
      <c r="M163"/>
      <c r="N163"/>
      <c r="O163"/>
      <c r="P163"/>
      <c r="Q163"/>
      <c r="R163"/>
      <c r="S163"/>
    </row>
    <row r="164" spans="1:19" s="14" customFormat="1">
      <c r="A164"/>
      <c r="B164"/>
      <c r="E164"/>
      <c r="F164"/>
      <c r="G164"/>
      <c r="H164" s="151"/>
      <c r="M164"/>
      <c r="N164"/>
      <c r="O164"/>
      <c r="P164"/>
      <c r="Q164"/>
      <c r="R164"/>
      <c r="S164"/>
    </row>
    <row r="165" spans="1:19" s="14" customFormat="1">
      <c r="A165"/>
      <c r="B165"/>
      <c r="E165"/>
      <c r="F165"/>
      <c r="G165"/>
      <c r="H165" s="151"/>
      <c r="M165"/>
      <c r="N165"/>
      <c r="O165"/>
      <c r="P165"/>
      <c r="Q165"/>
      <c r="R165"/>
      <c r="S165"/>
    </row>
    <row r="166" spans="1:19" s="14" customFormat="1">
      <c r="A166"/>
      <c r="B166"/>
      <c r="E166"/>
      <c r="F166"/>
      <c r="G166"/>
      <c r="H166" s="151"/>
      <c r="M166"/>
      <c r="N166"/>
      <c r="O166"/>
      <c r="P166"/>
      <c r="Q166"/>
      <c r="R166"/>
      <c r="S166"/>
    </row>
    <row r="167" spans="1:19" s="14" customFormat="1">
      <c r="A167"/>
      <c r="B167"/>
      <c r="E167"/>
      <c r="F167"/>
      <c r="G167"/>
      <c r="H167" s="151"/>
      <c r="M167"/>
      <c r="N167"/>
      <c r="O167"/>
      <c r="P167"/>
      <c r="Q167"/>
      <c r="R167"/>
      <c r="S167"/>
    </row>
    <row r="168" spans="1:19" s="14" customFormat="1">
      <c r="A168"/>
      <c r="B168"/>
      <c r="E168"/>
      <c r="F168"/>
      <c r="G168"/>
      <c r="H168" s="151"/>
      <c r="M168"/>
      <c r="N168"/>
      <c r="O168"/>
      <c r="P168"/>
      <c r="Q168"/>
      <c r="R168"/>
      <c r="S168"/>
    </row>
    <row r="169" spans="1:19" s="14" customFormat="1">
      <c r="A169"/>
      <c r="B169"/>
      <c r="E169"/>
      <c r="F169"/>
      <c r="G169"/>
      <c r="H169" s="151"/>
      <c r="M169"/>
      <c r="N169"/>
      <c r="O169"/>
      <c r="P169"/>
      <c r="Q169"/>
      <c r="R169"/>
      <c r="S169"/>
    </row>
    <row r="170" spans="1:19" s="14" customFormat="1">
      <c r="A170"/>
      <c r="B170"/>
      <c r="E170"/>
      <c r="F170"/>
      <c r="G170"/>
      <c r="H170" s="151"/>
      <c r="M170"/>
      <c r="N170"/>
      <c r="O170"/>
      <c r="P170"/>
      <c r="Q170"/>
      <c r="R170"/>
      <c r="S170"/>
    </row>
    <row r="171" spans="1:19" s="14" customFormat="1">
      <c r="A171"/>
      <c r="B171"/>
      <c r="E171"/>
      <c r="F171"/>
      <c r="G171"/>
      <c r="H171" s="151"/>
      <c r="M171"/>
      <c r="N171"/>
      <c r="O171"/>
      <c r="P171"/>
      <c r="Q171"/>
      <c r="R171"/>
      <c r="S171"/>
    </row>
    <row r="172" spans="1:19" s="14" customFormat="1">
      <c r="A172"/>
      <c r="B172"/>
      <c r="E172"/>
      <c r="F172"/>
      <c r="G172"/>
      <c r="H172" s="151"/>
      <c r="M172"/>
      <c r="N172"/>
      <c r="O172"/>
      <c r="P172"/>
      <c r="Q172"/>
      <c r="R172"/>
      <c r="S172"/>
    </row>
    <row r="173" spans="1:19" s="14" customFormat="1">
      <c r="A173"/>
      <c r="B173"/>
      <c r="E173"/>
      <c r="F173"/>
      <c r="G173"/>
      <c r="H173" s="151"/>
      <c r="M173"/>
      <c r="N173"/>
      <c r="O173"/>
      <c r="P173"/>
      <c r="Q173"/>
      <c r="R173"/>
      <c r="S173"/>
    </row>
    <row r="174" spans="1:19" s="14" customFormat="1">
      <c r="A174"/>
      <c r="B174"/>
      <c r="E174"/>
      <c r="F174"/>
      <c r="G174"/>
      <c r="H174" s="151"/>
      <c r="M174"/>
      <c r="N174"/>
      <c r="O174"/>
      <c r="P174"/>
      <c r="Q174"/>
      <c r="R174"/>
      <c r="S174"/>
    </row>
    <row r="175" spans="1:19" s="14" customFormat="1">
      <c r="A175"/>
      <c r="B175"/>
      <c r="E175"/>
      <c r="F175"/>
      <c r="G175"/>
      <c r="H175" s="151"/>
      <c r="M175"/>
      <c r="N175"/>
      <c r="O175"/>
      <c r="P175"/>
      <c r="Q175"/>
      <c r="R175"/>
      <c r="S175"/>
    </row>
    <row r="176" spans="1:19" s="14" customFormat="1">
      <c r="A176"/>
      <c r="B176"/>
      <c r="E176"/>
      <c r="F176"/>
      <c r="G176"/>
      <c r="H176" s="151"/>
      <c r="M176"/>
      <c r="N176"/>
      <c r="O176"/>
      <c r="P176"/>
      <c r="Q176"/>
      <c r="R176"/>
      <c r="S176"/>
    </row>
    <row r="177" spans="1:19" s="14" customFormat="1">
      <c r="A177"/>
      <c r="B177"/>
      <c r="E177"/>
      <c r="F177"/>
      <c r="G177"/>
      <c r="H177" s="151"/>
      <c r="M177"/>
      <c r="N177"/>
      <c r="O177"/>
      <c r="P177"/>
      <c r="Q177"/>
      <c r="R177"/>
      <c r="S177"/>
    </row>
    <row r="178" spans="1:19" s="14" customFormat="1">
      <c r="A178"/>
      <c r="B178"/>
      <c r="E178"/>
      <c r="F178"/>
      <c r="G178"/>
      <c r="H178" s="151"/>
      <c r="M178"/>
      <c r="N178"/>
      <c r="O178"/>
      <c r="P178"/>
      <c r="Q178"/>
      <c r="R178"/>
      <c r="S178"/>
    </row>
    <row r="179" spans="1:19" s="14" customFormat="1">
      <c r="A179"/>
      <c r="B179"/>
      <c r="E179"/>
      <c r="F179"/>
      <c r="G179"/>
      <c r="H179" s="151"/>
      <c r="M179"/>
      <c r="N179"/>
      <c r="O179"/>
      <c r="P179"/>
      <c r="Q179"/>
      <c r="R179"/>
      <c r="S179"/>
    </row>
    <row r="180" spans="1:19" s="14" customFormat="1">
      <c r="A180"/>
      <c r="B180"/>
      <c r="E180"/>
      <c r="F180"/>
      <c r="G180"/>
      <c r="H180" s="151"/>
      <c r="M180"/>
      <c r="N180"/>
      <c r="O180"/>
      <c r="P180"/>
      <c r="Q180"/>
      <c r="R180"/>
      <c r="S180"/>
    </row>
    <row r="181" spans="1:19" s="14" customFormat="1">
      <c r="A181"/>
      <c r="B181"/>
      <c r="E181"/>
      <c r="F181"/>
      <c r="G181"/>
      <c r="H181" s="151"/>
      <c r="M181"/>
      <c r="N181"/>
      <c r="O181"/>
      <c r="P181"/>
      <c r="Q181"/>
      <c r="R181"/>
      <c r="S181"/>
    </row>
    <row r="182" spans="1:19" s="14" customFormat="1">
      <c r="A182"/>
      <c r="B182"/>
      <c r="E182"/>
      <c r="F182"/>
      <c r="G182"/>
      <c r="H182" s="151"/>
      <c r="M182"/>
      <c r="N182"/>
      <c r="O182"/>
      <c r="P182"/>
      <c r="Q182"/>
      <c r="R182"/>
      <c r="S182"/>
    </row>
    <row r="183" spans="1:19" s="14" customFormat="1">
      <c r="A183"/>
      <c r="B183"/>
      <c r="E183"/>
      <c r="F183"/>
      <c r="G183"/>
      <c r="H183" s="151"/>
      <c r="M183"/>
      <c r="N183"/>
      <c r="O183"/>
      <c r="P183"/>
      <c r="Q183"/>
      <c r="R183"/>
      <c r="S183"/>
    </row>
    <row r="184" spans="1:19" s="14" customFormat="1">
      <c r="A184"/>
      <c r="B184"/>
      <c r="E184"/>
      <c r="F184"/>
      <c r="G184"/>
      <c r="H184" s="151"/>
      <c r="M184"/>
      <c r="N184"/>
      <c r="O184"/>
      <c r="P184"/>
      <c r="Q184"/>
      <c r="R184"/>
      <c r="S184"/>
    </row>
    <row r="185" spans="1:19" s="14" customFormat="1">
      <c r="A185"/>
      <c r="B185"/>
      <c r="E185"/>
      <c r="F185"/>
      <c r="G185"/>
      <c r="H185" s="151"/>
      <c r="M185"/>
      <c r="N185"/>
      <c r="O185"/>
      <c r="P185"/>
      <c r="Q185"/>
      <c r="R185"/>
      <c r="S185"/>
    </row>
    <row r="186" spans="1:19" s="14" customFormat="1">
      <c r="A186"/>
      <c r="B186"/>
      <c r="E186"/>
      <c r="F186"/>
      <c r="G186"/>
      <c r="H186" s="151"/>
      <c r="M186"/>
      <c r="N186"/>
      <c r="O186"/>
      <c r="P186"/>
      <c r="Q186"/>
      <c r="R186"/>
      <c r="S186"/>
    </row>
    <row r="187" spans="1:19" s="14" customFormat="1">
      <c r="A187"/>
      <c r="E187"/>
      <c r="F187"/>
      <c r="G187"/>
      <c r="H187" s="151"/>
      <c r="M187"/>
      <c r="N187"/>
      <c r="O187"/>
      <c r="P187"/>
      <c r="Q187"/>
      <c r="R187"/>
      <c r="S187"/>
    </row>
    <row r="188" spans="1:19">
      <c r="A188"/>
      <c r="G188"/>
      <c r="P188"/>
      <c r="Q188"/>
    </row>
    <row r="189" spans="1:19">
      <c r="A189"/>
      <c r="G189"/>
      <c r="P189"/>
      <c r="Q189"/>
    </row>
    <row r="190" spans="1:19">
      <c r="A190"/>
      <c r="G190"/>
      <c r="P190"/>
      <c r="Q190"/>
    </row>
    <row r="191" spans="1:19">
      <c r="A191"/>
      <c r="G191"/>
      <c r="P191"/>
      <c r="Q191"/>
    </row>
    <row r="192" spans="1:19">
      <c r="A192"/>
      <c r="G192"/>
      <c r="P192"/>
      <c r="Q192"/>
    </row>
    <row r="193" spans="1:17">
      <c r="A193"/>
      <c r="G193"/>
      <c r="P193"/>
      <c r="Q193"/>
    </row>
    <row r="194" spans="1:17">
      <c r="A194"/>
      <c r="G194"/>
      <c r="P194"/>
      <c r="Q194"/>
    </row>
    <row r="195" spans="1:17">
      <c r="A195"/>
      <c r="G195"/>
      <c r="P195"/>
      <c r="Q195"/>
    </row>
    <row r="196" spans="1:17">
      <c r="A196"/>
      <c r="G196"/>
      <c r="P196"/>
      <c r="Q196"/>
    </row>
    <row r="197" spans="1:17">
      <c r="A197"/>
      <c r="G197"/>
      <c r="P197"/>
      <c r="Q197"/>
    </row>
    <row r="198" spans="1:17">
      <c r="A198"/>
      <c r="G198"/>
      <c r="P198"/>
      <c r="Q198"/>
    </row>
    <row r="199" spans="1:17">
      <c r="A199"/>
      <c r="G199"/>
      <c r="P199"/>
      <c r="Q199"/>
    </row>
    <row r="200" spans="1:17">
      <c r="A200"/>
      <c r="G200"/>
      <c r="P200"/>
      <c r="Q200"/>
    </row>
    <row r="201" spans="1:17">
      <c r="A201"/>
      <c r="G201"/>
      <c r="P201"/>
      <c r="Q201"/>
    </row>
    <row r="202" spans="1:17">
      <c r="A202"/>
      <c r="G202"/>
      <c r="P202"/>
      <c r="Q202"/>
    </row>
    <row r="203" spans="1:17">
      <c r="A203"/>
      <c r="G203"/>
      <c r="P203"/>
      <c r="Q203"/>
    </row>
    <row r="204" spans="1:17">
      <c r="A204"/>
      <c r="G204"/>
      <c r="P204"/>
      <c r="Q204"/>
    </row>
    <row r="205" spans="1:17">
      <c r="A205"/>
      <c r="G205"/>
      <c r="P205"/>
      <c r="Q205"/>
    </row>
    <row r="206" spans="1:17">
      <c r="A206"/>
      <c r="G206"/>
      <c r="P206"/>
      <c r="Q206"/>
    </row>
    <row r="207" spans="1:17">
      <c r="A207"/>
      <c r="G207"/>
      <c r="P207"/>
      <c r="Q207"/>
    </row>
    <row r="208" spans="1:17">
      <c r="A208"/>
      <c r="G208"/>
      <c r="P208"/>
      <c r="Q208"/>
    </row>
    <row r="209" spans="1:17">
      <c r="A209"/>
      <c r="G209"/>
      <c r="P209"/>
      <c r="Q209"/>
    </row>
    <row r="210" spans="1:17">
      <c r="A210"/>
      <c r="G210"/>
      <c r="P210"/>
      <c r="Q210"/>
    </row>
    <row r="211" spans="1:17">
      <c r="A211"/>
      <c r="G211"/>
      <c r="P211"/>
      <c r="Q211"/>
    </row>
    <row r="212" spans="1:17">
      <c r="A212"/>
      <c r="G212"/>
      <c r="P212"/>
      <c r="Q212"/>
    </row>
    <row r="213" spans="1:17">
      <c r="A213"/>
      <c r="G213"/>
      <c r="P213"/>
      <c r="Q213"/>
    </row>
    <row r="214" spans="1:17">
      <c r="A214"/>
      <c r="G214"/>
      <c r="P214"/>
      <c r="Q214"/>
    </row>
    <row r="215" spans="1:17">
      <c r="A215"/>
      <c r="G215"/>
      <c r="P215"/>
      <c r="Q215"/>
    </row>
    <row r="216" spans="1:17">
      <c r="A216"/>
      <c r="G216"/>
      <c r="P216"/>
      <c r="Q216"/>
    </row>
    <row r="217" spans="1:17">
      <c r="A217"/>
      <c r="G217"/>
      <c r="P217"/>
      <c r="Q217"/>
    </row>
    <row r="218" spans="1:17">
      <c r="A218"/>
      <c r="G218"/>
      <c r="P218"/>
      <c r="Q218"/>
    </row>
    <row r="219" spans="1:17">
      <c r="A219"/>
      <c r="G219"/>
      <c r="P219"/>
      <c r="Q219"/>
    </row>
    <row r="220" spans="1:17">
      <c r="A220"/>
      <c r="G220"/>
      <c r="P220"/>
      <c r="Q220"/>
    </row>
    <row r="221" spans="1:17">
      <c r="A221"/>
      <c r="G221"/>
      <c r="P221"/>
      <c r="Q221"/>
    </row>
    <row r="222" spans="1:17">
      <c r="A222"/>
      <c r="G222"/>
      <c r="P222"/>
      <c r="Q222"/>
    </row>
    <row r="223" spans="1:17">
      <c r="A223"/>
      <c r="G223"/>
      <c r="P223"/>
      <c r="Q223"/>
    </row>
    <row r="224" spans="1:17">
      <c r="A224"/>
      <c r="G224"/>
      <c r="P224"/>
      <c r="Q224"/>
    </row>
    <row r="225" spans="1:17">
      <c r="A225"/>
      <c r="G225"/>
      <c r="P225"/>
      <c r="Q225"/>
    </row>
    <row r="226" spans="1:17">
      <c r="A226"/>
      <c r="G226"/>
      <c r="P226"/>
      <c r="Q226"/>
    </row>
    <row r="227" spans="1:17">
      <c r="A227"/>
      <c r="G227"/>
      <c r="P227"/>
      <c r="Q227"/>
    </row>
    <row r="228" spans="1:17">
      <c r="A228"/>
      <c r="G228"/>
      <c r="P228"/>
      <c r="Q228"/>
    </row>
    <row r="229" spans="1:17">
      <c r="A229"/>
      <c r="G229"/>
      <c r="P229"/>
      <c r="Q229"/>
    </row>
    <row r="230" spans="1:17">
      <c r="A230"/>
      <c r="G230"/>
      <c r="P230"/>
      <c r="Q230"/>
    </row>
    <row r="231" spans="1:17">
      <c r="A231"/>
      <c r="G231"/>
      <c r="P231"/>
      <c r="Q231"/>
    </row>
    <row r="232" spans="1:17">
      <c r="A232"/>
      <c r="G232"/>
      <c r="P232"/>
      <c r="Q232"/>
    </row>
    <row r="233" spans="1:17">
      <c r="A233"/>
      <c r="G233"/>
      <c r="P233"/>
      <c r="Q233"/>
    </row>
    <row r="234" spans="1:17">
      <c r="A234"/>
      <c r="G234"/>
      <c r="P234"/>
      <c r="Q234"/>
    </row>
    <row r="235" spans="1:17">
      <c r="A235"/>
      <c r="G235"/>
      <c r="P235"/>
      <c r="Q235"/>
    </row>
    <row r="236" spans="1:17">
      <c r="A236"/>
      <c r="G236"/>
      <c r="P236"/>
      <c r="Q236"/>
    </row>
    <row r="237" spans="1:17">
      <c r="A237"/>
      <c r="G237"/>
      <c r="P237"/>
      <c r="Q237"/>
    </row>
    <row r="238" spans="1:17">
      <c r="A238"/>
      <c r="G238"/>
      <c r="P238"/>
      <c r="Q238"/>
    </row>
    <row r="239" spans="1:17">
      <c r="A239"/>
      <c r="G239"/>
      <c r="P239"/>
      <c r="Q239"/>
    </row>
    <row r="240" spans="1:17">
      <c r="A240"/>
      <c r="G240"/>
      <c r="P240"/>
      <c r="Q240"/>
    </row>
    <row r="241" spans="1:17">
      <c r="A241"/>
      <c r="G241"/>
      <c r="P241"/>
      <c r="Q241"/>
    </row>
    <row r="242" spans="1:17">
      <c r="A242"/>
      <c r="G242"/>
      <c r="P242"/>
      <c r="Q242"/>
    </row>
    <row r="243" spans="1:17">
      <c r="A243"/>
      <c r="G243"/>
      <c r="P243"/>
      <c r="Q243"/>
    </row>
    <row r="244" spans="1:17">
      <c r="A244"/>
      <c r="G244"/>
      <c r="P244"/>
      <c r="Q244"/>
    </row>
    <row r="245" spans="1:17">
      <c r="A245"/>
      <c r="G245"/>
      <c r="P245"/>
      <c r="Q245"/>
    </row>
    <row r="246" spans="1:17">
      <c r="A246"/>
      <c r="G246"/>
      <c r="P246"/>
      <c r="Q246"/>
    </row>
    <row r="247" spans="1:17">
      <c r="A247"/>
      <c r="G247"/>
      <c r="P247"/>
      <c r="Q247"/>
    </row>
    <row r="248" spans="1:17">
      <c r="A248"/>
      <c r="G248"/>
      <c r="P248"/>
      <c r="Q248"/>
    </row>
    <row r="249" spans="1:17">
      <c r="A249"/>
      <c r="G249"/>
      <c r="P249"/>
      <c r="Q249"/>
    </row>
    <row r="250" spans="1:17">
      <c r="A250"/>
      <c r="G250"/>
      <c r="P250"/>
      <c r="Q250"/>
    </row>
    <row r="251" spans="1:17">
      <c r="A251"/>
      <c r="G251"/>
      <c r="P251"/>
      <c r="Q251"/>
    </row>
    <row r="252" spans="1:17">
      <c r="A252"/>
      <c r="G252"/>
      <c r="P252"/>
      <c r="Q252"/>
    </row>
    <row r="253" spans="1:17">
      <c r="A253"/>
      <c r="G253"/>
      <c r="P253"/>
      <c r="Q253"/>
    </row>
    <row r="254" spans="1:17">
      <c r="A254"/>
      <c r="G254"/>
      <c r="P254"/>
      <c r="Q254"/>
    </row>
    <row r="255" spans="1:17">
      <c r="A255"/>
      <c r="G255"/>
      <c r="P255"/>
      <c r="Q255"/>
    </row>
    <row r="256" spans="1:17">
      <c r="A256"/>
      <c r="G256"/>
      <c r="P256"/>
      <c r="Q256"/>
    </row>
    <row r="257" spans="1:17">
      <c r="A257"/>
      <c r="G257"/>
      <c r="P257"/>
      <c r="Q257"/>
    </row>
    <row r="258" spans="1:17">
      <c r="A258"/>
      <c r="G258"/>
      <c r="P258"/>
      <c r="Q258"/>
    </row>
    <row r="259" spans="1:17">
      <c r="A259"/>
      <c r="G259"/>
      <c r="P259"/>
      <c r="Q259"/>
    </row>
    <row r="260" spans="1:17">
      <c r="A260"/>
      <c r="G260"/>
      <c r="P260"/>
      <c r="Q260"/>
    </row>
    <row r="261" spans="1:17">
      <c r="A261"/>
      <c r="G261"/>
      <c r="P261"/>
      <c r="Q261"/>
    </row>
    <row r="262" spans="1:17">
      <c r="A262"/>
      <c r="G262"/>
      <c r="P262"/>
      <c r="Q262"/>
    </row>
    <row r="263" spans="1:17">
      <c r="A263"/>
      <c r="G263"/>
      <c r="P263"/>
      <c r="Q263"/>
    </row>
    <row r="264" spans="1:17">
      <c r="A264"/>
      <c r="G264"/>
      <c r="P264"/>
      <c r="Q264"/>
    </row>
    <row r="265" spans="1:17">
      <c r="A265"/>
      <c r="G265"/>
      <c r="P265"/>
      <c r="Q265"/>
    </row>
    <row r="266" spans="1:17">
      <c r="A266"/>
      <c r="G266"/>
      <c r="P266"/>
      <c r="Q266"/>
    </row>
    <row r="267" spans="1:17">
      <c r="A267"/>
      <c r="G267"/>
    </row>
    <row r="268" spans="1:17">
      <c r="A268"/>
      <c r="G268"/>
    </row>
    <row r="269" spans="1:17">
      <c r="A269"/>
      <c r="G269"/>
    </row>
    <row r="270" spans="1:17">
      <c r="A270"/>
      <c r="G270"/>
    </row>
    <row r="271" spans="1:17">
      <c r="A271"/>
      <c r="G271"/>
    </row>
    <row r="272" spans="1:17">
      <c r="A272"/>
      <c r="G272"/>
    </row>
    <row r="273" spans="1:7">
      <c r="A273"/>
      <c r="G273"/>
    </row>
    <row r="274" spans="1:7">
      <c r="A274"/>
      <c r="G274"/>
    </row>
    <row r="275" spans="1:7">
      <c r="A275"/>
      <c r="G275"/>
    </row>
    <row r="276" spans="1:7">
      <c r="A276"/>
      <c r="G276"/>
    </row>
    <row r="277" spans="1:7">
      <c r="A277"/>
      <c r="G277"/>
    </row>
    <row r="278" spans="1:7">
      <c r="A278"/>
      <c r="G278"/>
    </row>
    <row r="279" spans="1:7">
      <c r="A279"/>
      <c r="G279"/>
    </row>
    <row r="280" spans="1:7">
      <c r="A280"/>
      <c r="G280"/>
    </row>
    <row r="281" spans="1:7">
      <c r="A281"/>
      <c r="G281"/>
    </row>
    <row r="282" spans="1:7">
      <c r="A282"/>
      <c r="G282"/>
    </row>
    <row r="283" spans="1:7">
      <c r="A283"/>
      <c r="G283"/>
    </row>
    <row r="284" spans="1:7">
      <c r="A284"/>
    </row>
    <row r="285" spans="1:7">
      <c r="A285"/>
    </row>
    <row r="286" spans="1:7">
      <c r="A286"/>
    </row>
    <row r="287" spans="1:7">
      <c r="A287"/>
    </row>
    <row r="288" spans="1:7">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sheetData>
  <pageMargins left="0.25" right="0.25" top="0.75" bottom="0.75" header="0.3" footer="0.3"/>
  <pageSetup scale="26" orientation="portrait" r:id="rId3"/>
  <headerFooter>
    <oddFooter>&amp;L&amp;1#&amp;"Arial"&amp;8&amp;K000000Sensitivity: Secret</oddFooter>
  </headerFooter>
  <drawing r:id="rId4"/>
  <extLst>
    <ext xmlns:x14="http://schemas.microsoft.com/office/spreadsheetml/2009/9/main" uri="{A8765BA9-456A-4dab-B4F3-ACF838C121DE}">
      <x14:slicerList>
        <x14:slicer r:id="rId5"/>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C1:U41"/>
  <sheetViews>
    <sheetView workbookViewId="0">
      <selection activeCell="E21" sqref="E21"/>
    </sheetView>
  </sheetViews>
  <sheetFormatPr defaultRowHeight="14.5"/>
  <cols>
    <col min="3" max="3" width="13.1796875" customWidth="1"/>
    <col min="4" max="4" width="13.81640625" customWidth="1"/>
    <col min="5" max="5" width="21.453125" customWidth="1"/>
    <col min="6" max="6" width="14.1796875" customWidth="1"/>
    <col min="7" max="7" width="23.54296875" customWidth="1"/>
    <col min="10" max="10" width="13.1796875" customWidth="1"/>
    <col min="11" max="11" width="14.453125" customWidth="1"/>
    <col min="12" max="12" width="14" customWidth="1"/>
    <col min="13" max="13" width="13.81640625" customWidth="1"/>
    <col min="14" max="14" width="14.54296875" customWidth="1"/>
    <col min="17" max="17" width="13.1796875" customWidth="1"/>
    <col min="18" max="18" width="21.453125" customWidth="1"/>
    <col min="19" max="19" width="25.81640625" customWidth="1"/>
    <col min="20" max="20" width="20.54296875" bestFit="1" customWidth="1"/>
    <col min="21" max="21" width="23.54296875" bestFit="1" customWidth="1"/>
  </cols>
  <sheetData>
    <row r="1" spans="3:21" ht="18.5">
      <c r="C1" s="458" t="s">
        <v>407</v>
      </c>
      <c r="D1" s="458"/>
      <c r="E1" s="458"/>
      <c r="F1" s="458"/>
      <c r="G1" s="458"/>
      <c r="H1" s="458"/>
      <c r="I1" s="458"/>
      <c r="J1" s="458"/>
      <c r="K1" s="458"/>
      <c r="L1" s="458"/>
      <c r="M1" s="458"/>
      <c r="N1" s="458"/>
      <c r="O1" s="458"/>
      <c r="P1" s="458"/>
      <c r="Q1" s="458"/>
      <c r="R1" s="458"/>
      <c r="S1" s="458"/>
      <c r="T1" s="458"/>
      <c r="U1" s="458"/>
    </row>
    <row r="4" spans="3:21" ht="21">
      <c r="C4" s="242" t="s">
        <v>408</v>
      </c>
      <c r="D4" s="34"/>
      <c r="E4" s="34"/>
      <c r="F4" s="243" t="s">
        <v>409</v>
      </c>
      <c r="J4" s="244" t="s">
        <v>410</v>
      </c>
      <c r="K4" s="245"/>
      <c r="L4" s="246" t="s">
        <v>409</v>
      </c>
      <c r="M4" s="245"/>
      <c r="N4" s="245"/>
      <c r="Q4" s="248" t="s">
        <v>411</v>
      </c>
      <c r="R4" s="240"/>
      <c r="S4" s="249" t="s">
        <v>409</v>
      </c>
      <c r="T4" s="240"/>
      <c r="U4" s="240"/>
    </row>
    <row r="5" spans="3:21">
      <c r="C5" s="1" t="s">
        <v>386</v>
      </c>
      <c r="D5" t="s">
        <v>57</v>
      </c>
    </row>
    <row r="7" spans="3:21" ht="29">
      <c r="C7" s="1" t="s">
        <v>72</v>
      </c>
      <c r="D7" s="4" t="s">
        <v>54</v>
      </c>
      <c r="E7" t="s">
        <v>55</v>
      </c>
      <c r="F7" s="4" t="s">
        <v>56</v>
      </c>
      <c r="J7" s="1" t="s">
        <v>72</v>
      </c>
      <c r="K7" s="247" t="s">
        <v>54</v>
      </c>
      <c r="L7" s="247" t="s">
        <v>55</v>
      </c>
      <c r="M7" s="247" t="s">
        <v>73</v>
      </c>
      <c r="N7" s="247" t="s">
        <v>56</v>
      </c>
      <c r="Q7" s="1" t="s">
        <v>72</v>
      </c>
      <c r="R7" s="4" t="s">
        <v>54</v>
      </c>
      <c r="S7" s="4" t="s">
        <v>55</v>
      </c>
      <c r="T7" s="4" t="s">
        <v>73</v>
      </c>
      <c r="U7" s="4" t="s">
        <v>56</v>
      </c>
    </row>
    <row r="8" spans="3:21">
      <c r="C8" s="6" t="s">
        <v>57</v>
      </c>
      <c r="D8" s="4"/>
      <c r="E8" s="116"/>
      <c r="F8" s="4"/>
      <c r="J8" s="6" t="s">
        <v>57</v>
      </c>
      <c r="K8" s="4"/>
      <c r="L8" s="4"/>
      <c r="M8" s="4"/>
      <c r="N8" s="241"/>
      <c r="Q8" s="6" t="s">
        <v>57</v>
      </c>
      <c r="R8" s="4"/>
      <c r="S8" s="4"/>
      <c r="T8" s="4"/>
      <c r="U8" s="4"/>
    </row>
    <row r="9" spans="3:21">
      <c r="C9" s="6" t="s">
        <v>60</v>
      </c>
      <c r="D9" s="4"/>
      <c r="E9" s="116"/>
      <c r="F9" s="4"/>
      <c r="J9" s="6" t="s">
        <v>60</v>
      </c>
      <c r="K9" s="4"/>
      <c r="L9" s="4"/>
      <c r="M9" s="4"/>
      <c r="N9" s="4"/>
      <c r="Q9" s="6" t="s">
        <v>60</v>
      </c>
      <c r="R9" s="4"/>
      <c r="S9" s="4"/>
      <c r="T9" s="4"/>
      <c r="U9" s="4"/>
    </row>
    <row r="24" spans="3:11" ht="15" customHeight="1">
      <c r="K24" s="19"/>
    </row>
    <row r="32" spans="3:11" ht="21">
      <c r="C32" s="252" t="s">
        <v>412</v>
      </c>
      <c r="D32" s="190"/>
      <c r="E32" s="190" t="s">
        <v>37</v>
      </c>
      <c r="F32" s="190" t="s">
        <v>413</v>
      </c>
    </row>
    <row r="36" spans="3:7">
      <c r="C36" s="250" t="s">
        <v>72</v>
      </c>
      <c r="D36" s="119" t="s">
        <v>52</v>
      </c>
      <c r="E36" t="s">
        <v>54</v>
      </c>
      <c r="F36" t="s">
        <v>47</v>
      </c>
      <c r="G36" t="s">
        <v>56</v>
      </c>
    </row>
    <row r="37" spans="3:7">
      <c r="C37" s="6" t="s">
        <v>57</v>
      </c>
      <c r="D37" s="16" t="s">
        <v>57</v>
      </c>
      <c r="E37" s="15"/>
      <c r="F37" s="15"/>
      <c r="G37" s="15"/>
    </row>
    <row r="38" spans="3:7">
      <c r="D38" s="17" t="s">
        <v>57</v>
      </c>
      <c r="E38" s="15"/>
      <c r="F38" s="15"/>
      <c r="G38" s="15"/>
    </row>
    <row r="39" spans="3:7">
      <c r="D39" s="153" t="s">
        <v>58</v>
      </c>
      <c r="E39" s="154"/>
      <c r="F39" s="154"/>
      <c r="G39" s="154"/>
    </row>
    <row r="40" spans="3:7">
      <c r="C40" s="173" t="s">
        <v>58</v>
      </c>
      <c r="D40" s="120"/>
      <c r="E40" s="263"/>
      <c r="F40" s="263"/>
      <c r="G40" s="263"/>
    </row>
    <row r="41" spans="3:7">
      <c r="C41" s="16" t="s">
        <v>60</v>
      </c>
      <c r="D41" s="13"/>
      <c r="E41" s="15"/>
      <c r="F41" s="15"/>
      <c r="G41" s="15"/>
    </row>
  </sheetData>
  <mergeCells count="1">
    <mergeCell ref="C1:U1"/>
  </mergeCells>
  <pageMargins left="0.7" right="0.7" top="0.75" bottom="0.75" header="0.3" footer="0.3"/>
  <pageSetup orientation="portrait" r:id="rId5"/>
  <headerFooter>
    <oddFooter>&amp;L&amp;1#&amp;"Arial"&amp;8&amp;K000000Sensitivity: Secret</oddFooter>
  </headerFooter>
  <drawing r:id="rId6"/>
  <extLst>
    <ext xmlns:x14="http://schemas.microsoft.com/office/spreadsheetml/2009/9/main" uri="{A8765BA9-456A-4dab-B4F3-ACF838C121DE}">
      <x14:slicerList>
        <x14:slicer r:id="rId7"/>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C99FF"/>
    <pageSetUpPr fitToPage="1"/>
  </sheetPr>
  <dimension ref="A3:BC422"/>
  <sheetViews>
    <sheetView zoomScale="84" zoomScaleNormal="84" workbookViewId="0">
      <selection activeCell="A13" sqref="A13"/>
    </sheetView>
  </sheetViews>
  <sheetFormatPr defaultRowHeight="14.25" customHeight="1"/>
  <cols>
    <col min="1" max="1" width="24.7265625" style="5" customWidth="1"/>
    <col min="2" max="2" width="37.1796875" style="12" customWidth="1"/>
    <col min="3" max="3" width="18.453125" style="12" customWidth="1"/>
    <col min="4" max="4" width="22.81640625" style="4" customWidth="1"/>
    <col min="5" max="5" width="33.7265625" style="4" customWidth="1"/>
    <col min="6" max="10" width="3.81640625" customWidth="1"/>
    <col min="11" max="11" width="17.453125" customWidth="1"/>
    <col min="12" max="12" width="10.54296875" customWidth="1"/>
    <col min="13" max="13" width="6.7265625" style="4" customWidth="1"/>
    <col min="14" max="14" width="19" style="4" customWidth="1"/>
    <col min="15" max="16" width="5.1796875" customWidth="1"/>
    <col min="17" max="17" width="15.7265625" customWidth="1"/>
    <col min="18" max="18" width="12.81640625" bestFit="1" customWidth="1"/>
    <col min="19" max="19" width="42.81640625" bestFit="1" customWidth="1"/>
    <col min="20" max="20" width="17.26953125" customWidth="1"/>
    <col min="21" max="24" width="5.1796875" customWidth="1"/>
    <col min="25" max="25" width="15.54296875" bestFit="1" customWidth="1"/>
    <col min="26" max="26" width="18.453125" customWidth="1"/>
    <col min="27" max="27" width="9.453125" style="4" customWidth="1"/>
    <col min="28" max="32" width="3.7265625" customWidth="1"/>
    <col min="33" max="33" width="21.81640625" customWidth="1"/>
    <col min="34" max="34" width="25.26953125" customWidth="1"/>
    <col min="35" max="35" width="12.1796875" bestFit="1" customWidth="1"/>
    <col min="36" max="36" width="21.81640625" customWidth="1"/>
    <col min="37" max="37" width="22.81640625" customWidth="1"/>
    <col min="38" max="38" width="11" bestFit="1" customWidth="1"/>
    <col min="39" max="39" width="11.7265625" bestFit="1" customWidth="1"/>
    <col min="40" max="40" width="11" bestFit="1" customWidth="1"/>
    <col min="41" max="41" width="21.81640625" customWidth="1"/>
    <col min="42" max="42" width="33.7265625" customWidth="1"/>
    <col min="43" max="44" width="11" customWidth="1"/>
    <col min="45" max="45" width="21.81640625" bestFit="1" customWidth="1"/>
    <col min="46" max="46" width="13.1796875" bestFit="1" customWidth="1"/>
    <col min="47" max="47" width="6.81640625" customWidth="1"/>
    <col min="48" max="48" width="13.54296875" bestFit="1" customWidth="1"/>
    <col min="51" max="51" width="21.81640625" customWidth="1"/>
    <col min="52" max="52" width="22.81640625" customWidth="1"/>
    <col min="55" max="55" width="11" bestFit="1" customWidth="1"/>
  </cols>
  <sheetData>
    <row r="3" spans="1:55" ht="42.75" customHeight="1">
      <c r="A3" s="460" t="s">
        <v>414</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row>
    <row r="4" spans="1:55" ht="42.75" customHeight="1">
      <c r="A4" s="451"/>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row>
    <row r="5" spans="1:55" ht="43.5" customHeight="1">
      <c r="B5"/>
      <c r="C5"/>
      <c r="D5"/>
      <c r="E5"/>
      <c r="K5" s="461" t="s">
        <v>415</v>
      </c>
      <c r="L5" s="461"/>
      <c r="M5" s="461"/>
      <c r="N5" s="461"/>
      <c r="O5" s="461"/>
      <c r="P5" s="461"/>
      <c r="Q5" s="461"/>
      <c r="R5" s="461"/>
      <c r="S5" s="461"/>
      <c r="T5" s="461"/>
      <c r="U5" s="461"/>
      <c r="V5" s="461"/>
      <c r="W5" s="461"/>
      <c r="X5" s="461"/>
      <c r="Y5" s="461"/>
      <c r="Z5" s="461"/>
    </row>
    <row r="6" spans="1:55" ht="24.75" customHeight="1">
      <c r="A6" s="18" t="s">
        <v>37</v>
      </c>
      <c r="B6" s="19"/>
      <c r="C6" s="20"/>
    </row>
    <row r="7" spans="1:55" ht="21.75" customHeight="1">
      <c r="A7" s="211" t="s">
        <v>416</v>
      </c>
      <c r="B7" s="212"/>
      <c r="C7" s="213"/>
      <c r="D7" s="214"/>
      <c r="E7" s="214"/>
      <c r="K7" s="207" t="s">
        <v>417</v>
      </c>
      <c r="L7" s="175"/>
      <c r="M7" s="208"/>
      <c r="N7" s="208"/>
      <c r="Q7" s="207" t="s">
        <v>417</v>
      </c>
      <c r="R7" s="175"/>
      <c r="S7" s="208"/>
      <c r="T7" s="208"/>
      <c r="Y7" s="202" t="s">
        <v>418</v>
      </c>
      <c r="Z7" s="203"/>
      <c r="AA7" s="204"/>
      <c r="AY7" s="459" t="s">
        <v>419</v>
      </c>
      <c r="AZ7" s="459"/>
    </row>
    <row r="8" spans="1:55" ht="14.25" customHeight="1">
      <c r="A8" s="215" t="s">
        <v>43</v>
      </c>
      <c r="B8" s="216"/>
      <c r="C8" s="271" t="s">
        <v>37</v>
      </c>
      <c r="D8" s="214"/>
      <c r="E8" s="214"/>
      <c r="K8" s="209" t="s">
        <v>420</v>
      </c>
      <c r="L8" s="210"/>
      <c r="M8" s="272"/>
      <c r="N8" s="208"/>
      <c r="Q8" s="209" t="s">
        <v>326</v>
      </c>
      <c r="R8" s="210"/>
      <c r="S8" s="272"/>
      <c r="T8" s="208"/>
      <c r="Y8" s="205" t="s">
        <v>421</v>
      </c>
      <c r="Z8" s="206"/>
      <c r="AA8" s="203"/>
      <c r="AO8" s="462" t="s">
        <v>422</v>
      </c>
      <c r="AP8" s="462"/>
      <c r="AQ8" s="462"/>
      <c r="AR8" s="462"/>
      <c r="AS8" s="462"/>
      <c r="AT8" s="462"/>
      <c r="AU8" s="120"/>
    </row>
    <row r="9" spans="1:55" ht="14.25" customHeight="1">
      <c r="A9" s="215" t="s">
        <v>44</v>
      </c>
      <c r="B9" s="218">
        <v>6</v>
      </c>
      <c r="C9" s="217"/>
      <c r="D9" s="214"/>
      <c r="E9" s="214"/>
      <c r="K9" s="209" t="s">
        <v>44</v>
      </c>
      <c r="L9" s="210">
        <v>6</v>
      </c>
      <c r="M9" s="175"/>
      <c r="N9" s="208"/>
      <c r="Q9" s="209" t="s">
        <v>44</v>
      </c>
      <c r="R9" s="210">
        <v>6</v>
      </c>
      <c r="S9" s="175"/>
      <c r="T9" s="208"/>
      <c r="Y9" s="205" t="s">
        <v>44</v>
      </c>
      <c r="Z9" s="206">
        <v>6</v>
      </c>
      <c r="AA9" s="203"/>
      <c r="AG9" s="192" t="s">
        <v>418</v>
      </c>
      <c r="AH9" s="193" t="s">
        <v>423</v>
      </c>
      <c r="AO9" s="462"/>
      <c r="AP9" s="462"/>
      <c r="AQ9" s="462"/>
      <c r="AR9" s="462"/>
      <c r="AS9" s="462"/>
      <c r="AT9" s="462"/>
      <c r="AU9" s="265"/>
    </row>
    <row r="10" spans="1:55" ht="14.25" customHeight="1">
      <c r="AG10" s="194" t="s">
        <v>421</v>
      </c>
      <c r="AH10" s="177"/>
      <c r="AO10" s="191" t="s">
        <v>43</v>
      </c>
      <c r="AP10" s="191"/>
      <c r="AQ10" s="176"/>
      <c r="AR10" s="176"/>
      <c r="AS10" s="189" t="s">
        <v>424</v>
      </c>
      <c r="AT10" s="190"/>
      <c r="AU10" s="120"/>
    </row>
    <row r="11" spans="1:55" ht="14.5">
      <c r="B11" s="5"/>
      <c r="C11" s="5"/>
      <c r="D11" s="254" t="s">
        <v>45</v>
      </c>
      <c r="N11"/>
      <c r="Q11" s="1" t="s">
        <v>425</v>
      </c>
      <c r="S11" s="116"/>
      <c r="Y11" s="1" t="s">
        <v>378</v>
      </c>
      <c r="AG11" s="194" t="s">
        <v>44</v>
      </c>
      <c r="AH11" s="177">
        <v>6</v>
      </c>
      <c r="AO11" s="191" t="s">
        <v>44</v>
      </c>
      <c r="AP11" s="176">
        <v>6</v>
      </c>
      <c r="AQ11" s="176"/>
      <c r="AR11" s="176"/>
      <c r="AS11" s="189" t="s">
        <v>44</v>
      </c>
      <c r="AT11" s="190">
        <v>6</v>
      </c>
      <c r="AU11" s="120"/>
      <c r="AY11" s="1" t="s">
        <v>69</v>
      </c>
      <c r="AZ11" s="6">
        <v>6</v>
      </c>
    </row>
    <row r="12" spans="1:55" ht="14.5">
      <c r="A12" s="119" t="s">
        <v>52</v>
      </c>
      <c r="B12" s="119" t="s">
        <v>385</v>
      </c>
      <c r="C12" s="119" t="s">
        <v>386</v>
      </c>
      <c r="D12" s="253" t="s">
        <v>47</v>
      </c>
      <c r="E12" s="253" t="s">
        <v>54</v>
      </c>
      <c r="M12"/>
      <c r="N12"/>
      <c r="Q12" s="1" t="s">
        <v>82</v>
      </c>
      <c r="R12" s="1" t="s">
        <v>5</v>
      </c>
      <c r="S12" s="4" t="s">
        <v>380</v>
      </c>
      <c r="Y12" s="1" t="s">
        <v>369</v>
      </c>
      <c r="Z12" s="1" t="s">
        <v>5</v>
      </c>
      <c r="AA12" t="s">
        <v>380</v>
      </c>
    </row>
    <row r="13" spans="1:55" s="14" customFormat="1" ht="14.5">
      <c r="A13" s="13" t="s">
        <v>60</v>
      </c>
      <c r="B13" s="13"/>
      <c r="C13" s="13"/>
      <c r="D13" s="151"/>
      <c r="E13" s="151"/>
      <c r="F13"/>
      <c r="K13"/>
      <c r="L13"/>
      <c r="M13" s="118"/>
      <c r="N13"/>
      <c r="Q13">
        <v>1013</v>
      </c>
      <c r="R13" s="69">
        <v>601803</v>
      </c>
      <c r="S13" s="4">
        <v>28328.729999999996</v>
      </c>
      <c r="T13" t="e">
        <f>GETPIVOTDATA("YTD Date Actuals *  Add New Period @ Payroll Reconciliation",$Q$11,"Dept",1013,"Account",601803)-GETPIVOTDATA("Sum of Actuals",$A$11,"Dept Fdescr","1013 - CSM Biology Program","Fund Fdescr","48500 - TF Campus Operating Fund","Acct Fdescr","601803 - Salaries Acad Adjunct Acad Yr")</f>
        <v>#REF!</v>
      </c>
      <c r="Y13" t="s">
        <v>57</v>
      </c>
      <c r="Z13" t="s">
        <v>57</v>
      </c>
      <c r="AA13" s="4"/>
      <c r="AG13" s="1" t="s">
        <v>72</v>
      </c>
      <c r="AH13" s="8" t="s">
        <v>378</v>
      </c>
      <c r="AO13" s="1" t="s">
        <v>386</v>
      </c>
      <c r="AP13" t="s">
        <v>70</v>
      </c>
      <c r="AS13" s="1" t="s">
        <v>5</v>
      </c>
      <c r="AT13" s="67">
        <v>601100</v>
      </c>
      <c r="AY13" s="1" t="s">
        <v>72</v>
      </c>
      <c r="AZ13" t="s">
        <v>378</v>
      </c>
      <c r="BA13"/>
      <c r="BB13"/>
      <c r="BC13" s="14" t="s">
        <v>426</v>
      </c>
    </row>
    <row r="14" spans="1:55" s="14" customFormat="1" ht="14.5">
      <c r="A14"/>
      <c r="B14"/>
      <c r="C14"/>
      <c r="D14"/>
      <c r="E14"/>
      <c r="F14"/>
      <c r="K14"/>
      <c r="L14"/>
      <c r="M14" s="118"/>
      <c r="N14"/>
      <c r="Q14"/>
      <c r="R14" s="69">
        <v>601822</v>
      </c>
      <c r="S14" s="322">
        <v>0</v>
      </c>
      <c r="T14"/>
      <c r="Y14" t="s">
        <v>58</v>
      </c>
      <c r="Z14"/>
      <c r="AA14" s="4"/>
      <c r="AG14" s="6" t="s">
        <v>57</v>
      </c>
      <c r="AH14" s="4"/>
      <c r="AY14" s="6" t="s">
        <v>60</v>
      </c>
      <c r="AZ14" s="4"/>
      <c r="BA14"/>
      <c r="BB14">
        <v>1013</v>
      </c>
      <c r="BC14" s="151" t="e">
        <f>AV16-GETPIVOTDATA("Amount",$AY$13,"Dept Fdescr","1013 - CSM Biology Program")</f>
        <v>#REF!</v>
      </c>
    </row>
    <row r="15" spans="1:55" s="14" customFormat="1" ht="14.5">
      <c r="A15"/>
      <c r="B15"/>
      <c r="C15"/>
      <c r="D15"/>
      <c r="E15"/>
      <c r="F15"/>
      <c r="K15"/>
      <c r="L15"/>
      <c r="M15" s="4"/>
      <c r="N15"/>
      <c r="Q15" t="s">
        <v>205</v>
      </c>
      <c r="R15"/>
      <c r="S15" s="4">
        <v>28328.729999999996</v>
      </c>
      <c r="T15"/>
      <c r="Y15" t="s">
        <v>60</v>
      </c>
      <c r="Z15"/>
      <c r="AA15" s="4"/>
      <c r="AG15" s="6" t="s">
        <v>60</v>
      </c>
      <c r="AH15" s="4"/>
      <c r="AO15" s="1" t="s">
        <v>72</v>
      </c>
      <c r="AP15" t="s">
        <v>54</v>
      </c>
      <c r="AS15" s="1" t="s">
        <v>72</v>
      </c>
      <c r="AT15"/>
      <c r="AV15" s="292" t="s">
        <v>427</v>
      </c>
      <c r="AY15"/>
      <c r="AZ15"/>
      <c r="BA15"/>
      <c r="BB15">
        <v>1014</v>
      </c>
      <c r="BC15" s="151" t="e">
        <f>AV17-GETPIVOTDATA("Amount",$AY$13,"Dept Fdescr","1014 - CSM Chemistry Program")</f>
        <v>#REF!</v>
      </c>
    </row>
    <row r="16" spans="1:55" s="14" customFormat="1" ht="14.5">
      <c r="A16"/>
      <c r="B16"/>
      <c r="C16"/>
      <c r="D16"/>
      <c r="E16"/>
      <c r="F16"/>
      <c r="K16"/>
      <c r="L16"/>
      <c r="M16" s="4"/>
      <c r="N16"/>
      <c r="Q16">
        <v>1014</v>
      </c>
      <c r="R16" s="69">
        <v>601803</v>
      </c>
      <c r="S16" s="322">
        <v>34785.33</v>
      </c>
      <c r="T16"/>
      <c r="Y16"/>
      <c r="Z16"/>
      <c r="AA16"/>
      <c r="AG16"/>
      <c r="AH16"/>
      <c r="AO16" s="6" t="s">
        <v>60</v>
      </c>
      <c r="AP16" s="8"/>
      <c r="AS16" s="6">
        <v>1013</v>
      </c>
      <c r="AT16"/>
      <c r="AV16" s="151" t="e">
        <f>GETPIVOTDATA("Current Budget",$AO$15,"Dept Fdescr","1013 - CSM Biology Program")-GETPIVOTDATA("Total Budget",$AS$15,"Dept",1013)</f>
        <v>#REF!</v>
      </c>
      <c r="AY16"/>
      <c r="AZ16"/>
      <c r="BA16"/>
      <c r="BB16">
        <v>1016</v>
      </c>
      <c r="BC16" s="151" t="e">
        <f>AV18-GETPIVOTDATA("Amount",$AY$13,"Dept Fdescr","1016 - CSM Computer Science Program")</f>
        <v>#REF!</v>
      </c>
    </row>
    <row r="17" spans="1:55" s="14" customFormat="1" ht="14.5">
      <c r="A17"/>
      <c r="B17"/>
      <c r="C17"/>
      <c r="D17"/>
      <c r="E17"/>
      <c r="F17"/>
      <c r="K17"/>
      <c r="L17"/>
      <c r="M17" s="4"/>
      <c r="N17"/>
      <c r="Q17" t="s">
        <v>208</v>
      </c>
      <c r="R17"/>
      <c r="S17" s="4">
        <v>34785.33</v>
      </c>
      <c r="T17"/>
      <c r="Y17"/>
      <c r="Z17"/>
      <c r="AA17"/>
      <c r="AG17"/>
      <c r="AH17"/>
      <c r="AO17"/>
      <c r="AP17"/>
      <c r="AS17" s="6">
        <v>1014</v>
      </c>
      <c r="AT17"/>
      <c r="AV17" s="151" t="e">
        <f>GETPIVOTDATA("Current Budget",$AO$15,"Dept Fdescr","1014 - CSM Chemistry Program")-GETPIVOTDATA("Total Budget",$AS$15,"Dept",1014)</f>
        <v>#REF!</v>
      </c>
      <c r="AY17"/>
      <c r="AZ17"/>
      <c r="BA17"/>
      <c r="BB17">
        <v>1023</v>
      </c>
      <c r="BC17" s="151" t="e">
        <f>AV19-GETPIVOTDATA("Amount",$AY$13,"Dept Fdescr","1023 - CSM Mathematics Program")</f>
        <v>#REF!</v>
      </c>
    </row>
    <row r="18" spans="1:55" s="14" customFormat="1" ht="14.5">
      <c r="A18"/>
      <c r="B18"/>
      <c r="C18"/>
      <c r="D18"/>
      <c r="E18"/>
      <c r="F18"/>
      <c r="K18"/>
      <c r="L18"/>
      <c r="M18" s="4"/>
      <c r="N18"/>
      <c r="Q18">
        <v>1016</v>
      </c>
      <c r="R18" s="69">
        <v>601803</v>
      </c>
      <c r="S18" s="322">
        <v>35386.399999999994</v>
      </c>
      <c r="T18"/>
      <c r="Y18"/>
      <c r="Z18"/>
      <c r="AA18"/>
      <c r="AG18"/>
      <c r="AH18"/>
      <c r="AO18"/>
      <c r="AP18"/>
      <c r="AS18" s="6">
        <v>1016</v>
      </c>
      <c r="AT18"/>
      <c r="AV18" s="151" t="e">
        <f>GETPIVOTDATA("Current Budget",$AO$15,"Dept Fdescr","1016 - CSM Computer Science Program")-GETPIVOTDATA("Total Budget",$AS$15,"Dept",1016)</f>
        <v>#REF!</v>
      </c>
      <c r="AY18"/>
      <c r="AZ18"/>
      <c r="BA18"/>
      <c r="BB18">
        <v>1026</v>
      </c>
      <c r="BC18" s="151" t="e">
        <f>AV20-GETPIVOTDATA("Amount",$AY$13,"Dept Fdescr","1026 - CSM Physics Program")</f>
        <v>#REF!</v>
      </c>
    </row>
    <row r="19" spans="1:55" s="14" customFormat="1" ht="14.5">
      <c r="A19"/>
      <c r="B19"/>
      <c r="C19"/>
      <c r="D19"/>
      <c r="E19"/>
      <c r="F19"/>
      <c r="K19"/>
      <c r="L19"/>
      <c r="M19" s="4"/>
      <c r="N19"/>
      <c r="Q19" t="s">
        <v>209</v>
      </c>
      <c r="R19"/>
      <c r="S19" s="4">
        <v>35386.399999999994</v>
      </c>
      <c r="T19"/>
      <c r="Y19"/>
      <c r="Z19"/>
      <c r="AA19"/>
      <c r="AG19"/>
      <c r="AH19"/>
      <c r="AO19"/>
      <c r="AP19"/>
      <c r="AS19" s="6">
        <v>1023</v>
      </c>
      <c r="AT19"/>
      <c r="AV19" s="151" t="e">
        <f>GETPIVOTDATA("Current Budget",$AO$15,"Dept Fdescr","1023 - CSM Mathematics Program")-GETPIVOTDATA("Total Budget",$AS$15,"Dept",1023)</f>
        <v>#REF!</v>
      </c>
      <c r="AY19"/>
      <c r="AZ19"/>
      <c r="BA19"/>
      <c r="BB19"/>
    </row>
    <row r="20" spans="1:55" s="14" customFormat="1" ht="14.5">
      <c r="A20"/>
      <c r="B20"/>
      <c r="C20"/>
      <c r="D20"/>
      <c r="E20"/>
      <c r="F20"/>
      <c r="K20"/>
      <c r="L20"/>
      <c r="M20" s="118"/>
      <c r="N20"/>
      <c r="Q20">
        <v>1023</v>
      </c>
      <c r="R20" s="69">
        <v>601803</v>
      </c>
      <c r="S20" s="322">
        <v>20011.600000000002</v>
      </c>
      <c r="T20"/>
      <c r="Y20"/>
      <c r="Z20"/>
      <c r="AA20"/>
      <c r="AG20"/>
      <c r="AH20"/>
      <c r="AO20"/>
      <c r="AP20"/>
      <c r="AS20" s="6">
        <v>1026</v>
      </c>
      <c r="AT20"/>
      <c r="AV20" s="151" t="e">
        <f>GETPIVOTDATA("Current Budget",$AO$15,"Dept Fdescr","1026 - CSM Physics Program")-GETPIVOTDATA("Total Budget",$AS$15,"Dept",1026)</f>
        <v>#REF!</v>
      </c>
      <c r="AY20"/>
      <c r="AZ20"/>
      <c r="BA20"/>
      <c r="BB20"/>
    </row>
    <row r="21" spans="1:55" s="14" customFormat="1" ht="14.5">
      <c r="A21"/>
      <c r="B21"/>
      <c r="C21"/>
      <c r="D21"/>
      <c r="E21"/>
      <c r="F21"/>
      <c r="K21"/>
      <c r="L21"/>
      <c r="M21" s="118"/>
      <c r="N21"/>
      <c r="Q21"/>
      <c r="R21" s="69">
        <v>601822</v>
      </c>
      <c r="S21" s="322">
        <v>0</v>
      </c>
      <c r="T21"/>
      <c r="Y21"/>
      <c r="Z21"/>
      <c r="AA21"/>
      <c r="AG21"/>
      <c r="AH21"/>
      <c r="AO21"/>
      <c r="AP21"/>
      <c r="AS21" s="6" t="s">
        <v>60</v>
      </c>
      <c r="AT21"/>
      <c r="AV21" s="151" t="e">
        <f>GETPIVOTDATA("Current Budget",$AO$15,"Dept Fdescr","1174 - CSM Biotech")-GETPIVOTDATA("Total Budget",$AS$15,"Dept",1174)</f>
        <v>#REF!</v>
      </c>
      <c r="AY21"/>
      <c r="AZ21"/>
      <c r="BA21"/>
      <c r="BB21"/>
    </row>
    <row r="22" spans="1:55" s="14" customFormat="1" ht="14.5">
      <c r="A22"/>
      <c r="B22"/>
      <c r="C22"/>
      <c r="D22"/>
      <c r="E22"/>
      <c r="F22"/>
      <c r="K22"/>
      <c r="L22"/>
      <c r="M22" s="4"/>
      <c r="N22"/>
      <c r="Q22" t="s">
        <v>210</v>
      </c>
      <c r="R22"/>
      <c r="S22" s="4">
        <v>20011.600000000002</v>
      </c>
      <c r="T22"/>
      <c r="Y22"/>
      <c r="Z22"/>
      <c r="AA22"/>
      <c r="AG22"/>
      <c r="AH22"/>
      <c r="AO22"/>
      <c r="AP22"/>
      <c r="AS22"/>
      <c r="AT22"/>
      <c r="AV22" s="151" t="e">
        <f>SUM(AV16:AV21)</f>
        <v>#REF!</v>
      </c>
      <c r="AY22"/>
      <c r="AZ22"/>
      <c r="BA22"/>
      <c r="BB22"/>
    </row>
    <row r="23" spans="1:55" s="14" customFormat="1" ht="14.5">
      <c r="A23"/>
      <c r="B23"/>
      <c r="C23"/>
      <c r="D23"/>
      <c r="E23"/>
      <c r="F23"/>
      <c r="K23"/>
      <c r="L23"/>
      <c r="M23" s="4"/>
      <c r="N23"/>
      <c r="Q23">
        <v>1026</v>
      </c>
      <c r="R23" s="69">
        <v>601803</v>
      </c>
      <c r="S23" s="322">
        <v>21280.23</v>
      </c>
      <c r="T23"/>
      <c r="Y23"/>
      <c r="Z23"/>
      <c r="AA23"/>
      <c r="AG23"/>
      <c r="AH23"/>
      <c r="AO23"/>
      <c r="AP23"/>
      <c r="AS23"/>
      <c r="AT23"/>
      <c r="AY23"/>
      <c r="AZ23"/>
      <c r="BA23"/>
      <c r="BB23"/>
    </row>
    <row r="24" spans="1:55" s="14" customFormat="1" ht="14.5">
      <c r="A24"/>
      <c r="B24"/>
      <c r="C24"/>
      <c r="D24"/>
      <c r="E24"/>
      <c r="F24"/>
      <c r="K24"/>
      <c r="L24"/>
      <c r="M24" s="4"/>
      <c r="N24"/>
      <c r="Q24" t="s">
        <v>212</v>
      </c>
      <c r="R24"/>
      <c r="S24" s="4">
        <v>21280.23</v>
      </c>
      <c r="T24"/>
      <c r="Y24"/>
      <c r="Z24"/>
      <c r="AA24"/>
      <c r="AG24"/>
      <c r="AH24"/>
      <c r="AO24"/>
      <c r="AP24"/>
      <c r="AQ24"/>
      <c r="AY24"/>
      <c r="AZ24"/>
      <c r="BA24"/>
      <c r="BB24"/>
    </row>
    <row r="25" spans="1:55" s="14" customFormat="1" ht="14.5">
      <c r="A25"/>
      <c r="B25"/>
      <c r="C25"/>
      <c r="D25"/>
      <c r="E25"/>
      <c r="F25"/>
      <c r="K25"/>
      <c r="L25"/>
      <c r="M25" s="4"/>
      <c r="N25"/>
      <c r="Q25">
        <v>1174</v>
      </c>
      <c r="R25" s="69">
        <v>601803</v>
      </c>
      <c r="S25" s="4">
        <v>6667</v>
      </c>
      <c r="T25" t="e">
        <f>GETPIVOTDATA("YTD Date Actuals *  Add New Period @ Payroll Reconciliation",$Q$11,"Dept",1174,"Account",601803)-GETPIVOTDATA("Sum of Actuals",$A$11,"Dept Fdescr","1174 - CSM Biotech","Fund Fdescr","48500 - TF Campus Operating Fund","Acct Fdescr","601300 - Salaries Support Staff")</f>
        <v>#REF!</v>
      </c>
      <c r="Y25"/>
      <c r="Z25"/>
      <c r="AA25"/>
      <c r="AG25"/>
      <c r="AH25"/>
      <c r="AO25"/>
      <c r="AP25"/>
      <c r="AQ25"/>
      <c r="AY25"/>
      <c r="AZ25"/>
      <c r="BA25"/>
      <c r="BB25"/>
    </row>
    <row r="26" spans="1:55" s="14" customFormat="1" ht="14.5">
      <c r="A26"/>
      <c r="B26"/>
      <c r="C26"/>
      <c r="D26"/>
      <c r="E26"/>
      <c r="F26"/>
      <c r="K26"/>
      <c r="L26"/>
      <c r="M26" s="4"/>
      <c r="N26"/>
      <c r="Q26" t="s">
        <v>213</v>
      </c>
      <c r="R26"/>
      <c r="S26" s="4">
        <v>6667</v>
      </c>
      <c r="T26"/>
      <c r="Y26"/>
      <c r="Z26"/>
      <c r="AA26"/>
      <c r="AG26"/>
      <c r="AH26"/>
      <c r="AO26"/>
      <c r="AP26"/>
      <c r="AY26"/>
      <c r="AZ26"/>
      <c r="BA26"/>
      <c r="BB26"/>
    </row>
    <row r="27" spans="1:55" s="14" customFormat="1" ht="18.5">
      <c r="A27"/>
      <c r="B27"/>
      <c r="C27"/>
      <c r="D27"/>
      <c r="E27"/>
      <c r="F27"/>
      <c r="K27"/>
      <c r="L27"/>
      <c r="M27" s="4"/>
      <c r="N27"/>
      <c r="Q27" t="s">
        <v>57</v>
      </c>
      <c r="R27" s="69" t="s">
        <v>57</v>
      </c>
      <c r="S27" s="4">
        <v>0</v>
      </c>
      <c r="T27"/>
      <c r="Y27"/>
      <c r="Z27"/>
      <c r="AA27"/>
      <c r="AG27" s="466" t="s">
        <v>428</v>
      </c>
      <c r="AH27" s="466"/>
      <c r="AI27" s="466"/>
      <c r="AJ27" s="466"/>
      <c r="AK27" s="466"/>
      <c r="AO27"/>
      <c r="AP27"/>
      <c r="AQ27"/>
      <c r="AY27"/>
      <c r="AZ27"/>
      <c r="BA27"/>
      <c r="BB27"/>
    </row>
    <row r="28" spans="1:55" s="14" customFormat="1" ht="14.5">
      <c r="A28"/>
      <c r="B28"/>
      <c r="C28"/>
      <c r="D28"/>
      <c r="E28"/>
      <c r="F28"/>
      <c r="K28"/>
      <c r="L28"/>
      <c r="M28" s="4"/>
      <c r="N28"/>
      <c r="Q28" t="s">
        <v>58</v>
      </c>
      <c r="R28"/>
      <c r="S28" s="4">
        <v>0</v>
      </c>
      <c r="T28"/>
      <c r="Y28"/>
      <c r="Z28"/>
      <c r="AA28"/>
      <c r="AG28" s="467" t="s">
        <v>43</v>
      </c>
      <c r="AH28" s="467"/>
      <c r="AI28" s="195"/>
      <c r="AJ28" s="196" t="s">
        <v>421</v>
      </c>
      <c r="AK28" s="195"/>
      <c r="AO28"/>
      <c r="AP28"/>
      <c r="AQ28"/>
      <c r="AY28"/>
      <c r="AZ28"/>
      <c r="BA28"/>
      <c r="BB28"/>
    </row>
    <row r="29" spans="1:55" s="14" customFormat="1" ht="14.5">
      <c r="A29"/>
      <c r="B29"/>
      <c r="C29"/>
      <c r="D29"/>
      <c r="E29"/>
      <c r="F29"/>
      <c r="K29"/>
      <c r="L29"/>
      <c r="M29" s="4"/>
      <c r="N29"/>
      <c r="Q29" t="s">
        <v>60</v>
      </c>
      <c r="R29"/>
      <c r="S29" s="4">
        <v>146459.29</v>
      </c>
      <c r="T29"/>
      <c r="Y29"/>
      <c r="Z29"/>
      <c r="AA29"/>
      <c r="AG29" s="197" t="s">
        <v>44</v>
      </c>
      <c r="AH29" s="25">
        <v>5</v>
      </c>
      <c r="AI29" s="195"/>
      <c r="AJ29" s="196" t="s">
        <v>44</v>
      </c>
      <c r="AK29" s="195">
        <v>6</v>
      </c>
      <c r="AO29"/>
      <c r="AY29"/>
      <c r="AZ29"/>
      <c r="BA29"/>
      <c r="BB29"/>
    </row>
    <row r="30" spans="1:55" s="14" customFormat="1" ht="14.5">
      <c r="A30"/>
      <c r="B30"/>
      <c r="C30"/>
      <c r="D30"/>
      <c r="E30"/>
      <c r="F30"/>
      <c r="K30"/>
      <c r="L30"/>
      <c r="M30" s="4"/>
      <c r="N30"/>
      <c r="Q30"/>
      <c r="R30"/>
      <c r="S30"/>
      <c r="T30"/>
      <c r="Y30"/>
      <c r="Z30"/>
      <c r="AA30"/>
      <c r="AO30"/>
      <c r="AY30"/>
      <c r="AZ30"/>
      <c r="BA30"/>
      <c r="BB30"/>
    </row>
    <row r="31" spans="1:55" s="14" customFormat="1" ht="14.5">
      <c r="A31"/>
      <c r="B31"/>
      <c r="C31"/>
      <c r="D31"/>
      <c r="E31"/>
      <c r="F31"/>
      <c r="K31"/>
      <c r="L31"/>
      <c r="M31" s="4"/>
      <c r="N31"/>
      <c r="Q31"/>
      <c r="R31"/>
      <c r="S31"/>
      <c r="T31"/>
      <c r="Y31"/>
      <c r="Z31"/>
      <c r="AA31"/>
      <c r="AG31" s="1" t="s">
        <v>386</v>
      </c>
      <c r="AH31" t="s">
        <v>57</v>
      </c>
      <c r="AJ31" s="1" t="s">
        <v>5</v>
      </c>
      <c r="AK31" t="s">
        <v>57</v>
      </c>
      <c r="AO31"/>
      <c r="AY31"/>
      <c r="AZ31"/>
    </row>
    <row r="32" spans="1:55" s="14" customFormat="1" ht="14.5">
      <c r="A32"/>
      <c r="B32"/>
      <c r="C32"/>
      <c r="D32"/>
      <c r="E32"/>
      <c r="F32"/>
      <c r="K32"/>
      <c r="L32"/>
      <c r="M32" s="4"/>
      <c r="N32"/>
      <c r="Q32"/>
      <c r="R32"/>
      <c r="S32"/>
      <c r="T32"/>
      <c r="Y32"/>
      <c r="Z32"/>
      <c r="AA32"/>
      <c r="AI32"/>
      <c r="AL32"/>
      <c r="AO32"/>
      <c r="AY32"/>
      <c r="AZ32"/>
    </row>
    <row r="33" spans="1:51" s="14" customFormat="1" ht="14.5">
      <c r="A33"/>
      <c r="B33"/>
      <c r="C33"/>
      <c r="D33"/>
      <c r="E33"/>
      <c r="F33"/>
      <c r="K33"/>
      <c r="L33"/>
      <c r="M33" s="4"/>
      <c r="N33"/>
      <c r="Q33"/>
      <c r="R33"/>
      <c r="S33"/>
      <c r="T33"/>
      <c r="Y33"/>
      <c r="Z33"/>
      <c r="AA33"/>
      <c r="AG33" s="1" t="s">
        <v>72</v>
      </c>
      <c r="AH33" t="s">
        <v>47</v>
      </c>
      <c r="AI33"/>
      <c r="AJ33" s="1" t="s">
        <v>72</v>
      </c>
      <c r="AK33" t="s">
        <v>378</v>
      </c>
      <c r="AL33"/>
      <c r="AO33"/>
      <c r="AY33"/>
    </row>
    <row r="34" spans="1:51" s="14" customFormat="1" ht="14.5">
      <c r="A34"/>
      <c r="B34"/>
      <c r="C34"/>
      <c r="D34"/>
      <c r="E34"/>
      <c r="F34"/>
      <c r="K34"/>
      <c r="L34"/>
      <c r="M34" s="4"/>
      <c r="N34"/>
      <c r="Q34"/>
      <c r="R34"/>
      <c r="S34"/>
      <c r="T34"/>
      <c r="Y34"/>
      <c r="Z34"/>
      <c r="AA34"/>
      <c r="AG34" s="6" t="s">
        <v>57</v>
      </c>
      <c r="AH34" s="8"/>
      <c r="AI34"/>
      <c r="AJ34" s="6" t="s">
        <v>57</v>
      </c>
      <c r="AK34" s="8"/>
      <c r="AL34"/>
      <c r="AO34"/>
      <c r="AY34"/>
    </row>
    <row r="35" spans="1:51" s="14" customFormat="1" ht="14.5">
      <c r="A35"/>
      <c r="B35"/>
      <c r="C35"/>
      <c r="D35"/>
      <c r="E35"/>
      <c r="F35"/>
      <c r="K35"/>
      <c r="L35"/>
      <c r="M35" s="118"/>
      <c r="N35"/>
      <c r="Q35"/>
      <c r="R35"/>
      <c r="S35"/>
      <c r="T35"/>
      <c r="Y35"/>
      <c r="Z35"/>
      <c r="AA35"/>
      <c r="AG35" s="6" t="s">
        <v>60</v>
      </c>
      <c r="AH35" s="8"/>
      <c r="AI35"/>
      <c r="AJ35" s="6" t="s">
        <v>60</v>
      </c>
      <c r="AK35" s="8"/>
      <c r="AL35"/>
      <c r="AY35"/>
    </row>
    <row r="36" spans="1:51" s="14" customFormat="1" ht="14.5">
      <c r="A36"/>
      <c r="B36"/>
      <c r="C36"/>
      <c r="D36"/>
      <c r="E36"/>
      <c r="F36"/>
      <c r="K36"/>
      <c r="L36"/>
      <c r="M36" s="4"/>
      <c r="N36"/>
      <c r="Q36"/>
      <c r="R36"/>
      <c r="S36"/>
      <c r="T36"/>
      <c r="Y36"/>
      <c r="Z36"/>
      <c r="AA36"/>
      <c r="AG36"/>
      <c r="AH36"/>
      <c r="AI36"/>
      <c r="AJ36"/>
      <c r="AK36"/>
      <c r="AL36"/>
      <c r="AY36"/>
    </row>
    <row r="37" spans="1:51" s="14" customFormat="1" ht="14.5">
      <c r="A37"/>
      <c r="B37"/>
      <c r="C37"/>
      <c r="D37"/>
      <c r="E37"/>
      <c r="F37"/>
      <c r="K37"/>
      <c r="L37"/>
      <c r="M37" s="4"/>
      <c r="N37"/>
      <c r="Q37"/>
      <c r="R37"/>
      <c r="S37"/>
      <c r="T37"/>
      <c r="V37" s="274"/>
      <c r="W37" s="274"/>
      <c r="Y37"/>
      <c r="Z37"/>
      <c r="AA37"/>
      <c r="AG37"/>
      <c r="AH37"/>
      <c r="AI37"/>
      <c r="AJ37"/>
      <c r="AK37"/>
      <c r="AL37"/>
      <c r="AY37"/>
    </row>
    <row r="38" spans="1:51" s="14" customFormat="1" ht="14.5">
      <c r="A38"/>
      <c r="B38"/>
      <c r="C38"/>
      <c r="D38"/>
      <c r="E38"/>
      <c r="F38"/>
      <c r="K38"/>
      <c r="L38"/>
      <c r="M38" s="4"/>
      <c r="N38"/>
      <c r="Q38"/>
      <c r="R38"/>
      <c r="S38"/>
      <c r="T38"/>
      <c r="V38" s="43"/>
      <c r="W38" s="43"/>
      <c r="Y38"/>
      <c r="Z38"/>
      <c r="AA38"/>
      <c r="AG38"/>
      <c r="AH38"/>
      <c r="AI38"/>
      <c r="AJ38"/>
      <c r="AK38"/>
      <c r="AL38"/>
      <c r="AY38"/>
    </row>
    <row r="39" spans="1:51" s="14" customFormat="1" ht="14.5">
      <c r="A39"/>
      <c r="B39"/>
      <c r="C39"/>
      <c r="D39"/>
      <c r="E39"/>
      <c r="F39"/>
      <c r="K39"/>
      <c r="L39"/>
      <c r="M39" s="4"/>
      <c r="N39"/>
      <c r="Q39"/>
      <c r="R39"/>
      <c r="S39"/>
      <c r="T39"/>
      <c r="V39" s="43"/>
      <c r="W39" s="43"/>
      <c r="Y39"/>
      <c r="Z39"/>
      <c r="AA39"/>
      <c r="AG39"/>
      <c r="AH39"/>
      <c r="AI39"/>
      <c r="AJ39"/>
      <c r="AK39"/>
      <c r="AL39"/>
      <c r="AY39"/>
    </row>
    <row r="40" spans="1:51" s="14" customFormat="1" ht="14.5">
      <c r="A40"/>
      <c r="B40"/>
      <c r="C40"/>
      <c r="D40"/>
      <c r="E40"/>
      <c r="F40"/>
      <c r="K40"/>
      <c r="L40"/>
      <c r="M40" s="4"/>
      <c r="N40"/>
      <c r="Q40"/>
      <c r="R40"/>
      <c r="S40"/>
      <c r="T40"/>
      <c r="V40" s="43"/>
      <c r="W40" s="43"/>
      <c r="Y40"/>
      <c r="Z40"/>
      <c r="AA40"/>
      <c r="AG40"/>
      <c r="AH40"/>
      <c r="AI40"/>
      <c r="AJ40"/>
      <c r="AK40"/>
      <c r="AL40"/>
      <c r="AY40"/>
    </row>
    <row r="41" spans="1:51" s="14" customFormat="1" ht="14.5">
      <c r="A41"/>
      <c r="B41"/>
      <c r="C41"/>
      <c r="D41"/>
      <c r="E41"/>
      <c r="F41"/>
      <c r="K41"/>
      <c r="L41"/>
      <c r="M41" s="4"/>
      <c r="N41"/>
      <c r="V41" s="43"/>
      <c r="W41" s="43"/>
      <c r="Y41"/>
      <c r="Z41"/>
      <c r="AA41"/>
      <c r="AG41"/>
      <c r="AH41"/>
      <c r="AI41"/>
      <c r="AJ41" s="6" t="s">
        <v>429</v>
      </c>
      <c r="AK41" s="4">
        <f>GETPIVOTDATA("Actuals",$AG$33)-GETPIVOTDATA("Amount",$AJ$33)</f>
        <v>0</v>
      </c>
      <c r="AL41"/>
      <c r="AY41"/>
    </row>
    <row r="42" spans="1:51" s="14" customFormat="1" ht="14.5">
      <c r="A42"/>
      <c r="B42"/>
      <c r="C42"/>
      <c r="D42"/>
      <c r="E42"/>
      <c r="F42"/>
      <c r="K42"/>
      <c r="L42"/>
      <c r="M42" s="4"/>
      <c r="N42"/>
      <c r="Q42" s="278" t="s">
        <v>430</v>
      </c>
      <c r="R42" s="277"/>
      <c r="S42" s="277"/>
      <c r="V42" s="43"/>
      <c r="W42" s="43"/>
      <c r="Y42"/>
      <c r="Z42"/>
      <c r="AA42"/>
      <c r="AI42"/>
      <c r="AJ42"/>
      <c r="AY42"/>
    </row>
    <row r="43" spans="1:51" s="14" customFormat="1" ht="14.5">
      <c r="A43"/>
      <c r="B43"/>
      <c r="C43"/>
      <c r="D43"/>
      <c r="E43"/>
      <c r="F43"/>
      <c r="K43"/>
      <c r="L43"/>
      <c r="M43" s="4"/>
      <c r="N43"/>
      <c r="V43" s="43"/>
      <c r="W43" s="43"/>
      <c r="Y43"/>
      <c r="Z43"/>
      <c r="AA43"/>
      <c r="AG43"/>
      <c r="AH43"/>
      <c r="AI43"/>
      <c r="AJ43"/>
      <c r="AK43"/>
      <c r="AL43"/>
      <c r="AY43"/>
    </row>
    <row r="44" spans="1:51" s="14" customFormat="1" ht="14.5">
      <c r="A44"/>
      <c r="B44"/>
      <c r="C44"/>
      <c r="D44"/>
      <c r="E44"/>
      <c r="F44"/>
      <c r="K44"/>
      <c r="L44"/>
      <c r="M44" s="4"/>
      <c r="N44"/>
      <c r="Q44" s="468" t="s">
        <v>431</v>
      </c>
      <c r="R44" s="468"/>
      <c r="S44" s="275" t="s">
        <v>432</v>
      </c>
      <c r="V44" s="43"/>
      <c r="W44" s="43"/>
      <c r="Y44"/>
      <c r="Z44"/>
      <c r="AA44"/>
      <c r="AI44"/>
      <c r="AJ44"/>
      <c r="AY44"/>
    </row>
    <row r="45" spans="1:51" s="14" customFormat="1" ht="15.5">
      <c r="A45"/>
      <c r="B45"/>
      <c r="C45"/>
      <c r="D45"/>
      <c r="E45"/>
      <c r="F45"/>
      <c r="K45"/>
      <c r="L45"/>
      <c r="M45" s="4"/>
      <c r="N45"/>
      <c r="Q45" s="468"/>
      <c r="R45" s="468"/>
      <c r="S45" s="303" t="s">
        <v>433</v>
      </c>
      <c r="V45" s="167"/>
      <c r="W45" s="167"/>
      <c r="Y45"/>
      <c r="Z45"/>
      <c r="AA45"/>
      <c r="AG45" s="464" t="s">
        <v>434</v>
      </c>
      <c r="AH45" s="464"/>
      <c r="AI45" s="464"/>
      <c r="AJ45" s="464"/>
      <c r="AK45" s="464"/>
      <c r="AY45"/>
    </row>
    <row r="46" spans="1:51" s="14" customFormat="1" ht="15.5">
      <c r="A46"/>
      <c r="B46"/>
      <c r="C46"/>
      <c r="D46"/>
      <c r="E46"/>
      <c r="F46"/>
      <c r="K46"/>
      <c r="L46"/>
      <c r="M46" s="4"/>
      <c r="N46"/>
      <c r="Y46"/>
      <c r="Z46"/>
      <c r="AA46"/>
      <c r="AG46" s="465" t="s">
        <v>43</v>
      </c>
      <c r="AH46" s="465"/>
      <c r="AI46" s="198"/>
      <c r="AJ46" s="199" t="s">
        <v>421</v>
      </c>
      <c r="AK46" s="198"/>
      <c r="AY46"/>
    </row>
    <row r="47" spans="1:51" s="14" customFormat="1" ht="15.5">
      <c r="A47"/>
      <c r="B47"/>
      <c r="C47"/>
      <c r="D47"/>
      <c r="E47"/>
      <c r="F47"/>
      <c r="K47"/>
      <c r="L47"/>
      <c r="M47" s="4"/>
      <c r="N47"/>
      <c r="Q47" s="14" t="s">
        <v>435</v>
      </c>
      <c r="R47" s="14" t="s">
        <v>380</v>
      </c>
      <c r="S47" s="274" t="s">
        <v>436</v>
      </c>
      <c r="T47" s="282" t="s">
        <v>426</v>
      </c>
      <c r="U47" s="274" t="s">
        <v>437</v>
      </c>
      <c r="Y47"/>
      <c r="Z47"/>
      <c r="AA47"/>
      <c r="AG47" s="200" t="s">
        <v>44</v>
      </c>
      <c r="AH47" s="201">
        <v>5</v>
      </c>
      <c r="AI47" s="198"/>
      <c r="AJ47" s="199" t="s">
        <v>44</v>
      </c>
      <c r="AK47" s="201">
        <v>5</v>
      </c>
      <c r="AY47"/>
    </row>
    <row r="48" spans="1:51" s="14" customFormat="1" ht="14.5">
      <c r="A48"/>
      <c r="B48"/>
      <c r="C48"/>
      <c r="D48"/>
      <c r="E48"/>
      <c r="F48"/>
      <c r="K48"/>
      <c r="L48"/>
      <c r="M48" s="4"/>
      <c r="N48"/>
      <c r="Q48" s="14" t="s">
        <v>438</v>
      </c>
      <c r="R48" s="151" t="e">
        <f>GETPIVOTDATA("Sum of YTD Actuals ( from HR Actuals); Add Period Each Reconcile ",$K$11,"Dept",1013)+GETPIVOTDATA("Sum of YTD Actuals ( from HR Actuals); Add Period Each Reconcile ",$Q$11,"Dept",1013)</f>
        <v>#REF!</v>
      </c>
      <c r="S48" s="274" t="e">
        <f>GETPIVOTDATA("Amount",$Y$11,"Charged Dept","1013")</f>
        <v>#REF!</v>
      </c>
      <c r="T48" s="280" t="e">
        <f>Table38[[#This Row],[Dept total ]]-Table37[[#This Row],[Total]]</f>
        <v>#REF!</v>
      </c>
      <c r="U48" s="43" t="s">
        <v>439</v>
      </c>
      <c r="Y48"/>
      <c r="Z48"/>
      <c r="AA48"/>
      <c r="AI48"/>
      <c r="AJ48"/>
      <c r="AY48"/>
    </row>
    <row r="49" spans="1:51" s="14" customFormat="1" ht="14.5">
      <c r="A49"/>
      <c r="B49"/>
      <c r="C49"/>
      <c r="D49"/>
      <c r="E49"/>
      <c r="F49"/>
      <c r="K49"/>
      <c r="L49"/>
      <c r="M49" s="4"/>
      <c r="N49"/>
      <c r="Q49" s="14" t="s">
        <v>440</v>
      </c>
      <c r="R49" s="151" t="e">
        <f>GETPIVOTDATA("Sum of YTD Actuals ( from HR Actuals); Add Period Each Reconcile ",$K$11,"Dept",1014)+GETPIVOTDATA("Sum of YTD Actuals ( from HR Actuals); Add Period Each Reconcile ",$Q$11,"Dept",1014)</f>
        <v>#REF!</v>
      </c>
      <c r="S49" s="274" t="e">
        <f>GETPIVOTDATA("Amount",$Y$11,"Charged Dept","1014")</f>
        <v>#REF!</v>
      </c>
      <c r="T49" s="280" t="e">
        <f>Table38[[#This Row],[Dept total ]]-Table37[[#This Row],[Total]]</f>
        <v>#REF!</v>
      </c>
      <c r="U49" s="43"/>
      <c r="Y49"/>
      <c r="Z49"/>
      <c r="AA49"/>
      <c r="AI49"/>
      <c r="AJ49"/>
      <c r="AY49"/>
    </row>
    <row r="50" spans="1:51" s="14" customFormat="1" ht="14.5">
      <c r="A50"/>
      <c r="B50"/>
      <c r="C50"/>
      <c r="D50"/>
      <c r="E50"/>
      <c r="F50"/>
      <c r="K50"/>
      <c r="L50"/>
      <c r="M50" s="4"/>
      <c r="N50"/>
      <c r="Q50" s="14" t="s">
        <v>441</v>
      </c>
      <c r="R50" s="151" t="e">
        <f>GETPIVOTDATA("Sum of YTD Actuals ( from HR Actuals); Add Period Each Reconcile ",$K$11,"Dept",1016)+GETPIVOTDATA("Sum of YTD Actuals ( from HR Actuals); Add Period Each Reconcile ",$Q$11,"Dept",1016)</f>
        <v>#REF!</v>
      </c>
      <c r="S50" s="274" t="e">
        <f>GETPIVOTDATA("Amount",$Y$11,"Charged Dept","1016")</f>
        <v>#REF!</v>
      </c>
      <c r="T50" s="280" t="e">
        <f>Table38[[#This Row],[Dept total ]]-Table37[[#This Row],[Total]]</f>
        <v>#REF!</v>
      </c>
      <c r="U50" s="43"/>
      <c r="Y50"/>
      <c r="Z50"/>
      <c r="AA50"/>
      <c r="AG50" s="1" t="s">
        <v>385</v>
      </c>
      <c r="AH50" t="s">
        <v>442</v>
      </c>
      <c r="AJ50" s="1" t="s">
        <v>369</v>
      </c>
      <c r="AK50" t="s">
        <v>442</v>
      </c>
      <c r="AY50"/>
    </row>
    <row r="51" spans="1:51" s="14" customFormat="1" ht="14.5">
      <c r="A51"/>
      <c r="B51"/>
      <c r="C51"/>
      <c r="D51"/>
      <c r="E51"/>
      <c r="F51"/>
      <c r="K51"/>
      <c r="L51"/>
      <c r="M51" s="4"/>
      <c r="N51"/>
      <c r="Q51" s="14" t="s">
        <v>443</v>
      </c>
      <c r="R51" s="151" t="e">
        <f>GETPIVOTDATA("Sum of YTD Actuals ( from HR Actuals); Add Period Each Reconcile ",$K$11,"Dept",1023)+GETPIVOTDATA("Sum of YTD Actuals ( from HR Actuals); Add Period Each Reconcile ",$Q$11,"Dept",1023)</f>
        <v>#REF!</v>
      </c>
      <c r="S51" s="274" t="e">
        <f>GETPIVOTDATA("Amount",$Y$11,"Charged Dept","1023")</f>
        <v>#REF!</v>
      </c>
      <c r="T51" s="280" t="e">
        <f>Table38[[#This Row],[Dept total ]]-Table37[[#This Row],[Total]]</f>
        <v>#REF!</v>
      </c>
      <c r="U51" s="43"/>
      <c r="Y51"/>
      <c r="Z51"/>
      <c r="AA51"/>
      <c r="AY51"/>
    </row>
    <row r="52" spans="1:51" s="14" customFormat="1" ht="14.5">
      <c r="A52"/>
      <c r="B52"/>
      <c r="C52"/>
      <c r="D52"/>
      <c r="E52"/>
      <c r="F52"/>
      <c r="K52"/>
      <c r="L52"/>
      <c r="M52"/>
      <c r="N52"/>
      <c r="Q52" s="14" t="s">
        <v>444</v>
      </c>
      <c r="R52" s="151" t="e">
        <f>GETPIVOTDATA("Sum of YTD Actuals ( from HR Actuals); Add Period Each Reconcile ",$K$11,"Dept",1026)+GETPIVOTDATA("Sum of YTD Actuals ( from HR Actuals); Add Period Each Reconcile ",$Q$11,"Dept",1026)</f>
        <v>#REF!</v>
      </c>
      <c r="S52" s="274" t="e">
        <f>GETPIVOTDATA("Amount",$Y$11,"Charged Dept","1026")</f>
        <v>#REF!</v>
      </c>
      <c r="T52" s="280" t="e">
        <f>Table38[[#This Row],[Dept total ]]-Table37[[#This Row],[Total]]</f>
        <v>#REF!</v>
      </c>
      <c r="U52" s="43"/>
      <c r="Y52"/>
      <c r="Z52"/>
      <c r="AA52"/>
      <c r="AG52" s="1" t="s">
        <v>47</v>
      </c>
      <c r="AH52"/>
      <c r="AI52"/>
      <c r="AJ52" s="1" t="s">
        <v>72</v>
      </c>
      <c r="AK52" t="s">
        <v>378</v>
      </c>
      <c r="AL52"/>
      <c r="AY52"/>
    </row>
    <row r="53" spans="1:51" s="14" customFormat="1" ht="14.5">
      <c r="A53"/>
      <c r="B53"/>
      <c r="C53"/>
      <c r="D53"/>
      <c r="E53"/>
      <c r="F53"/>
      <c r="K53"/>
      <c r="L53"/>
      <c r="M53"/>
      <c r="N53"/>
      <c r="Q53" s="14" t="s">
        <v>445</v>
      </c>
      <c r="R53" s="151" t="e">
        <f>GETPIVOTDATA("Sum of YTD Actuals ( from HR Actuals); Add Period Each Reconcile ",$K$11,"Dept",1174)+GETPIVOTDATA("Sum of YTD Actuals ( from HR Actuals); Add Period Each Reconcile ",$Q$11,"Dept",1174)</f>
        <v>#REF!</v>
      </c>
      <c r="S53" s="289" t="e">
        <f>GETPIVOTDATA("Amount",$Y$11,"Charged Dept","1174")</f>
        <v>#REF!</v>
      </c>
      <c r="T53" s="290" t="e">
        <f>Table38[[#This Row],[Dept total ]]-Table37[[#This Row],[Total]]</f>
        <v>#REF!</v>
      </c>
      <c r="U53" s="43"/>
      <c r="Y53"/>
      <c r="Z53"/>
      <c r="AA53"/>
      <c r="AG53" s="1" t="s">
        <v>386</v>
      </c>
      <c r="AH53" t="s">
        <v>380</v>
      </c>
      <c r="AI53"/>
      <c r="AJ53" s="6" t="s">
        <v>60</v>
      </c>
      <c r="AK53" s="8"/>
      <c r="AL53"/>
      <c r="AY53"/>
    </row>
    <row r="54" spans="1:51" s="14" customFormat="1" ht="14.5">
      <c r="A54"/>
      <c r="B54"/>
      <c r="C54"/>
      <c r="D54"/>
      <c r="E54"/>
      <c r="F54"/>
      <c r="K54"/>
      <c r="L54"/>
      <c r="M54"/>
      <c r="N54"/>
      <c r="Q54" s="14" t="s">
        <v>446</v>
      </c>
      <c r="R54" s="151" t="e">
        <f>GETPIVOTDATA("Sum of YTD Actuals ( from HR Actuals); Add Period Each Reconcile ",$K$11,"Dept",1282)</f>
        <v>#REF!</v>
      </c>
      <c r="S54" s="274" t="e">
        <f>GETPIVOTDATA("Amount",$Y$11,"Charged Dept","1282")</f>
        <v>#REF!</v>
      </c>
      <c r="T54" s="290" t="e">
        <f>Table38[[#This Row],[Dept total ]]-Table37[[#This Row],[Total]]</f>
        <v>#REF!</v>
      </c>
      <c r="U54" s="43"/>
      <c r="Y54"/>
      <c r="Z54"/>
      <c r="AA54"/>
      <c r="AG54" t="s">
        <v>60</v>
      </c>
      <c r="AH54" s="8"/>
      <c r="AI54"/>
      <c r="AJ54"/>
      <c r="AK54"/>
      <c r="AL54"/>
      <c r="AY54"/>
    </row>
    <row r="55" spans="1:51" s="14" customFormat="1" ht="14.5">
      <c r="A55"/>
      <c r="B55"/>
      <c r="C55"/>
      <c r="D55"/>
      <c r="E55"/>
      <c r="F55"/>
      <c r="K55"/>
      <c r="L55"/>
      <c r="M55"/>
      <c r="N55"/>
      <c r="S55" s="289"/>
      <c r="T55" s="291" t="e">
        <f>SUBTOTAL(109,Table38[Difference])</f>
        <v>#REF!</v>
      </c>
      <c r="U55" s="167"/>
      <c r="Y55"/>
      <c r="Z55"/>
      <c r="AA55"/>
      <c r="AG55"/>
      <c r="AH55"/>
      <c r="AI55"/>
      <c r="AJ55"/>
      <c r="AK55"/>
      <c r="AL55"/>
      <c r="AY55"/>
    </row>
    <row r="56" spans="1:51" s="14" customFormat="1" ht="15" customHeight="1">
      <c r="A56"/>
      <c r="B56"/>
      <c r="C56"/>
      <c r="D56"/>
      <c r="E56"/>
      <c r="F56"/>
      <c r="K56"/>
      <c r="L56"/>
      <c r="M56"/>
      <c r="N56"/>
      <c r="Y56"/>
      <c r="Z56"/>
      <c r="AA56"/>
      <c r="AG56"/>
      <c r="AH56"/>
      <c r="AI56"/>
      <c r="AJ56"/>
      <c r="AK56"/>
      <c r="AL56"/>
      <c r="AY56"/>
    </row>
    <row r="57" spans="1:51" s="14" customFormat="1" ht="14.5">
      <c r="A57"/>
      <c r="B57"/>
      <c r="C57"/>
      <c r="D57"/>
      <c r="E57"/>
      <c r="F57"/>
      <c r="K57"/>
      <c r="L57"/>
      <c r="M57"/>
      <c r="N57"/>
      <c r="Y57"/>
      <c r="Z57"/>
      <c r="AA57"/>
      <c r="AG57"/>
      <c r="AH57"/>
      <c r="AI57"/>
      <c r="AJ57"/>
      <c r="AK57"/>
      <c r="AL57"/>
      <c r="AY57"/>
    </row>
    <row r="58" spans="1:51" s="14" customFormat="1" ht="18.5">
      <c r="A58"/>
      <c r="B58"/>
      <c r="C58"/>
      <c r="D58"/>
      <c r="E58"/>
      <c r="F58"/>
      <c r="K58"/>
      <c r="L58"/>
      <c r="M58"/>
      <c r="N58"/>
      <c r="Y58"/>
      <c r="Z58"/>
      <c r="AA58"/>
      <c r="AG58"/>
      <c r="AH58"/>
      <c r="AI58"/>
      <c r="AJ58" s="219" t="s">
        <v>447</v>
      </c>
      <c r="AL58"/>
      <c r="AY58"/>
    </row>
    <row r="59" spans="1:51" s="14" customFormat="1" ht="15.5">
      <c r="A59"/>
      <c r="B59"/>
      <c r="C59"/>
      <c r="D59"/>
      <c r="E59"/>
      <c r="F59"/>
      <c r="M59" s="151"/>
      <c r="N59" s="151"/>
      <c r="Y59"/>
      <c r="Z59"/>
      <c r="AA59"/>
      <c r="AI59"/>
      <c r="AJ59" s="2"/>
      <c r="AK59" s="2"/>
      <c r="AL59"/>
      <c r="AY59"/>
    </row>
    <row r="60" spans="1:51" s="14" customFormat="1" ht="14.5">
      <c r="A60"/>
      <c r="B60"/>
      <c r="C60"/>
      <c r="D60"/>
      <c r="E60"/>
      <c r="F60"/>
      <c r="M60" s="151"/>
      <c r="N60" s="151"/>
      <c r="Y60"/>
      <c r="Z60"/>
      <c r="AA60"/>
      <c r="AI60"/>
      <c r="AJ60"/>
      <c r="AK60"/>
      <c r="AL60"/>
      <c r="AM60"/>
      <c r="AN60"/>
      <c r="AP60"/>
      <c r="AQ60"/>
      <c r="AR60"/>
      <c r="AS60"/>
      <c r="AT60"/>
      <c r="AU60"/>
      <c r="AY60"/>
    </row>
    <row r="61" spans="1:51" s="14" customFormat="1" ht="15.5">
      <c r="A61"/>
      <c r="B61"/>
      <c r="C61"/>
      <c r="D61"/>
      <c r="E61"/>
      <c r="F61"/>
      <c r="M61" s="151"/>
      <c r="N61" s="151"/>
      <c r="Q61" s="304" t="s">
        <v>448</v>
      </c>
      <c r="R61" s="305"/>
      <c r="S61" s="305"/>
      <c r="Y61"/>
      <c r="Z61"/>
      <c r="AA61"/>
      <c r="AI61"/>
      <c r="AJ61" s="2"/>
      <c r="AK61" s="2"/>
      <c r="AL61"/>
      <c r="AM61"/>
      <c r="AN61"/>
      <c r="AP61"/>
      <c r="AQ61"/>
      <c r="AR61"/>
      <c r="AS61"/>
      <c r="AT61"/>
      <c r="AU61"/>
      <c r="AY61"/>
    </row>
    <row r="62" spans="1:51" s="14" customFormat="1" ht="15.5">
      <c r="A62"/>
      <c r="B62"/>
      <c r="C62"/>
      <c r="D62"/>
      <c r="E62"/>
      <c r="F62"/>
      <c r="M62" s="151"/>
      <c r="N62" s="151"/>
      <c r="Q62" s="468" t="s">
        <v>431</v>
      </c>
      <c r="R62" s="468"/>
      <c r="Y62"/>
      <c r="Z62"/>
      <c r="AA62"/>
      <c r="AG62" s="464" t="s">
        <v>449</v>
      </c>
      <c r="AH62" s="464"/>
      <c r="AI62"/>
      <c r="AJ62" s="2" t="s">
        <v>331</v>
      </c>
      <c r="AK62"/>
      <c r="AL62"/>
      <c r="AM62" s="284" t="s">
        <v>426</v>
      </c>
      <c r="AY62"/>
    </row>
    <row r="63" spans="1:51" s="14" customFormat="1" ht="15.5">
      <c r="A63"/>
      <c r="B63"/>
      <c r="C63"/>
      <c r="D63" s="4"/>
      <c r="E63" s="4"/>
      <c r="F63"/>
      <c r="M63" s="151"/>
      <c r="N63" s="151"/>
      <c r="Q63" s="468"/>
      <c r="R63" s="468"/>
      <c r="S63" s="276" t="s">
        <v>450</v>
      </c>
      <c r="Y63"/>
      <c r="Z63"/>
      <c r="AA63"/>
      <c r="AG63" s="463">
        <f>GETPIVOTDATA("Amount",$AJ$52)-GETPIVOTDATA("Actuals",$AG$52)</f>
        <v>0</v>
      </c>
      <c r="AH63" s="463"/>
      <c r="AI63"/>
      <c r="AJ63" s="220">
        <v>11861.71</v>
      </c>
      <c r="AK63"/>
      <c r="AL63"/>
      <c r="AM63" s="283">
        <f>GETPIVOTDATA("P5",$AJ$62)-AG63</f>
        <v>11861.71</v>
      </c>
    </row>
    <row r="64" spans="1:51" s="14" customFormat="1" ht="14.5">
      <c r="A64"/>
      <c r="B64"/>
      <c r="C64"/>
      <c r="D64" s="4"/>
      <c r="E64" s="4"/>
      <c r="F64"/>
      <c r="M64" s="151"/>
      <c r="N64" s="151"/>
      <c r="S64" s="273"/>
      <c r="Y64"/>
      <c r="Z64"/>
      <c r="AA64"/>
      <c r="AG64" t="s">
        <v>37</v>
      </c>
      <c r="AH64"/>
      <c r="AI64"/>
      <c r="AJ64"/>
      <c r="AK64"/>
      <c r="AL64"/>
    </row>
    <row r="65" spans="1:38" s="14" customFormat="1" ht="15" customHeight="1">
      <c r="A65"/>
      <c r="B65"/>
      <c r="C65"/>
      <c r="D65" s="4"/>
      <c r="E65" s="4"/>
      <c r="F65"/>
      <c r="M65" s="151"/>
      <c r="N65" s="151"/>
      <c r="Q65" s="14" t="s">
        <v>435</v>
      </c>
      <c r="R65" s="14" t="s">
        <v>380</v>
      </c>
      <c r="S65" s="14" t="s">
        <v>451</v>
      </c>
      <c r="T65" s="281" t="s">
        <v>426</v>
      </c>
      <c r="Y65"/>
      <c r="Z65"/>
      <c r="AA65"/>
      <c r="AG65"/>
      <c r="AH65" s="8">
        <f>AG63-373.79</f>
        <v>-373.79</v>
      </c>
      <c r="AI65"/>
      <c r="AJ65"/>
      <c r="AK65"/>
      <c r="AL65"/>
    </row>
    <row r="66" spans="1:38" s="14" customFormat="1" ht="15" customHeight="1">
      <c r="A66"/>
      <c r="B66"/>
      <c r="C66"/>
      <c r="D66" s="4"/>
      <c r="E66" s="4"/>
      <c r="F66"/>
      <c r="M66" s="151"/>
      <c r="N66" s="151"/>
      <c r="Q66" s="14" t="s">
        <v>438</v>
      </c>
      <c r="R66" s="151" t="e">
        <f t="shared" ref="R66:R72" si="0">R48</f>
        <v>#REF!</v>
      </c>
      <c r="S66" s="293" t="e">
        <f>GETPIVOTDATA("Sum of Actuals",$A$11,"Dept Fdescr","1013 - CSM Biology Program","Fund Fdescr","48500 - TF Campus Operating Fund")</f>
        <v>#REF!</v>
      </c>
      <c r="T66" s="280" t="e">
        <f>Table39[[#This Row],[Dept Total]]-Table3741[[#This Row],[Total]]</f>
        <v>#REF!</v>
      </c>
      <c r="Y66"/>
      <c r="Z66"/>
      <c r="AA66"/>
      <c r="AG66"/>
      <c r="AH66"/>
      <c r="AI66"/>
      <c r="AJ66"/>
      <c r="AK66"/>
      <c r="AL66"/>
    </row>
    <row r="67" spans="1:38" s="14" customFormat="1" ht="14.5">
      <c r="A67"/>
      <c r="B67"/>
      <c r="C67"/>
      <c r="D67" s="4"/>
      <c r="E67" s="4"/>
      <c r="F67"/>
      <c r="M67" s="151"/>
      <c r="N67" s="151"/>
      <c r="Q67" s="14" t="s">
        <v>440</v>
      </c>
      <c r="R67" s="151" t="e">
        <f t="shared" si="0"/>
        <v>#REF!</v>
      </c>
      <c r="S67" s="302" t="e">
        <f>GETPIVOTDATA("Sum of Actuals",$A$11,"Dept Fdescr","1014 - CSM Chemistry Program","Fund Fdescr","48500 - TF Campus Operating Fund")</f>
        <v>#REF!</v>
      </c>
      <c r="T67" s="280" t="e">
        <f>Table39[[#This Row],[Dept Total]]-Table3741[[#This Row],[Total]]</f>
        <v>#REF!</v>
      </c>
      <c r="Y67"/>
      <c r="Z67"/>
      <c r="AA67"/>
      <c r="AG67"/>
      <c r="AH67"/>
      <c r="AI67"/>
      <c r="AJ67"/>
      <c r="AK67"/>
      <c r="AL67"/>
    </row>
    <row r="68" spans="1:38" s="14" customFormat="1" ht="14.5">
      <c r="A68"/>
      <c r="B68"/>
      <c r="C68"/>
      <c r="D68" s="4"/>
      <c r="E68" s="4"/>
      <c r="F68"/>
      <c r="M68" s="151"/>
      <c r="N68" s="151"/>
      <c r="Q68" s="14" t="s">
        <v>441</v>
      </c>
      <c r="R68" s="151" t="e">
        <f t="shared" si="0"/>
        <v>#REF!</v>
      </c>
      <c r="S68" s="302" t="e">
        <f>GETPIVOTDATA("Sum of Actuals",$A$11,"Dept Fdescr","1016 - CSM Computer Science Program","Fund Fdescr","48500 - TF Campus Operating Fund")</f>
        <v>#REF!</v>
      </c>
      <c r="T68" s="280" t="e">
        <f>Table39[[#This Row],[Dept Total]]-Table3741[[#This Row],[Total]]</f>
        <v>#REF!</v>
      </c>
      <c r="Y68"/>
      <c r="Z68"/>
      <c r="AA68"/>
      <c r="AG68"/>
      <c r="AH68"/>
      <c r="AI68"/>
      <c r="AJ68"/>
      <c r="AK68"/>
      <c r="AL68"/>
    </row>
    <row r="69" spans="1:38" s="14" customFormat="1" ht="14.5">
      <c r="A69"/>
      <c r="B69"/>
      <c r="C69"/>
      <c r="D69" s="4"/>
      <c r="E69" s="4"/>
      <c r="F69"/>
      <c r="M69" s="151"/>
      <c r="N69" s="151"/>
      <c r="Q69" s="14" t="s">
        <v>443</v>
      </c>
      <c r="R69" s="151" t="e">
        <f t="shared" si="0"/>
        <v>#REF!</v>
      </c>
      <c r="S69" s="302" t="e">
        <f>GETPIVOTDATA("Sum of Actuals",$A$11,"Dept Fdescr","1023 - CSM Mathematics Program","Fund Fdescr","48500 - TF Campus Operating Fund")</f>
        <v>#REF!</v>
      </c>
      <c r="T69" s="280" t="e">
        <f>Table39[[#This Row],[Dept Total]]-Table3741[[#This Row],[Total]]</f>
        <v>#REF!</v>
      </c>
      <c r="Y69"/>
      <c r="Z69"/>
      <c r="AA69"/>
      <c r="AG69"/>
      <c r="AH69"/>
      <c r="AI69"/>
      <c r="AJ69"/>
      <c r="AK69"/>
      <c r="AL69"/>
    </row>
    <row r="70" spans="1:38" s="14" customFormat="1" ht="14.5">
      <c r="A70"/>
      <c r="B70"/>
      <c r="C70"/>
      <c r="D70" s="4"/>
      <c r="E70" s="4"/>
      <c r="F70"/>
      <c r="M70" s="151"/>
      <c r="N70" s="151"/>
      <c r="Q70" s="14" t="s">
        <v>444</v>
      </c>
      <c r="R70" s="151" t="e">
        <f t="shared" si="0"/>
        <v>#REF!</v>
      </c>
      <c r="S70" s="302" t="e">
        <f>GETPIVOTDATA("Sum of Actuals",$A$11,"Dept Fdescr","1026 - CSM Physics Program","Fund Fdescr","48500 - TF Campus Operating Fund")</f>
        <v>#REF!</v>
      </c>
      <c r="T70" s="280" t="e">
        <f>Table39[[#This Row],[Dept Total]]-Table3741[[#This Row],[Total]]</f>
        <v>#REF!</v>
      </c>
      <c r="Y70"/>
      <c r="Z70"/>
      <c r="AA70"/>
      <c r="AG70"/>
      <c r="AH70"/>
      <c r="AI70"/>
      <c r="AJ70"/>
      <c r="AK70"/>
      <c r="AL70"/>
    </row>
    <row r="71" spans="1:38" s="14" customFormat="1" ht="14.5">
      <c r="A71"/>
      <c r="B71"/>
      <c r="C71"/>
      <c r="D71" s="4"/>
      <c r="E71" s="4"/>
      <c r="F71"/>
      <c r="M71" s="151"/>
      <c r="N71" s="151"/>
      <c r="Q71" s="14" t="s">
        <v>445</v>
      </c>
      <c r="R71" s="151" t="e">
        <f t="shared" si="0"/>
        <v>#REF!</v>
      </c>
      <c r="S71" s="293" t="e">
        <f>GETPIVOTDATA("Sum of Actuals",$A$11,"Dept Fdescr","1174 - CSM Biotech","Fund Fdescr","48500 - TF Campus Operating Fund")</f>
        <v>#REF!</v>
      </c>
      <c r="T71" s="280" t="e">
        <f>Table39[[#This Row],[Dept Total]]-Table3741[[#This Row],[Total]]</f>
        <v>#REF!</v>
      </c>
      <c r="Y71"/>
      <c r="Z71"/>
      <c r="AA71"/>
      <c r="AG71"/>
      <c r="AH71"/>
      <c r="AI71"/>
      <c r="AJ71"/>
      <c r="AK71"/>
      <c r="AL71"/>
    </row>
    <row r="72" spans="1:38" s="14" customFormat="1" ht="14.5">
      <c r="A72"/>
      <c r="B72"/>
      <c r="C72"/>
      <c r="D72" s="4"/>
      <c r="E72" s="4"/>
      <c r="F72"/>
      <c r="M72" s="151"/>
      <c r="N72" s="151"/>
      <c r="Q72" s="14" t="s">
        <v>452</v>
      </c>
      <c r="R72" s="151" t="e">
        <f t="shared" si="0"/>
        <v>#REF!</v>
      </c>
      <c r="S72" s="293" t="e">
        <f>GETPIVOTDATA("Sum of Actuals",$A$11,"Dept Fdescr","1282 - CSM Dean's Office","Fund Fdescr","48500 - TF Campus Operating Fund")</f>
        <v>#REF!</v>
      </c>
      <c r="T72" s="280" t="e">
        <f>Table39[[#This Row],[Dept Total]]-Table3741[[#This Row],[Total]]</f>
        <v>#REF!</v>
      </c>
      <c r="Y72"/>
      <c r="Z72"/>
      <c r="AA72"/>
      <c r="AG72"/>
      <c r="AH72"/>
      <c r="AI72"/>
      <c r="AJ72"/>
      <c r="AK72"/>
      <c r="AL72"/>
    </row>
    <row r="73" spans="1:38" s="14" customFormat="1" ht="14.5">
      <c r="A73"/>
      <c r="B73"/>
      <c r="C73"/>
      <c r="D73" s="4"/>
      <c r="E73" s="4"/>
      <c r="F73"/>
      <c r="M73" s="151"/>
      <c r="N73" s="151"/>
      <c r="R73" s="151" t="e">
        <f>SUBTOTAL(109,Table3741[Total])</f>
        <v>#REF!</v>
      </c>
      <c r="T73" s="294" t="e">
        <f>SUM(T66:T72)</f>
        <v>#REF!</v>
      </c>
      <c r="Y73"/>
      <c r="Z73"/>
      <c r="AA73"/>
      <c r="AG73"/>
      <c r="AH73"/>
      <c r="AI73"/>
      <c r="AJ73"/>
      <c r="AK73"/>
      <c r="AL73"/>
    </row>
    <row r="74" spans="1:38" s="14" customFormat="1" ht="14.5">
      <c r="A74"/>
      <c r="B74"/>
      <c r="C74"/>
      <c r="D74" s="4"/>
      <c r="E74" s="4"/>
      <c r="F74"/>
      <c r="M74" s="151"/>
      <c r="N74" s="151"/>
      <c r="Y74"/>
      <c r="Z74"/>
      <c r="AA74"/>
      <c r="AG74"/>
      <c r="AH74"/>
      <c r="AI74"/>
      <c r="AJ74"/>
      <c r="AK74"/>
      <c r="AL74"/>
    </row>
    <row r="75" spans="1:38" s="14" customFormat="1" ht="14.5">
      <c r="A75"/>
      <c r="B75"/>
      <c r="C75"/>
      <c r="D75" s="4"/>
      <c r="E75" s="4"/>
      <c r="F75"/>
      <c r="M75" s="151"/>
      <c r="N75" s="151"/>
      <c r="S75" s="14" t="s">
        <v>453</v>
      </c>
      <c r="T75" s="294">
        <f>GETPIVOTDATA("Amount",'HR Actuals PVT'!$A$4)</f>
        <v>0</v>
      </c>
      <c r="Y75"/>
      <c r="Z75"/>
      <c r="AA75"/>
      <c r="AG75"/>
      <c r="AH75"/>
      <c r="AI75"/>
      <c r="AJ75"/>
      <c r="AK75"/>
      <c r="AL75"/>
    </row>
    <row r="76" spans="1:38" s="14" customFormat="1" ht="14.5">
      <c r="A76"/>
      <c r="B76"/>
      <c r="C76"/>
      <c r="D76" s="4"/>
      <c r="E76" s="4"/>
      <c r="F76"/>
      <c r="M76" s="151"/>
      <c r="N76" s="151"/>
      <c r="S76" s="295" t="s">
        <v>454</v>
      </c>
      <c r="T76" s="279" t="e">
        <f>T75+T73</f>
        <v>#REF!</v>
      </c>
      <c r="Y76"/>
      <c r="Z76"/>
      <c r="AA76"/>
      <c r="AG76"/>
      <c r="AH76"/>
      <c r="AI76"/>
      <c r="AJ76"/>
      <c r="AK76"/>
      <c r="AL76"/>
    </row>
    <row r="77" spans="1:38" s="14" customFormat="1" ht="14.5">
      <c r="A77"/>
      <c r="B77"/>
      <c r="C77"/>
      <c r="D77" s="4"/>
      <c r="E77" s="4"/>
      <c r="F77"/>
      <c r="M77" s="151"/>
      <c r="N77" s="151"/>
      <c r="Y77"/>
      <c r="Z77"/>
      <c r="AA77"/>
      <c r="AG77"/>
      <c r="AH77"/>
      <c r="AI77"/>
      <c r="AJ77"/>
      <c r="AK77"/>
      <c r="AL77"/>
    </row>
    <row r="78" spans="1:38" s="14" customFormat="1" ht="14.5">
      <c r="A78"/>
      <c r="B78"/>
      <c r="C78"/>
      <c r="D78" s="4"/>
      <c r="E78" s="4"/>
      <c r="F78"/>
      <c r="M78" s="151"/>
      <c r="N78" s="151"/>
      <c r="Y78"/>
      <c r="Z78"/>
      <c r="AA78"/>
      <c r="AG78"/>
      <c r="AH78"/>
      <c r="AI78"/>
    </row>
    <row r="79" spans="1:38" s="14" customFormat="1" ht="14.5">
      <c r="A79"/>
      <c r="B79"/>
      <c r="C79"/>
      <c r="D79" s="4"/>
      <c r="E79" s="4"/>
      <c r="F79"/>
      <c r="M79" s="151"/>
      <c r="N79" s="151"/>
      <c r="Y79"/>
      <c r="Z79"/>
      <c r="AA79"/>
      <c r="AG79"/>
      <c r="AH79"/>
      <c r="AI79"/>
    </row>
    <row r="80" spans="1:38" s="14" customFormat="1" ht="18.5">
      <c r="A80"/>
      <c r="B80"/>
      <c r="C80"/>
      <c r="D80" s="4"/>
      <c r="E80" s="4"/>
      <c r="F80"/>
      <c r="M80" s="151"/>
      <c r="N80" s="151"/>
      <c r="Q80" s="219" t="s">
        <v>455</v>
      </c>
      <c r="Y80"/>
      <c r="Z80"/>
      <c r="AA80"/>
      <c r="AG80"/>
      <c r="AH80"/>
      <c r="AI80"/>
    </row>
    <row r="81" spans="1:35" s="14" customFormat="1" ht="15.5">
      <c r="A81"/>
      <c r="B81"/>
      <c r="C81"/>
      <c r="D81" s="4"/>
      <c r="E81" s="4"/>
      <c r="F81"/>
      <c r="M81" s="151"/>
      <c r="N81" s="151"/>
      <c r="Q81" s="2" t="s">
        <v>331</v>
      </c>
      <c r="R81"/>
      <c r="Y81"/>
      <c r="Z81"/>
      <c r="AA81"/>
      <c r="AG81"/>
      <c r="AH81"/>
      <c r="AI81"/>
    </row>
    <row r="82" spans="1:35" s="14" customFormat="1" ht="15.5">
      <c r="A82"/>
      <c r="B82"/>
      <c r="C82"/>
      <c r="D82" s="4"/>
      <c r="E82" s="4"/>
      <c r="F82"/>
      <c r="M82" s="151"/>
      <c r="N82" s="151"/>
      <c r="Q82" s="220">
        <v>11861.71</v>
      </c>
      <c r="R82"/>
      <c r="Y82"/>
      <c r="Z82"/>
      <c r="AA82"/>
      <c r="AG82"/>
      <c r="AH82"/>
      <c r="AI82"/>
    </row>
    <row r="83" spans="1:35" s="14" customFormat="1" ht="14.5">
      <c r="A83"/>
      <c r="B83"/>
      <c r="C83"/>
      <c r="D83" s="4"/>
      <c r="E83" s="4"/>
      <c r="F83"/>
      <c r="M83" s="151"/>
      <c r="N83" s="151"/>
      <c r="Y83"/>
      <c r="Z83"/>
      <c r="AA83"/>
      <c r="AG83"/>
      <c r="AH83"/>
      <c r="AI83"/>
    </row>
    <row r="84" spans="1:35" s="14" customFormat="1" ht="14.5">
      <c r="A84"/>
      <c r="B84"/>
      <c r="C84"/>
      <c r="D84" s="4"/>
      <c r="E84" s="4"/>
      <c r="F84"/>
      <c r="M84" s="151"/>
      <c r="N84" s="151"/>
      <c r="Y84"/>
      <c r="Z84"/>
      <c r="AA84"/>
      <c r="AG84"/>
      <c r="AH84"/>
      <c r="AI84"/>
    </row>
    <row r="85" spans="1:35" s="14" customFormat="1" ht="14.5">
      <c r="A85"/>
      <c r="B85"/>
      <c r="C85"/>
      <c r="D85" s="4"/>
      <c r="E85" s="4"/>
      <c r="F85"/>
      <c r="M85" s="151"/>
      <c r="N85" s="151"/>
      <c r="Y85"/>
      <c r="Z85"/>
      <c r="AA85"/>
      <c r="AG85"/>
      <c r="AH85"/>
      <c r="AI85"/>
    </row>
    <row r="86" spans="1:35" s="14" customFormat="1" ht="14.5">
      <c r="A86"/>
      <c r="B86"/>
      <c r="C86"/>
      <c r="D86" s="4"/>
      <c r="E86" s="4"/>
      <c r="F86"/>
      <c r="M86" s="151"/>
      <c r="N86" s="151"/>
      <c r="Y86"/>
      <c r="Z86"/>
      <c r="AA86"/>
      <c r="AG86"/>
      <c r="AH86"/>
      <c r="AI86"/>
    </row>
    <row r="87" spans="1:35" s="14" customFormat="1" ht="14.5">
      <c r="A87"/>
      <c r="B87"/>
      <c r="C87"/>
      <c r="D87" s="4"/>
      <c r="E87" s="4"/>
      <c r="F87"/>
      <c r="M87" s="151"/>
      <c r="N87" s="151"/>
      <c r="Y87"/>
      <c r="Z87"/>
      <c r="AA87"/>
      <c r="AG87"/>
      <c r="AH87"/>
      <c r="AI87"/>
    </row>
    <row r="88" spans="1:35" s="14" customFormat="1" ht="14.5">
      <c r="A88"/>
      <c r="B88"/>
      <c r="C88"/>
      <c r="D88" s="4"/>
      <c r="E88" s="4"/>
      <c r="F88"/>
      <c r="M88" s="151"/>
      <c r="N88" s="151"/>
      <c r="Y88"/>
      <c r="Z88"/>
      <c r="AA88"/>
      <c r="AG88"/>
      <c r="AH88"/>
      <c r="AI88"/>
    </row>
    <row r="89" spans="1:35" s="14" customFormat="1" ht="14.5">
      <c r="A89"/>
      <c r="B89"/>
      <c r="C89"/>
      <c r="D89" s="4"/>
      <c r="E89" s="4"/>
      <c r="F89"/>
      <c r="M89" s="151"/>
      <c r="N89" s="151"/>
      <c r="Y89"/>
      <c r="Z89"/>
      <c r="AA89"/>
      <c r="AG89"/>
      <c r="AH89"/>
      <c r="AI89"/>
    </row>
    <row r="90" spans="1:35" s="14" customFormat="1" ht="14.5">
      <c r="A90"/>
      <c r="B90"/>
      <c r="C90"/>
      <c r="D90" s="4"/>
      <c r="E90" s="4"/>
      <c r="F90"/>
      <c r="M90" s="151"/>
      <c r="N90" s="151"/>
      <c r="Y90"/>
      <c r="Z90"/>
      <c r="AA90"/>
      <c r="AG90"/>
      <c r="AH90"/>
      <c r="AI90"/>
    </row>
    <row r="91" spans="1:35" s="14" customFormat="1" ht="14.5">
      <c r="A91"/>
      <c r="B91"/>
      <c r="C91"/>
      <c r="D91" s="4"/>
      <c r="E91" s="4"/>
      <c r="F91"/>
      <c r="M91" s="151"/>
      <c r="N91" s="151"/>
      <c r="Y91"/>
      <c r="Z91"/>
      <c r="AA91"/>
      <c r="AG91"/>
      <c r="AH91"/>
      <c r="AI91"/>
    </row>
    <row r="92" spans="1:35" s="14" customFormat="1" ht="14.5">
      <c r="A92"/>
      <c r="B92"/>
      <c r="C92"/>
      <c r="D92" s="4"/>
      <c r="E92" s="4"/>
      <c r="F92"/>
      <c r="M92" s="151"/>
      <c r="N92" s="151"/>
      <c r="Y92"/>
      <c r="Z92"/>
      <c r="AA92"/>
      <c r="AG92"/>
      <c r="AH92"/>
      <c r="AI92"/>
    </row>
    <row r="93" spans="1:35" s="14" customFormat="1" ht="14.5">
      <c r="A93"/>
      <c r="B93"/>
      <c r="C93"/>
      <c r="D93" s="4"/>
      <c r="E93" s="4"/>
      <c r="F93"/>
      <c r="M93" s="151"/>
      <c r="N93" s="151"/>
      <c r="Y93"/>
      <c r="Z93"/>
      <c r="AA93"/>
      <c r="AG93"/>
      <c r="AH93"/>
      <c r="AI93"/>
    </row>
    <row r="94" spans="1:35" s="14" customFormat="1" ht="14.5">
      <c r="A94"/>
      <c r="B94"/>
      <c r="C94"/>
      <c r="D94" s="4"/>
      <c r="E94" s="4"/>
      <c r="F94"/>
      <c r="M94" s="151"/>
      <c r="N94" s="151"/>
      <c r="Y94"/>
      <c r="Z94"/>
      <c r="AA94"/>
      <c r="AG94"/>
      <c r="AH94"/>
      <c r="AI94"/>
    </row>
    <row r="95" spans="1:35" s="14" customFormat="1" ht="14.5">
      <c r="A95"/>
      <c r="B95"/>
      <c r="C95"/>
      <c r="D95" s="4"/>
      <c r="E95" s="4"/>
      <c r="F95"/>
      <c r="M95" s="151"/>
      <c r="N95" s="151"/>
      <c r="Y95"/>
      <c r="Z95"/>
      <c r="AA95"/>
      <c r="AG95"/>
      <c r="AH95"/>
      <c r="AI95"/>
    </row>
    <row r="96" spans="1:35" s="14" customFormat="1" ht="14.5">
      <c r="A96"/>
      <c r="B96"/>
      <c r="C96"/>
      <c r="D96" s="4"/>
      <c r="E96" s="4"/>
      <c r="F96"/>
      <c r="M96" s="151"/>
      <c r="N96" s="151"/>
      <c r="Y96"/>
      <c r="Z96"/>
      <c r="AA96"/>
      <c r="AG96"/>
      <c r="AH96"/>
      <c r="AI96"/>
    </row>
    <row r="97" spans="1:35" s="14" customFormat="1" ht="14.5">
      <c r="A97"/>
      <c r="B97"/>
      <c r="C97"/>
      <c r="D97" s="4"/>
      <c r="E97" s="4"/>
      <c r="F97"/>
      <c r="M97" s="151"/>
      <c r="N97" s="151"/>
      <c r="Y97"/>
      <c r="Z97"/>
      <c r="AA97"/>
      <c r="AG97"/>
      <c r="AH97"/>
      <c r="AI97"/>
    </row>
    <row r="98" spans="1:35" s="14" customFormat="1" ht="14.5">
      <c r="A98"/>
      <c r="B98"/>
      <c r="C98"/>
      <c r="D98" s="4"/>
      <c r="E98" s="4"/>
      <c r="F98"/>
      <c r="M98" s="151"/>
      <c r="N98" s="151"/>
      <c r="Y98"/>
      <c r="Z98"/>
      <c r="AA98"/>
      <c r="AG98"/>
      <c r="AH98"/>
      <c r="AI98"/>
    </row>
    <row r="99" spans="1:35" s="14" customFormat="1" ht="14.5">
      <c r="A99"/>
      <c r="B99"/>
      <c r="C99"/>
      <c r="D99" s="4"/>
      <c r="E99" s="4"/>
      <c r="F99"/>
      <c r="M99" s="151"/>
      <c r="N99" s="151"/>
      <c r="Y99"/>
      <c r="Z99"/>
      <c r="AA99"/>
      <c r="AG99"/>
      <c r="AH99"/>
      <c r="AI99"/>
    </row>
    <row r="100" spans="1:35" s="14" customFormat="1" ht="14.5">
      <c r="A100"/>
      <c r="B100"/>
      <c r="C100"/>
      <c r="D100" s="4"/>
      <c r="E100" s="4"/>
      <c r="F100"/>
      <c r="M100" s="151"/>
      <c r="N100" s="151"/>
      <c r="Y100"/>
      <c r="Z100"/>
      <c r="AA100"/>
      <c r="AG100"/>
      <c r="AH100"/>
      <c r="AI100"/>
    </row>
    <row r="101" spans="1:35" s="14" customFormat="1" ht="14.5">
      <c r="A101"/>
      <c r="B101"/>
      <c r="C101"/>
      <c r="D101" s="4"/>
      <c r="E101" s="4"/>
      <c r="F101"/>
      <c r="M101" s="151"/>
      <c r="N101" s="151"/>
      <c r="Y101"/>
      <c r="Z101"/>
      <c r="AA101"/>
      <c r="AG101"/>
      <c r="AH101"/>
      <c r="AI101"/>
    </row>
    <row r="102" spans="1:35" s="14" customFormat="1" ht="14.5">
      <c r="A102"/>
      <c r="B102"/>
      <c r="C102"/>
      <c r="D102" s="4"/>
      <c r="E102" s="4"/>
      <c r="F102"/>
      <c r="M102" s="151"/>
      <c r="N102" s="151"/>
      <c r="Y102"/>
      <c r="Z102"/>
      <c r="AA102"/>
      <c r="AG102"/>
      <c r="AH102"/>
      <c r="AI102"/>
    </row>
    <row r="103" spans="1:35" s="14" customFormat="1" ht="14.5">
      <c r="A103"/>
      <c r="B103"/>
      <c r="C103"/>
      <c r="D103" s="4"/>
      <c r="E103" s="4"/>
      <c r="F103"/>
      <c r="M103" s="151"/>
      <c r="N103" s="151"/>
      <c r="Y103"/>
      <c r="Z103"/>
      <c r="AA103"/>
      <c r="AG103"/>
      <c r="AH103"/>
      <c r="AI103"/>
    </row>
    <row r="104" spans="1:35" s="14" customFormat="1" ht="14.5">
      <c r="A104"/>
      <c r="B104"/>
      <c r="C104"/>
      <c r="D104" s="4"/>
      <c r="E104" s="4"/>
      <c r="F104"/>
      <c r="M104" s="151"/>
      <c r="N104" s="151"/>
      <c r="Y104"/>
      <c r="Z104"/>
      <c r="AA104"/>
      <c r="AG104"/>
      <c r="AH104"/>
      <c r="AI104"/>
    </row>
    <row r="105" spans="1:35" s="14" customFormat="1" ht="14.5">
      <c r="A105"/>
      <c r="B105"/>
      <c r="C105"/>
      <c r="D105" s="4"/>
      <c r="E105" s="4"/>
      <c r="F105"/>
      <c r="M105" s="151"/>
      <c r="N105" s="151"/>
      <c r="Y105"/>
      <c r="Z105"/>
      <c r="AA105"/>
      <c r="AG105"/>
      <c r="AH105"/>
      <c r="AI105"/>
    </row>
    <row r="106" spans="1:35" s="14" customFormat="1" ht="14.5">
      <c r="A106"/>
      <c r="B106"/>
      <c r="C106"/>
      <c r="D106" s="4"/>
      <c r="E106" s="4"/>
      <c r="F106"/>
      <c r="M106" s="151"/>
      <c r="N106" s="151"/>
      <c r="Y106"/>
      <c r="Z106"/>
      <c r="AA106"/>
      <c r="AG106"/>
      <c r="AH106"/>
      <c r="AI106"/>
    </row>
    <row r="107" spans="1:35" s="14" customFormat="1" ht="14.5">
      <c r="A107"/>
      <c r="B107"/>
      <c r="C107"/>
      <c r="D107" s="4"/>
      <c r="E107" s="4"/>
      <c r="F107"/>
      <c r="M107" s="151"/>
      <c r="N107" s="151"/>
      <c r="Y107"/>
      <c r="Z107"/>
      <c r="AA107"/>
      <c r="AG107"/>
      <c r="AH107"/>
      <c r="AI107"/>
    </row>
    <row r="108" spans="1:35" s="14" customFormat="1" ht="14.5">
      <c r="A108"/>
      <c r="B108"/>
      <c r="C108"/>
      <c r="D108" s="4"/>
      <c r="E108" s="4"/>
      <c r="F108"/>
      <c r="M108" s="151"/>
      <c r="N108" s="151"/>
      <c r="Y108"/>
      <c r="Z108"/>
      <c r="AA108"/>
      <c r="AG108"/>
      <c r="AH108"/>
      <c r="AI108"/>
    </row>
    <row r="109" spans="1:35" s="14" customFormat="1" ht="14.5">
      <c r="A109"/>
      <c r="B109"/>
      <c r="C109"/>
      <c r="D109" s="4"/>
      <c r="E109" s="4"/>
      <c r="F109"/>
      <c r="M109" s="151"/>
      <c r="N109" s="151"/>
      <c r="Y109"/>
      <c r="Z109"/>
      <c r="AA109"/>
      <c r="AG109"/>
      <c r="AH109"/>
      <c r="AI109"/>
    </row>
    <row r="110" spans="1:35" s="14" customFormat="1" ht="14.5">
      <c r="A110"/>
      <c r="B110"/>
      <c r="C110"/>
      <c r="D110" s="4"/>
      <c r="E110" s="4"/>
      <c r="F110"/>
      <c r="M110" s="151"/>
      <c r="N110" s="151"/>
      <c r="Y110"/>
      <c r="Z110"/>
      <c r="AA110"/>
      <c r="AG110"/>
      <c r="AH110"/>
      <c r="AI110"/>
    </row>
    <row r="111" spans="1:35" s="14" customFormat="1" ht="14.5">
      <c r="A111"/>
      <c r="B111"/>
      <c r="C111"/>
      <c r="D111" s="4"/>
      <c r="E111" s="4"/>
      <c r="F111"/>
      <c r="M111" s="151"/>
      <c r="N111" s="151"/>
      <c r="Y111"/>
      <c r="Z111"/>
      <c r="AA111"/>
      <c r="AG111"/>
      <c r="AH111"/>
      <c r="AI111"/>
    </row>
    <row r="112" spans="1:35" s="14" customFormat="1" ht="14.5">
      <c r="A112"/>
      <c r="B112"/>
      <c r="C112"/>
      <c r="D112" s="4"/>
      <c r="E112" s="4"/>
      <c r="F112"/>
      <c r="M112" s="151"/>
      <c r="N112" s="151"/>
      <c r="Y112"/>
      <c r="Z112"/>
      <c r="AA112"/>
      <c r="AG112"/>
      <c r="AH112"/>
      <c r="AI112"/>
    </row>
    <row r="113" spans="1:35" s="14" customFormat="1" ht="14.5">
      <c r="A113"/>
      <c r="B113"/>
      <c r="C113"/>
      <c r="D113" s="4"/>
      <c r="E113" s="4"/>
      <c r="F113"/>
      <c r="M113" s="151"/>
      <c r="N113" s="151"/>
      <c r="Y113"/>
      <c r="Z113"/>
      <c r="AA113"/>
      <c r="AG113"/>
      <c r="AH113"/>
      <c r="AI113"/>
    </row>
    <row r="114" spans="1:35" s="14" customFormat="1" ht="14.5">
      <c r="A114"/>
      <c r="B114"/>
      <c r="C114"/>
      <c r="D114" s="4"/>
      <c r="E114" s="4"/>
      <c r="F114"/>
      <c r="M114" s="151"/>
      <c r="N114" s="151"/>
      <c r="Y114"/>
      <c r="Z114"/>
      <c r="AA114"/>
      <c r="AG114"/>
      <c r="AH114"/>
      <c r="AI114"/>
    </row>
    <row r="115" spans="1:35" s="14" customFormat="1" ht="14.5">
      <c r="A115"/>
      <c r="B115"/>
      <c r="C115"/>
      <c r="D115" s="4"/>
      <c r="E115" s="4"/>
      <c r="F115"/>
      <c r="M115" s="151"/>
      <c r="N115" s="151"/>
      <c r="Y115"/>
      <c r="Z115"/>
      <c r="AA115"/>
      <c r="AG115"/>
      <c r="AH115"/>
      <c r="AI115"/>
    </row>
    <row r="116" spans="1:35" s="14" customFormat="1" ht="14.5">
      <c r="A116"/>
      <c r="B116"/>
      <c r="C116"/>
      <c r="D116" s="4"/>
      <c r="E116" s="4"/>
      <c r="F116"/>
      <c r="M116" s="151"/>
      <c r="N116" s="151"/>
      <c r="Y116"/>
      <c r="Z116"/>
      <c r="AA116"/>
      <c r="AG116"/>
      <c r="AH116"/>
      <c r="AI116"/>
    </row>
    <row r="117" spans="1:35" s="14" customFormat="1" ht="14.5">
      <c r="A117"/>
      <c r="B117"/>
      <c r="C117"/>
      <c r="D117" s="4"/>
      <c r="E117" s="4"/>
      <c r="F117"/>
      <c r="M117" s="151"/>
      <c r="N117" s="151"/>
      <c r="Y117"/>
      <c r="Z117"/>
      <c r="AA117"/>
      <c r="AG117"/>
      <c r="AH117"/>
      <c r="AI117"/>
    </row>
    <row r="118" spans="1:35" s="14" customFormat="1" ht="14.5">
      <c r="A118"/>
      <c r="B118"/>
      <c r="C118"/>
      <c r="D118" s="4"/>
      <c r="E118" s="4"/>
      <c r="F118"/>
      <c r="M118" s="151"/>
      <c r="N118" s="151"/>
      <c r="Y118"/>
      <c r="Z118"/>
      <c r="AA118"/>
      <c r="AG118"/>
      <c r="AH118"/>
      <c r="AI118"/>
    </row>
    <row r="119" spans="1:35" s="14" customFormat="1" ht="14.5">
      <c r="A119"/>
      <c r="B119"/>
      <c r="C119"/>
      <c r="D119" s="4"/>
      <c r="E119" s="4"/>
      <c r="F119"/>
      <c r="M119" s="151"/>
      <c r="N119" s="151"/>
      <c r="Y119"/>
      <c r="Z119"/>
      <c r="AA119"/>
      <c r="AG119"/>
      <c r="AH119"/>
      <c r="AI119"/>
    </row>
    <row r="120" spans="1:35" s="14" customFormat="1" ht="14.5">
      <c r="A120"/>
      <c r="B120"/>
      <c r="C120"/>
      <c r="D120" s="4"/>
      <c r="E120" s="4"/>
      <c r="F120"/>
      <c r="M120" s="151"/>
      <c r="N120" s="151"/>
      <c r="Y120"/>
      <c r="Z120"/>
      <c r="AA120"/>
      <c r="AG120"/>
      <c r="AH120"/>
      <c r="AI120"/>
    </row>
    <row r="121" spans="1:35" s="14" customFormat="1" ht="14.5">
      <c r="A121"/>
      <c r="B121"/>
      <c r="C121"/>
      <c r="D121" s="4"/>
      <c r="E121" s="4"/>
      <c r="F121"/>
      <c r="M121" s="151"/>
      <c r="N121" s="151"/>
      <c r="Y121"/>
      <c r="Z121"/>
      <c r="AA121"/>
      <c r="AG121"/>
      <c r="AH121"/>
      <c r="AI121"/>
    </row>
    <row r="122" spans="1:35" s="14" customFormat="1" ht="14.5">
      <c r="A122"/>
      <c r="B122"/>
      <c r="C122"/>
      <c r="D122" s="4"/>
      <c r="E122" s="4"/>
      <c r="F122"/>
      <c r="M122" s="151"/>
      <c r="N122" s="151"/>
      <c r="Y122"/>
      <c r="Z122"/>
      <c r="AA122"/>
      <c r="AG122"/>
      <c r="AH122"/>
      <c r="AI122"/>
    </row>
    <row r="123" spans="1:35" s="14" customFormat="1" ht="14.5">
      <c r="A123"/>
      <c r="B123"/>
      <c r="C123"/>
      <c r="D123" s="4"/>
      <c r="E123" s="4"/>
      <c r="F123"/>
      <c r="M123" s="151"/>
      <c r="N123" s="151"/>
      <c r="Y123"/>
      <c r="Z123"/>
      <c r="AA123"/>
      <c r="AG123"/>
      <c r="AH123"/>
      <c r="AI123"/>
    </row>
    <row r="124" spans="1:35" s="14" customFormat="1" ht="14.5">
      <c r="A124"/>
      <c r="B124"/>
      <c r="C124"/>
      <c r="D124" s="4"/>
      <c r="E124" s="4"/>
      <c r="F124"/>
      <c r="M124" s="151"/>
      <c r="N124" s="151"/>
      <c r="Y124"/>
      <c r="Z124"/>
      <c r="AA124"/>
      <c r="AG124"/>
      <c r="AH124"/>
      <c r="AI124"/>
    </row>
    <row r="125" spans="1:35" s="14" customFormat="1" ht="14.5">
      <c r="A125"/>
      <c r="B125"/>
      <c r="C125"/>
      <c r="D125" s="4"/>
      <c r="E125" s="4"/>
      <c r="F125"/>
      <c r="M125" s="151"/>
      <c r="N125" s="151"/>
      <c r="Y125"/>
      <c r="Z125"/>
      <c r="AA125"/>
      <c r="AG125"/>
      <c r="AH125"/>
      <c r="AI125"/>
    </row>
    <row r="126" spans="1:35" s="14" customFormat="1" ht="14.5">
      <c r="A126"/>
      <c r="B126"/>
      <c r="C126"/>
      <c r="D126" s="4"/>
      <c r="E126" s="4"/>
      <c r="F126"/>
      <c r="M126" s="151"/>
      <c r="N126" s="151"/>
      <c r="Y126"/>
      <c r="Z126"/>
      <c r="AA126"/>
      <c r="AG126"/>
      <c r="AH126"/>
      <c r="AI126"/>
    </row>
    <row r="127" spans="1:35" s="14" customFormat="1" ht="14.5">
      <c r="A127"/>
      <c r="B127"/>
      <c r="C127"/>
      <c r="D127" s="4"/>
      <c r="E127" s="4"/>
      <c r="F127"/>
      <c r="M127" s="151"/>
      <c r="N127" s="151"/>
      <c r="Y127"/>
      <c r="Z127"/>
      <c r="AA127"/>
      <c r="AG127"/>
      <c r="AH127"/>
      <c r="AI127"/>
    </row>
    <row r="128" spans="1:35" s="14" customFormat="1" ht="14.5">
      <c r="A128"/>
      <c r="B128"/>
      <c r="C128"/>
      <c r="D128" s="4"/>
      <c r="E128" s="4"/>
      <c r="F128"/>
      <c r="M128" s="151"/>
      <c r="N128" s="151"/>
      <c r="Y128"/>
      <c r="Z128"/>
      <c r="AA128"/>
      <c r="AG128"/>
      <c r="AH128"/>
      <c r="AI128"/>
    </row>
    <row r="129" spans="1:35" s="14" customFormat="1" ht="14.5">
      <c r="A129"/>
      <c r="B129"/>
      <c r="C129"/>
      <c r="D129" s="4"/>
      <c r="E129" s="4"/>
      <c r="F129"/>
      <c r="M129" s="151"/>
      <c r="N129" s="151"/>
      <c r="Y129"/>
      <c r="Z129"/>
      <c r="AA129"/>
      <c r="AG129"/>
      <c r="AH129"/>
      <c r="AI129"/>
    </row>
    <row r="130" spans="1:35" s="14" customFormat="1" ht="14.5">
      <c r="A130"/>
      <c r="B130"/>
      <c r="C130"/>
      <c r="D130" s="4"/>
      <c r="E130" s="4"/>
      <c r="F130"/>
      <c r="M130" s="151"/>
      <c r="N130" s="151"/>
      <c r="Y130"/>
      <c r="Z130"/>
      <c r="AA130"/>
      <c r="AG130"/>
      <c r="AH130"/>
      <c r="AI130"/>
    </row>
    <row r="131" spans="1:35" s="14" customFormat="1" ht="14.5">
      <c r="A131"/>
      <c r="B131"/>
      <c r="C131"/>
      <c r="D131" s="4"/>
      <c r="E131" s="4"/>
      <c r="F131"/>
      <c r="M131" s="151"/>
      <c r="N131" s="151"/>
      <c r="Y131"/>
      <c r="Z131"/>
      <c r="AA131"/>
      <c r="AG131"/>
      <c r="AH131"/>
      <c r="AI131"/>
    </row>
    <row r="132" spans="1:35" s="14" customFormat="1" ht="14.5">
      <c r="A132"/>
      <c r="B132"/>
      <c r="C132"/>
      <c r="D132" s="4"/>
      <c r="E132" s="4"/>
      <c r="F132"/>
      <c r="M132" s="151"/>
      <c r="N132" s="151"/>
      <c r="Y132"/>
      <c r="Z132"/>
      <c r="AA132"/>
      <c r="AG132"/>
      <c r="AH132"/>
      <c r="AI132"/>
    </row>
    <row r="133" spans="1:35" s="14" customFormat="1" ht="14.5">
      <c r="A133"/>
      <c r="B133"/>
      <c r="C133"/>
      <c r="D133" s="4"/>
      <c r="E133" s="4"/>
      <c r="F133"/>
      <c r="M133" s="151"/>
      <c r="N133" s="151"/>
      <c r="Y133"/>
      <c r="Z133"/>
      <c r="AA133"/>
      <c r="AG133"/>
      <c r="AH133"/>
      <c r="AI133"/>
    </row>
    <row r="134" spans="1:35" s="14" customFormat="1" ht="14.5">
      <c r="A134"/>
      <c r="B134"/>
      <c r="C134"/>
      <c r="D134" s="4"/>
      <c r="E134" s="4"/>
      <c r="F134"/>
      <c r="M134" s="151"/>
      <c r="N134" s="151"/>
      <c r="Y134"/>
      <c r="Z134"/>
      <c r="AA134"/>
      <c r="AG134"/>
      <c r="AH134"/>
      <c r="AI134"/>
    </row>
    <row r="135" spans="1:35" s="14" customFormat="1" ht="14.5">
      <c r="A135"/>
      <c r="B135"/>
      <c r="C135"/>
      <c r="D135" s="4"/>
      <c r="E135" s="4"/>
      <c r="F135"/>
      <c r="M135" s="151"/>
      <c r="N135" s="151"/>
      <c r="Y135"/>
      <c r="Z135"/>
      <c r="AA135"/>
      <c r="AG135"/>
      <c r="AH135"/>
      <c r="AI135"/>
    </row>
    <row r="136" spans="1:35" s="14" customFormat="1" ht="14.5">
      <c r="A136"/>
      <c r="B136"/>
      <c r="C136"/>
      <c r="D136" s="4"/>
      <c r="E136" s="4"/>
      <c r="F136"/>
      <c r="M136" s="151"/>
      <c r="N136" s="151"/>
      <c r="Y136"/>
      <c r="Z136"/>
      <c r="AA136"/>
      <c r="AG136"/>
      <c r="AH136"/>
      <c r="AI136"/>
    </row>
    <row r="137" spans="1:35" s="14" customFormat="1" ht="14.5">
      <c r="A137"/>
      <c r="B137"/>
      <c r="C137"/>
      <c r="D137" s="4"/>
      <c r="E137" s="4"/>
      <c r="F137"/>
      <c r="M137" s="151"/>
      <c r="N137" s="151"/>
      <c r="Y137"/>
      <c r="Z137"/>
      <c r="AA137"/>
      <c r="AG137"/>
      <c r="AH137"/>
      <c r="AI137"/>
    </row>
    <row r="138" spans="1:35" s="14" customFormat="1" ht="14.5">
      <c r="A138"/>
      <c r="B138"/>
      <c r="C138"/>
      <c r="D138" s="4"/>
      <c r="E138" s="4"/>
      <c r="F138"/>
      <c r="M138" s="151"/>
      <c r="N138" s="151"/>
      <c r="Y138"/>
      <c r="Z138"/>
      <c r="AA138" s="4"/>
      <c r="AG138"/>
      <c r="AH138"/>
      <c r="AI138"/>
    </row>
    <row r="139" spans="1:35" s="14" customFormat="1" ht="14.5">
      <c r="A139"/>
      <c r="B139"/>
      <c r="C139"/>
      <c r="D139" s="4"/>
      <c r="E139" s="4"/>
      <c r="F139"/>
      <c r="M139" s="151"/>
      <c r="N139" s="151"/>
      <c r="AA139" s="151"/>
      <c r="AG139"/>
      <c r="AH139"/>
      <c r="AI139"/>
    </row>
    <row r="140" spans="1:35" s="14" customFormat="1" ht="14.5">
      <c r="A140"/>
      <c r="B140"/>
      <c r="C140"/>
      <c r="D140" s="4"/>
      <c r="E140" s="4"/>
      <c r="F140"/>
      <c r="M140" s="151"/>
      <c r="N140" s="151"/>
      <c r="AA140" s="151"/>
      <c r="AG140"/>
      <c r="AH140"/>
      <c r="AI140"/>
    </row>
    <row r="141" spans="1:35" s="14" customFormat="1" ht="14.5">
      <c r="A141"/>
      <c r="B141"/>
      <c r="C141"/>
      <c r="D141" s="4"/>
      <c r="E141" s="4"/>
      <c r="F141"/>
      <c r="M141" s="151"/>
      <c r="N141" s="151"/>
      <c r="AA141" s="151"/>
      <c r="AG141"/>
      <c r="AH141"/>
      <c r="AI141"/>
    </row>
    <row r="142" spans="1:35" s="14" customFormat="1" ht="14.5">
      <c r="A142"/>
      <c r="B142"/>
      <c r="C142"/>
      <c r="D142" s="4"/>
      <c r="E142" s="4"/>
      <c r="F142"/>
      <c r="M142" s="151"/>
      <c r="N142" s="151"/>
      <c r="AA142" s="151"/>
      <c r="AG142"/>
      <c r="AH142"/>
      <c r="AI142"/>
    </row>
    <row r="143" spans="1:35" s="14" customFormat="1" ht="14.5">
      <c r="A143"/>
      <c r="B143"/>
      <c r="C143"/>
      <c r="D143" s="4"/>
      <c r="E143" s="4"/>
      <c r="F143"/>
      <c r="M143" s="151"/>
      <c r="N143" s="151"/>
      <c r="AA143" s="151"/>
      <c r="AG143"/>
      <c r="AH143"/>
      <c r="AI143"/>
    </row>
    <row r="144" spans="1:35" s="14" customFormat="1" ht="14.5">
      <c r="A144"/>
      <c r="B144"/>
      <c r="C144"/>
      <c r="D144" s="4"/>
      <c r="E144" s="4"/>
      <c r="F144"/>
      <c r="M144" s="151"/>
      <c r="N144" s="151"/>
      <c r="AA144" s="151"/>
      <c r="AG144"/>
      <c r="AH144"/>
      <c r="AI144"/>
    </row>
    <row r="145" spans="1:35" s="14" customFormat="1" ht="14.5">
      <c r="A145"/>
      <c r="B145"/>
      <c r="C145"/>
      <c r="D145" s="4"/>
      <c r="E145" s="4"/>
      <c r="F145"/>
      <c r="M145" s="151"/>
      <c r="N145" s="151"/>
      <c r="AA145" s="151"/>
      <c r="AG145"/>
      <c r="AH145"/>
      <c r="AI145"/>
    </row>
    <row r="146" spans="1:35" s="14" customFormat="1" ht="14.5">
      <c r="A146"/>
      <c r="B146"/>
      <c r="C146"/>
      <c r="D146" s="4"/>
      <c r="E146" s="4"/>
      <c r="F146"/>
      <c r="M146" s="151"/>
      <c r="N146" s="151"/>
      <c r="AA146" s="151"/>
      <c r="AG146"/>
      <c r="AH146"/>
      <c r="AI146"/>
    </row>
    <row r="147" spans="1:35" s="14" customFormat="1" ht="14.5">
      <c r="A147"/>
      <c r="B147"/>
      <c r="C147"/>
      <c r="D147" s="4"/>
      <c r="E147" s="4"/>
      <c r="F147"/>
      <c r="M147" s="151"/>
      <c r="N147" s="151"/>
      <c r="AA147" s="151"/>
      <c r="AG147"/>
      <c r="AH147"/>
      <c r="AI147"/>
    </row>
    <row r="148" spans="1:35" s="14" customFormat="1" ht="14.5">
      <c r="A148"/>
      <c r="B148"/>
      <c r="C148"/>
      <c r="D148" s="4"/>
      <c r="E148" s="4"/>
      <c r="F148"/>
      <c r="M148" s="151"/>
      <c r="N148" s="151"/>
      <c r="AA148" s="151"/>
      <c r="AG148"/>
      <c r="AH148"/>
      <c r="AI148"/>
    </row>
    <row r="149" spans="1:35" s="14" customFormat="1" ht="14.5">
      <c r="A149"/>
      <c r="B149"/>
      <c r="C149"/>
      <c r="D149" s="4"/>
      <c r="E149" s="4"/>
      <c r="F149"/>
      <c r="M149" s="151"/>
      <c r="N149" s="151"/>
      <c r="AA149" s="151"/>
      <c r="AG149"/>
      <c r="AH149"/>
      <c r="AI149"/>
    </row>
    <row r="150" spans="1:35" s="14" customFormat="1" ht="14.5">
      <c r="A150"/>
      <c r="B150"/>
      <c r="C150"/>
      <c r="D150" s="4"/>
      <c r="E150" s="4"/>
      <c r="F150"/>
      <c r="M150" s="151"/>
      <c r="N150" s="151"/>
      <c r="AA150" s="151"/>
      <c r="AG150"/>
      <c r="AH150"/>
      <c r="AI150"/>
    </row>
    <row r="151" spans="1:35" s="14" customFormat="1" ht="14.5">
      <c r="A151"/>
      <c r="B151"/>
      <c r="C151"/>
      <c r="D151" s="4"/>
      <c r="E151" s="4"/>
      <c r="F151"/>
      <c r="M151" s="151"/>
      <c r="N151" s="151"/>
      <c r="AA151" s="151"/>
      <c r="AG151"/>
      <c r="AH151"/>
      <c r="AI151"/>
    </row>
    <row r="152" spans="1:35" s="14" customFormat="1" ht="14.5">
      <c r="A152"/>
      <c r="B152"/>
      <c r="C152"/>
      <c r="D152" s="4"/>
      <c r="E152" s="4"/>
      <c r="F152"/>
      <c r="M152" s="151"/>
      <c r="N152" s="151"/>
      <c r="AA152" s="151"/>
      <c r="AG152"/>
      <c r="AH152"/>
      <c r="AI152"/>
    </row>
    <row r="153" spans="1:35" s="14" customFormat="1" ht="14.5">
      <c r="A153"/>
      <c r="B153"/>
      <c r="C153"/>
      <c r="D153" s="4"/>
      <c r="E153" s="4"/>
      <c r="F153"/>
      <c r="M153" s="151"/>
      <c r="N153" s="151"/>
      <c r="AA153" s="151"/>
      <c r="AG153"/>
      <c r="AH153"/>
      <c r="AI153"/>
    </row>
    <row r="154" spans="1:35" s="14" customFormat="1" ht="14.5">
      <c r="A154"/>
      <c r="B154"/>
      <c r="C154"/>
      <c r="D154" s="4"/>
      <c r="E154" s="4"/>
      <c r="F154"/>
      <c r="M154" s="151"/>
      <c r="N154" s="151"/>
      <c r="AA154" s="151"/>
      <c r="AG154"/>
      <c r="AH154"/>
      <c r="AI154"/>
    </row>
    <row r="155" spans="1:35" s="14" customFormat="1" ht="14.5">
      <c r="A155"/>
      <c r="B155"/>
      <c r="C155"/>
      <c r="D155" s="4"/>
      <c r="E155" s="4"/>
      <c r="F155"/>
      <c r="M155" s="151"/>
      <c r="N155" s="151"/>
      <c r="AA155" s="151"/>
      <c r="AG155"/>
      <c r="AH155"/>
      <c r="AI155"/>
    </row>
    <row r="156" spans="1:35" s="14" customFormat="1" ht="14.5">
      <c r="A156"/>
      <c r="B156"/>
      <c r="C156"/>
      <c r="D156" s="4"/>
      <c r="E156" s="4"/>
      <c r="F156"/>
      <c r="M156" s="151"/>
      <c r="N156" s="151"/>
      <c r="AA156" s="151"/>
      <c r="AG156"/>
      <c r="AH156"/>
      <c r="AI156"/>
    </row>
    <row r="157" spans="1:35" s="14" customFormat="1" ht="14.5">
      <c r="A157"/>
      <c r="B157"/>
      <c r="C157"/>
      <c r="D157" s="4"/>
      <c r="E157" s="4"/>
      <c r="F157"/>
      <c r="M157" s="151"/>
      <c r="N157" s="151"/>
      <c r="AA157" s="151"/>
      <c r="AG157"/>
      <c r="AH157"/>
      <c r="AI157"/>
    </row>
    <row r="158" spans="1:35" s="14" customFormat="1" ht="14.5">
      <c r="A158"/>
      <c r="B158"/>
      <c r="C158"/>
      <c r="D158" s="4"/>
      <c r="E158" s="4"/>
      <c r="F158"/>
      <c r="M158" s="151"/>
      <c r="N158" s="151"/>
      <c r="AA158" s="151"/>
      <c r="AG158"/>
      <c r="AH158"/>
      <c r="AI158"/>
    </row>
    <row r="159" spans="1:35" s="14" customFormat="1" ht="14.5">
      <c r="A159"/>
      <c r="B159"/>
      <c r="C159"/>
      <c r="D159" s="4"/>
      <c r="E159" s="4"/>
      <c r="F159"/>
      <c r="M159" s="151"/>
      <c r="N159" s="151"/>
      <c r="AA159" s="151"/>
      <c r="AG159"/>
      <c r="AH159"/>
      <c r="AI159"/>
    </row>
    <row r="160" spans="1:35" s="14" customFormat="1" ht="14.5">
      <c r="A160"/>
      <c r="B160"/>
      <c r="C160"/>
      <c r="D160" s="4"/>
      <c r="E160" s="4"/>
      <c r="F160"/>
      <c r="M160" s="151"/>
      <c r="N160" s="151"/>
      <c r="AA160" s="151"/>
      <c r="AG160"/>
      <c r="AH160"/>
      <c r="AI160"/>
    </row>
    <row r="161" spans="1:35" s="14" customFormat="1" ht="14.5">
      <c r="A161"/>
      <c r="B161"/>
      <c r="C161"/>
      <c r="D161" s="4"/>
      <c r="E161" s="4"/>
      <c r="F161"/>
      <c r="M161" s="151"/>
      <c r="N161" s="151"/>
      <c r="AA161" s="151"/>
      <c r="AG161"/>
      <c r="AH161"/>
      <c r="AI161"/>
    </row>
    <row r="162" spans="1:35" s="14" customFormat="1" ht="14.5">
      <c r="A162"/>
      <c r="B162"/>
      <c r="C162"/>
      <c r="D162" s="4"/>
      <c r="E162" s="4"/>
      <c r="F162"/>
      <c r="M162" s="151"/>
      <c r="N162" s="151"/>
      <c r="AA162" s="151"/>
      <c r="AG162"/>
      <c r="AH162"/>
      <c r="AI162"/>
    </row>
    <row r="163" spans="1:35" s="14" customFormat="1" ht="14.5">
      <c r="A163"/>
      <c r="B163"/>
      <c r="C163"/>
      <c r="D163" s="4"/>
      <c r="E163" s="4"/>
      <c r="F163"/>
      <c r="M163" s="151"/>
      <c r="N163" s="151"/>
      <c r="AA163" s="151"/>
      <c r="AG163"/>
      <c r="AH163"/>
      <c r="AI163"/>
    </row>
    <row r="164" spans="1:35" s="14" customFormat="1" ht="14.5">
      <c r="A164"/>
      <c r="B164"/>
      <c r="C164"/>
      <c r="D164" s="4"/>
      <c r="E164" s="4"/>
      <c r="F164"/>
      <c r="M164" s="151"/>
      <c r="N164" s="151"/>
      <c r="AA164" s="151"/>
      <c r="AG164"/>
      <c r="AH164"/>
      <c r="AI164"/>
    </row>
    <row r="165" spans="1:35" s="14" customFormat="1" ht="14.5">
      <c r="A165"/>
      <c r="B165"/>
      <c r="C165"/>
      <c r="D165" s="4"/>
      <c r="E165" s="4"/>
      <c r="F165"/>
      <c r="M165" s="151"/>
      <c r="N165" s="151"/>
      <c r="AA165" s="151"/>
      <c r="AG165"/>
      <c r="AH165"/>
      <c r="AI165"/>
    </row>
    <row r="166" spans="1:35" s="14" customFormat="1" ht="14.5">
      <c r="A166"/>
      <c r="B166"/>
      <c r="C166"/>
      <c r="D166" s="4"/>
      <c r="E166" s="4"/>
      <c r="F166"/>
      <c r="M166" s="151"/>
      <c r="N166" s="151"/>
      <c r="AA166" s="151"/>
      <c r="AG166"/>
      <c r="AH166"/>
      <c r="AI166"/>
    </row>
    <row r="167" spans="1:35" s="14" customFormat="1" ht="14.5">
      <c r="A167"/>
      <c r="B167"/>
      <c r="C167"/>
      <c r="D167" s="4"/>
      <c r="E167" s="4"/>
      <c r="F167"/>
      <c r="M167" s="151"/>
      <c r="N167" s="151"/>
      <c r="AA167" s="151"/>
      <c r="AG167"/>
      <c r="AH167"/>
      <c r="AI167"/>
    </row>
    <row r="168" spans="1:35" s="14" customFormat="1" ht="14.5">
      <c r="A168"/>
      <c r="B168"/>
      <c r="C168"/>
      <c r="D168" s="4"/>
      <c r="E168" s="4"/>
      <c r="F168"/>
      <c r="M168" s="151"/>
      <c r="N168" s="151"/>
      <c r="AA168" s="151"/>
      <c r="AG168"/>
      <c r="AH168"/>
      <c r="AI168"/>
    </row>
    <row r="169" spans="1:35" s="14" customFormat="1" ht="14.5">
      <c r="A169"/>
      <c r="B169"/>
      <c r="C169"/>
      <c r="D169" s="4"/>
      <c r="E169" s="4"/>
      <c r="F169"/>
      <c r="M169" s="151"/>
      <c r="N169" s="151"/>
      <c r="AA169" s="151"/>
      <c r="AG169"/>
      <c r="AH169"/>
      <c r="AI169"/>
    </row>
    <row r="170" spans="1:35" s="14" customFormat="1" ht="14.5">
      <c r="A170"/>
      <c r="B170"/>
      <c r="C170"/>
      <c r="D170" s="4"/>
      <c r="E170" s="4"/>
      <c r="F170"/>
      <c r="M170" s="151"/>
      <c r="N170" s="151"/>
      <c r="AA170" s="151"/>
      <c r="AG170"/>
      <c r="AH170"/>
      <c r="AI170"/>
    </row>
    <row r="171" spans="1:35" s="14" customFormat="1" ht="14.5">
      <c r="A171"/>
      <c r="B171"/>
      <c r="C171"/>
      <c r="D171" s="4"/>
      <c r="E171" s="4"/>
      <c r="F171"/>
      <c r="M171" s="151"/>
      <c r="N171" s="151"/>
      <c r="AA171" s="151"/>
      <c r="AG171"/>
      <c r="AH171"/>
      <c r="AI171"/>
    </row>
    <row r="172" spans="1:35" s="14" customFormat="1" ht="14.5">
      <c r="A172"/>
      <c r="B172"/>
      <c r="C172"/>
      <c r="D172" s="4"/>
      <c r="E172" s="4"/>
      <c r="F172"/>
      <c r="M172" s="151"/>
      <c r="N172" s="151"/>
      <c r="AA172" s="151"/>
      <c r="AG172"/>
      <c r="AH172"/>
      <c r="AI172"/>
    </row>
    <row r="173" spans="1:35" s="14" customFormat="1" ht="14.5">
      <c r="A173"/>
      <c r="B173"/>
      <c r="C173"/>
      <c r="D173" s="4"/>
      <c r="E173" s="4"/>
      <c r="F173"/>
      <c r="M173" s="151"/>
      <c r="N173" s="151"/>
      <c r="AA173" s="151"/>
      <c r="AG173"/>
      <c r="AH173"/>
      <c r="AI173"/>
    </row>
    <row r="174" spans="1:35" s="14" customFormat="1" ht="14.5">
      <c r="A174"/>
      <c r="B174"/>
      <c r="C174"/>
      <c r="D174" s="4"/>
      <c r="E174" s="4"/>
      <c r="F174"/>
      <c r="M174" s="151"/>
      <c r="N174" s="151"/>
      <c r="AA174" s="151"/>
      <c r="AG174"/>
      <c r="AH174"/>
      <c r="AI174"/>
    </row>
    <row r="175" spans="1:35" s="14" customFormat="1" ht="14.5">
      <c r="A175"/>
      <c r="B175"/>
      <c r="C175"/>
      <c r="D175" s="4"/>
      <c r="E175" s="4"/>
      <c r="F175"/>
      <c r="M175" s="151"/>
      <c r="N175" s="151"/>
      <c r="AA175" s="151"/>
      <c r="AG175"/>
      <c r="AH175"/>
      <c r="AI175"/>
    </row>
    <row r="176" spans="1:35" s="14" customFormat="1" ht="14.5">
      <c r="A176"/>
      <c r="B176"/>
      <c r="C176"/>
      <c r="D176" s="4"/>
      <c r="E176" s="4"/>
      <c r="F176"/>
      <c r="M176" s="151"/>
      <c r="N176" s="151"/>
      <c r="AA176" s="151"/>
      <c r="AG176"/>
      <c r="AH176"/>
      <c r="AI176"/>
    </row>
    <row r="177" spans="1:41" s="14" customFormat="1" ht="14.5">
      <c r="A177"/>
      <c r="B177"/>
      <c r="C177"/>
      <c r="D177" s="4"/>
      <c r="E177" s="4"/>
      <c r="F177"/>
      <c r="M177" s="151"/>
      <c r="N177" s="151"/>
      <c r="AA177" s="151"/>
      <c r="AG177"/>
      <c r="AH177"/>
      <c r="AI177"/>
    </row>
    <row r="178" spans="1:41" s="14" customFormat="1" ht="14.5">
      <c r="A178"/>
      <c r="B178"/>
      <c r="C178"/>
      <c r="D178" s="4"/>
      <c r="E178" s="4"/>
      <c r="F178"/>
      <c r="M178" s="151"/>
      <c r="N178" s="151"/>
      <c r="AA178" s="151"/>
      <c r="AG178"/>
      <c r="AH178"/>
      <c r="AI178"/>
    </row>
    <row r="179" spans="1:41" s="14" customFormat="1" ht="14.5">
      <c r="A179"/>
      <c r="B179"/>
      <c r="C179"/>
      <c r="D179" s="4"/>
      <c r="E179" s="4"/>
      <c r="F179"/>
      <c r="M179" s="151"/>
      <c r="N179" s="151"/>
      <c r="AA179" s="151"/>
      <c r="AG179"/>
      <c r="AH179"/>
      <c r="AI179"/>
    </row>
    <row r="180" spans="1:41" s="14" customFormat="1" ht="14.5">
      <c r="A180"/>
      <c r="B180"/>
      <c r="C180"/>
      <c r="D180" s="4"/>
      <c r="E180" s="4"/>
      <c r="F180"/>
      <c r="M180" s="151"/>
      <c r="N180" s="151"/>
      <c r="AA180" s="151"/>
      <c r="AG180"/>
      <c r="AH180"/>
      <c r="AI180"/>
    </row>
    <row r="181" spans="1:41" s="14" customFormat="1" ht="14.5">
      <c r="A181"/>
      <c r="B181"/>
      <c r="C181"/>
      <c r="D181" s="4"/>
      <c r="E181" s="4"/>
      <c r="F181"/>
      <c r="M181" s="151"/>
      <c r="N181" s="151"/>
      <c r="AA181" s="151"/>
      <c r="AG181"/>
      <c r="AH181"/>
      <c r="AI181"/>
    </row>
    <row r="182" spans="1:41" s="14" customFormat="1" ht="14.5">
      <c r="A182"/>
      <c r="B182"/>
      <c r="C182"/>
      <c r="D182" s="4"/>
      <c r="E182" s="4"/>
      <c r="F182"/>
      <c r="M182" s="151"/>
      <c r="N182" s="151"/>
      <c r="AA182" s="151"/>
      <c r="AG182"/>
      <c r="AH182"/>
      <c r="AI182"/>
    </row>
    <row r="183" spans="1:41" s="14" customFormat="1" ht="14.5">
      <c r="A183"/>
      <c r="B183"/>
      <c r="C183"/>
      <c r="D183" s="4"/>
      <c r="E183" s="4"/>
      <c r="F183"/>
      <c r="M183" s="151"/>
      <c r="N183" s="151"/>
      <c r="AA183" s="151"/>
      <c r="AG183"/>
      <c r="AH183"/>
      <c r="AI183"/>
    </row>
    <row r="184" spans="1:41" s="14" customFormat="1" ht="14.5">
      <c r="A184"/>
      <c r="B184"/>
      <c r="C184"/>
      <c r="D184" s="4"/>
      <c r="E184" s="4"/>
      <c r="F184"/>
      <c r="K184"/>
      <c r="L184"/>
      <c r="M184" s="4"/>
      <c r="N184" s="4"/>
      <c r="O184"/>
      <c r="P184"/>
      <c r="V184"/>
      <c r="W184"/>
      <c r="AA184" s="151"/>
      <c r="AG184"/>
      <c r="AH184"/>
      <c r="AI184"/>
      <c r="AO184"/>
    </row>
    <row r="185" spans="1:41" s="14" customFormat="1" ht="14.5">
      <c r="A185"/>
      <c r="B185"/>
      <c r="C185"/>
      <c r="D185" s="4"/>
      <c r="E185" s="4"/>
      <c r="F185"/>
      <c r="K185"/>
      <c r="L185"/>
      <c r="M185" s="4"/>
      <c r="N185" s="4"/>
      <c r="O185"/>
      <c r="P185"/>
      <c r="V185"/>
      <c r="W185"/>
      <c r="AA185" s="151"/>
      <c r="AG185"/>
      <c r="AH185"/>
      <c r="AI185"/>
      <c r="AO185"/>
    </row>
    <row r="186" spans="1:41" s="14" customFormat="1" ht="14.5">
      <c r="A186"/>
      <c r="B186"/>
      <c r="C186"/>
      <c r="D186" s="4"/>
      <c r="E186" s="4"/>
      <c r="F186"/>
      <c r="K186"/>
      <c r="L186"/>
      <c r="M186" s="4"/>
      <c r="N186" s="4"/>
      <c r="O186"/>
      <c r="P186"/>
      <c r="V186"/>
      <c r="W186"/>
      <c r="AA186" s="151"/>
      <c r="AG186"/>
      <c r="AH186"/>
      <c r="AI186"/>
      <c r="AO186"/>
    </row>
    <row r="187" spans="1:41" s="14" customFormat="1" ht="14.5">
      <c r="A187"/>
      <c r="B187"/>
      <c r="C187"/>
      <c r="D187" s="4"/>
      <c r="E187" s="4"/>
      <c r="F187"/>
      <c r="K187"/>
      <c r="L187"/>
      <c r="M187" s="4"/>
      <c r="N187" s="4"/>
      <c r="O187"/>
      <c r="P187"/>
      <c r="V187"/>
      <c r="W187"/>
      <c r="AA187" s="151"/>
      <c r="AG187"/>
      <c r="AH187"/>
      <c r="AI187"/>
      <c r="AO187"/>
    </row>
    <row r="188" spans="1:41" s="14" customFormat="1" ht="14.5">
      <c r="A188"/>
      <c r="B188"/>
      <c r="C188"/>
      <c r="D188" s="4"/>
      <c r="E188" s="4"/>
      <c r="F188"/>
      <c r="K188"/>
      <c r="L188"/>
      <c r="M188" s="4"/>
      <c r="N188" s="4"/>
      <c r="O188"/>
      <c r="P188"/>
      <c r="V188"/>
      <c r="W188"/>
      <c r="AA188" s="151"/>
      <c r="AG188"/>
      <c r="AH188"/>
      <c r="AI188"/>
      <c r="AO188"/>
    </row>
    <row r="189" spans="1:41" s="14" customFormat="1" ht="14.5">
      <c r="A189"/>
      <c r="B189"/>
      <c r="C189"/>
      <c r="D189" s="4"/>
      <c r="E189" s="4"/>
      <c r="F189"/>
      <c r="K189"/>
      <c r="L189"/>
      <c r="M189" s="4"/>
      <c r="N189" s="4"/>
      <c r="O189"/>
      <c r="P189"/>
      <c r="V189"/>
      <c r="W189"/>
      <c r="AA189" s="151"/>
      <c r="AG189"/>
      <c r="AH189"/>
      <c r="AI189"/>
      <c r="AO189"/>
    </row>
    <row r="190" spans="1:41" s="14" customFormat="1" ht="14.5">
      <c r="A190"/>
      <c r="B190"/>
      <c r="C190"/>
      <c r="D190" s="4"/>
      <c r="E190" s="4"/>
      <c r="F190"/>
      <c r="K190"/>
      <c r="L190"/>
      <c r="M190" s="4"/>
      <c r="N190" s="4"/>
      <c r="O190"/>
      <c r="P190"/>
      <c r="V190"/>
      <c r="W190"/>
      <c r="AA190" s="151"/>
      <c r="AG190"/>
      <c r="AH190"/>
      <c r="AI190"/>
      <c r="AO190"/>
    </row>
    <row r="191" spans="1:41" s="14" customFormat="1" ht="14.5">
      <c r="A191"/>
      <c r="B191"/>
      <c r="C191"/>
      <c r="D191" s="4"/>
      <c r="E191" s="4"/>
      <c r="F191"/>
      <c r="K191"/>
      <c r="L191"/>
      <c r="M191" s="4"/>
      <c r="N191" s="4"/>
      <c r="O191"/>
      <c r="P191"/>
      <c r="V191"/>
      <c r="W191"/>
      <c r="AA191" s="151"/>
      <c r="AG191"/>
      <c r="AH191"/>
      <c r="AI191"/>
      <c r="AO191"/>
    </row>
    <row r="192" spans="1:41" s="14" customFormat="1" ht="14.5">
      <c r="A192"/>
      <c r="B192"/>
      <c r="C192"/>
      <c r="D192" s="4"/>
      <c r="E192" s="4"/>
      <c r="F192"/>
      <c r="K192"/>
      <c r="L192"/>
      <c r="M192" s="4"/>
      <c r="N192" s="4"/>
      <c r="O192"/>
      <c r="P192"/>
      <c r="V192"/>
      <c r="W192"/>
      <c r="AA192" s="151"/>
      <c r="AG192"/>
      <c r="AH192"/>
      <c r="AI192"/>
      <c r="AO192"/>
    </row>
    <row r="193" spans="1:41" s="14" customFormat="1" ht="14.5">
      <c r="A193"/>
      <c r="B193"/>
      <c r="C193"/>
      <c r="D193" s="4"/>
      <c r="E193" s="151"/>
      <c r="K193"/>
      <c r="L193"/>
      <c r="M193" s="4"/>
      <c r="N193" s="4"/>
      <c r="O193"/>
      <c r="P193"/>
      <c r="V193"/>
      <c r="W193"/>
      <c r="AA193" s="151"/>
      <c r="AG193"/>
      <c r="AH193"/>
      <c r="AI193"/>
      <c r="AO193"/>
    </row>
    <row r="194" spans="1:41" ht="14.25" customHeight="1">
      <c r="A194"/>
      <c r="B194"/>
      <c r="C194"/>
      <c r="S194" s="14"/>
      <c r="T194" s="14"/>
    </row>
    <row r="195" spans="1:41" ht="14.25" customHeight="1">
      <c r="A195"/>
      <c r="B195"/>
      <c r="C195"/>
    </row>
    <row r="196" spans="1:41" ht="14.25" customHeight="1">
      <c r="A196"/>
      <c r="B196"/>
      <c r="C196"/>
    </row>
    <row r="197" spans="1:41" ht="14.25" customHeight="1">
      <c r="A197"/>
      <c r="B197"/>
      <c r="C197"/>
    </row>
    <row r="198" spans="1:41" ht="14.25" customHeight="1">
      <c r="A198"/>
      <c r="B198"/>
      <c r="C198"/>
    </row>
    <row r="199" spans="1:41" ht="14.25" customHeight="1">
      <c r="A199"/>
      <c r="B199"/>
      <c r="C199"/>
    </row>
    <row r="200" spans="1:41" ht="14.25" customHeight="1">
      <c r="A200"/>
      <c r="B200"/>
      <c r="C200"/>
    </row>
    <row r="201" spans="1:41" ht="14.25" customHeight="1">
      <c r="A201"/>
      <c r="B201"/>
      <c r="C201"/>
    </row>
    <row r="202" spans="1:41" ht="14.25" customHeight="1">
      <c r="A202"/>
      <c r="B202"/>
      <c r="C202"/>
    </row>
    <row r="203" spans="1:41" ht="14.25" customHeight="1">
      <c r="A203"/>
      <c r="B203"/>
      <c r="C203"/>
    </row>
    <row r="204" spans="1:41" ht="14.25" customHeight="1">
      <c r="A204"/>
      <c r="B204"/>
      <c r="C204"/>
    </row>
    <row r="205" spans="1:41" ht="14.25" customHeight="1">
      <c r="A205"/>
      <c r="B205"/>
      <c r="C205"/>
    </row>
    <row r="206" spans="1:41" ht="14.25" customHeight="1">
      <c r="A206"/>
      <c r="B206"/>
      <c r="C206"/>
    </row>
    <row r="207" spans="1:41" ht="14.25" customHeight="1">
      <c r="A207"/>
      <c r="B207"/>
      <c r="C207"/>
    </row>
    <row r="208" spans="1:41" ht="14.25" customHeight="1">
      <c r="A208"/>
      <c r="B208"/>
      <c r="C208"/>
    </row>
    <row r="209" spans="1:3" ht="14.25" customHeight="1">
      <c r="A209"/>
      <c r="B209"/>
      <c r="C209"/>
    </row>
    <row r="210" spans="1:3" ht="14.25" customHeight="1">
      <c r="A210"/>
      <c r="B210"/>
      <c r="C210"/>
    </row>
    <row r="211" spans="1:3" ht="14.25" customHeight="1">
      <c r="A211"/>
      <c r="B211"/>
      <c r="C211"/>
    </row>
    <row r="212" spans="1:3" ht="14.25" customHeight="1">
      <c r="A212"/>
      <c r="B212"/>
      <c r="C212"/>
    </row>
    <row r="213" spans="1:3" ht="14.25" customHeight="1">
      <c r="A213"/>
      <c r="B213"/>
      <c r="C213"/>
    </row>
    <row r="214" spans="1:3" ht="14.25" customHeight="1">
      <c r="A214"/>
      <c r="B214"/>
      <c r="C214"/>
    </row>
    <row r="215" spans="1:3" ht="14.25" customHeight="1">
      <c r="A215"/>
      <c r="B215"/>
      <c r="C215"/>
    </row>
    <row r="216" spans="1:3" ht="14.25" customHeight="1">
      <c r="A216"/>
      <c r="B216"/>
      <c r="C216"/>
    </row>
    <row r="217" spans="1:3" ht="14.25" customHeight="1">
      <c r="A217"/>
      <c r="B217"/>
      <c r="C217"/>
    </row>
    <row r="218" spans="1:3" ht="14.25" customHeight="1">
      <c r="A218"/>
      <c r="B218"/>
      <c r="C218"/>
    </row>
    <row r="219" spans="1:3" ht="14.25" customHeight="1">
      <c r="A219"/>
      <c r="B219"/>
      <c r="C219"/>
    </row>
    <row r="220" spans="1:3" ht="14.25" customHeight="1">
      <c r="A220"/>
      <c r="B220"/>
      <c r="C220"/>
    </row>
    <row r="221" spans="1:3" ht="14.25" customHeight="1">
      <c r="A221"/>
      <c r="B221"/>
      <c r="C221"/>
    </row>
    <row r="222" spans="1:3" ht="14.25" customHeight="1">
      <c r="A222"/>
      <c r="B222"/>
      <c r="C222"/>
    </row>
    <row r="223" spans="1:3" ht="14.25" customHeight="1">
      <c r="A223"/>
      <c r="B223"/>
      <c r="C223"/>
    </row>
    <row r="224" spans="1:3" ht="14.25" customHeight="1">
      <c r="A224"/>
      <c r="B224"/>
      <c r="C224"/>
    </row>
    <row r="225" spans="1:3" ht="14.25" customHeight="1">
      <c r="A225"/>
      <c r="B225"/>
      <c r="C225"/>
    </row>
    <row r="226" spans="1:3" ht="14.25" customHeight="1">
      <c r="A226"/>
      <c r="B226"/>
      <c r="C226"/>
    </row>
    <row r="227" spans="1:3" ht="14.25" customHeight="1">
      <c r="A227"/>
      <c r="B227"/>
      <c r="C227"/>
    </row>
    <row r="228" spans="1:3" ht="14.25" customHeight="1">
      <c r="A228"/>
      <c r="B228"/>
      <c r="C228"/>
    </row>
    <row r="229" spans="1:3" ht="14.25" customHeight="1">
      <c r="A229"/>
      <c r="B229"/>
      <c r="C229"/>
    </row>
    <row r="230" spans="1:3" ht="14.25" customHeight="1">
      <c r="A230"/>
      <c r="B230"/>
      <c r="C230"/>
    </row>
    <row r="231" spans="1:3" ht="14.25" customHeight="1">
      <c r="A231"/>
      <c r="B231"/>
      <c r="C231"/>
    </row>
    <row r="232" spans="1:3" ht="14.25" customHeight="1">
      <c r="A232"/>
      <c r="B232"/>
      <c r="C232"/>
    </row>
    <row r="233" spans="1:3" ht="14.25" customHeight="1">
      <c r="A233"/>
      <c r="B233"/>
      <c r="C233"/>
    </row>
    <row r="234" spans="1:3" ht="14.25" customHeight="1">
      <c r="A234"/>
      <c r="B234"/>
      <c r="C234"/>
    </row>
    <row r="235" spans="1:3" ht="14.25" customHeight="1">
      <c r="A235"/>
      <c r="B235"/>
      <c r="C235"/>
    </row>
    <row r="236" spans="1:3" ht="14.25" customHeight="1">
      <c r="A236"/>
      <c r="B236"/>
      <c r="C236"/>
    </row>
    <row r="237" spans="1:3" ht="14.25" customHeight="1">
      <c r="A237"/>
      <c r="B237"/>
      <c r="C237"/>
    </row>
    <row r="238" spans="1:3" ht="14.25" customHeight="1">
      <c r="A238"/>
      <c r="B238"/>
      <c r="C238"/>
    </row>
    <row r="239" spans="1:3" ht="14.25" customHeight="1">
      <c r="A239"/>
      <c r="B239"/>
      <c r="C239"/>
    </row>
    <row r="240" spans="1:3" ht="14.25" customHeight="1">
      <c r="A240"/>
      <c r="B240"/>
      <c r="C240"/>
    </row>
    <row r="241" spans="1:3" ht="14.25" customHeight="1">
      <c r="A241"/>
      <c r="B241"/>
      <c r="C241"/>
    </row>
    <row r="242" spans="1:3" ht="14.25" customHeight="1">
      <c r="A242"/>
      <c r="B242"/>
      <c r="C242"/>
    </row>
    <row r="243" spans="1:3" ht="14.25" customHeight="1">
      <c r="A243"/>
      <c r="B243"/>
      <c r="C243"/>
    </row>
    <row r="244" spans="1:3" ht="14.25" customHeight="1">
      <c r="A244"/>
      <c r="B244"/>
      <c r="C244"/>
    </row>
    <row r="245" spans="1:3" ht="14.25" customHeight="1">
      <c r="A245"/>
      <c r="B245"/>
      <c r="C245"/>
    </row>
    <row r="246" spans="1:3" ht="14.25" customHeight="1">
      <c r="A246"/>
      <c r="B246"/>
      <c r="C246"/>
    </row>
    <row r="247" spans="1:3" ht="14.25" customHeight="1">
      <c r="A247"/>
      <c r="B247"/>
      <c r="C247"/>
    </row>
    <row r="248" spans="1:3" ht="14.25" customHeight="1">
      <c r="A248"/>
      <c r="B248"/>
      <c r="C248"/>
    </row>
    <row r="249" spans="1:3" ht="14.25" customHeight="1">
      <c r="A249"/>
      <c r="B249"/>
      <c r="C249"/>
    </row>
    <row r="250" spans="1:3" ht="14.25" customHeight="1">
      <c r="A250"/>
      <c r="B250"/>
      <c r="C250"/>
    </row>
    <row r="251" spans="1:3" ht="14.25" customHeight="1">
      <c r="A251"/>
      <c r="B251"/>
      <c r="C251"/>
    </row>
    <row r="252" spans="1:3" ht="14.25" customHeight="1">
      <c r="A252"/>
      <c r="B252"/>
      <c r="C252"/>
    </row>
    <row r="253" spans="1:3" ht="14.25" customHeight="1">
      <c r="A253"/>
      <c r="B253"/>
      <c r="C253"/>
    </row>
    <row r="254" spans="1:3" ht="14.25" customHeight="1">
      <c r="A254"/>
      <c r="B254"/>
      <c r="C254"/>
    </row>
    <row r="255" spans="1:3" ht="14.25" customHeight="1">
      <c r="A255"/>
      <c r="B255"/>
      <c r="C255"/>
    </row>
    <row r="256" spans="1:3" ht="14.25" customHeight="1">
      <c r="A256"/>
      <c r="B256"/>
      <c r="C256"/>
    </row>
    <row r="257" spans="1:3" ht="14.25" customHeight="1">
      <c r="A257"/>
      <c r="B257"/>
      <c r="C257"/>
    </row>
    <row r="258" spans="1:3" ht="14.25" customHeight="1">
      <c r="A258"/>
      <c r="B258"/>
      <c r="C258"/>
    </row>
    <row r="259" spans="1:3" ht="14.25" customHeight="1">
      <c r="A259"/>
      <c r="B259"/>
      <c r="C259"/>
    </row>
    <row r="260" spans="1:3" ht="14.25" customHeight="1">
      <c r="A260"/>
      <c r="B260"/>
      <c r="C260"/>
    </row>
    <row r="261" spans="1:3" ht="14.25" customHeight="1">
      <c r="A261"/>
      <c r="B261"/>
      <c r="C261"/>
    </row>
    <row r="262" spans="1:3" ht="14.25" customHeight="1">
      <c r="A262"/>
      <c r="B262"/>
      <c r="C262"/>
    </row>
    <row r="263" spans="1:3" ht="14.25" customHeight="1">
      <c r="A263"/>
      <c r="B263"/>
      <c r="C263"/>
    </row>
    <row r="264" spans="1:3" ht="14.25" customHeight="1">
      <c r="A264"/>
      <c r="B264"/>
      <c r="C264"/>
    </row>
    <row r="265" spans="1:3" ht="14.25" customHeight="1">
      <c r="A265"/>
      <c r="B265"/>
      <c r="C265"/>
    </row>
    <row r="266" spans="1:3" ht="14.25" customHeight="1">
      <c r="A266"/>
      <c r="B266"/>
      <c r="C266"/>
    </row>
    <row r="267" spans="1:3" ht="14.25" customHeight="1">
      <c r="A267"/>
      <c r="B267"/>
      <c r="C267"/>
    </row>
    <row r="268" spans="1:3" ht="14.25" customHeight="1">
      <c r="A268"/>
      <c r="B268"/>
      <c r="C268"/>
    </row>
    <row r="269" spans="1:3" ht="14.25" customHeight="1">
      <c r="A269"/>
      <c r="B269"/>
      <c r="C269"/>
    </row>
    <row r="270" spans="1:3" ht="14.25" customHeight="1">
      <c r="A270"/>
      <c r="B270"/>
      <c r="C270"/>
    </row>
    <row r="271" spans="1:3" ht="14.25" customHeight="1">
      <c r="A271"/>
      <c r="B271"/>
      <c r="C271"/>
    </row>
    <row r="272" spans="1:3" ht="14.25" customHeight="1">
      <c r="A272"/>
      <c r="B272"/>
      <c r="C272"/>
    </row>
    <row r="273" spans="1:3" ht="14.25" customHeight="1">
      <c r="A273"/>
      <c r="B273"/>
      <c r="C273"/>
    </row>
    <row r="274" spans="1:3" ht="14.25" customHeight="1">
      <c r="A274"/>
      <c r="B274"/>
      <c r="C274"/>
    </row>
    <row r="275" spans="1:3" ht="14.25" customHeight="1">
      <c r="A275"/>
      <c r="B275"/>
      <c r="C275"/>
    </row>
    <row r="276" spans="1:3" ht="14.25" customHeight="1">
      <c r="A276"/>
      <c r="B276"/>
      <c r="C276"/>
    </row>
    <row r="277" spans="1:3" ht="14.25" customHeight="1">
      <c r="A277"/>
      <c r="B277"/>
      <c r="C277"/>
    </row>
    <row r="278" spans="1:3" ht="14.25" customHeight="1">
      <c r="A278"/>
      <c r="B278"/>
      <c r="C278"/>
    </row>
    <row r="279" spans="1:3" ht="14.25" customHeight="1">
      <c r="A279"/>
      <c r="B279"/>
      <c r="C279"/>
    </row>
    <row r="280" spans="1:3" ht="14.25" customHeight="1">
      <c r="A280"/>
      <c r="B280"/>
      <c r="C280"/>
    </row>
    <row r="281" spans="1:3" ht="14.25" customHeight="1">
      <c r="A281"/>
      <c r="B281"/>
      <c r="C281"/>
    </row>
    <row r="282" spans="1:3" ht="14.25" customHeight="1">
      <c r="A282"/>
      <c r="B282"/>
      <c r="C282"/>
    </row>
    <row r="283" spans="1:3" ht="14.25" customHeight="1">
      <c r="A283"/>
      <c r="B283"/>
      <c r="C283"/>
    </row>
    <row r="284" spans="1:3" ht="14.25" customHeight="1">
      <c r="A284"/>
      <c r="B284"/>
      <c r="C284"/>
    </row>
    <row r="285" spans="1:3" ht="14.25" customHeight="1">
      <c r="A285"/>
      <c r="B285"/>
      <c r="C285"/>
    </row>
    <row r="286" spans="1:3" ht="14.25" customHeight="1">
      <c r="A286"/>
      <c r="B286"/>
      <c r="C286"/>
    </row>
    <row r="287" spans="1:3" ht="14.25" customHeight="1">
      <c r="A287"/>
      <c r="B287"/>
      <c r="C287"/>
    </row>
    <row r="288" spans="1:3" ht="14.25" customHeight="1">
      <c r="A288"/>
      <c r="B288"/>
      <c r="C288"/>
    </row>
    <row r="289" spans="1:3" ht="14.25" customHeight="1">
      <c r="A289"/>
      <c r="B289"/>
      <c r="C289"/>
    </row>
    <row r="290" spans="1:3" ht="14.25" customHeight="1">
      <c r="A290"/>
      <c r="B290"/>
      <c r="C290"/>
    </row>
    <row r="291" spans="1:3" ht="14.25" customHeight="1">
      <c r="A291"/>
      <c r="B291"/>
      <c r="C291"/>
    </row>
    <row r="292" spans="1:3" ht="14.25" customHeight="1">
      <c r="A292"/>
      <c r="B292"/>
      <c r="C292"/>
    </row>
    <row r="293" spans="1:3" ht="14.25" customHeight="1">
      <c r="A293"/>
      <c r="B293"/>
      <c r="C293"/>
    </row>
    <row r="294" spans="1:3" ht="14.25" customHeight="1">
      <c r="A294"/>
      <c r="B294"/>
      <c r="C294"/>
    </row>
    <row r="295" spans="1:3" ht="14.25" customHeight="1">
      <c r="A295"/>
      <c r="B295"/>
      <c r="C295"/>
    </row>
    <row r="296" spans="1:3" ht="14.25" customHeight="1">
      <c r="A296"/>
      <c r="B296"/>
      <c r="C296"/>
    </row>
    <row r="297" spans="1:3" ht="14.25" customHeight="1">
      <c r="A297"/>
      <c r="B297"/>
      <c r="C297"/>
    </row>
    <row r="298" spans="1:3" ht="14.25" customHeight="1">
      <c r="A298"/>
      <c r="B298"/>
      <c r="C298"/>
    </row>
    <row r="299" spans="1:3" ht="14.25" customHeight="1">
      <c r="A299"/>
      <c r="B299"/>
      <c r="C299"/>
    </row>
    <row r="300" spans="1:3" ht="14.25" customHeight="1">
      <c r="A300"/>
      <c r="B300"/>
      <c r="C300"/>
    </row>
    <row r="301" spans="1:3" ht="14.25" customHeight="1">
      <c r="A301"/>
      <c r="B301"/>
      <c r="C301"/>
    </row>
    <row r="302" spans="1:3" ht="14.25" customHeight="1">
      <c r="A302"/>
      <c r="B302"/>
      <c r="C302"/>
    </row>
    <row r="303" spans="1:3" ht="14.25" customHeight="1">
      <c r="A303"/>
      <c r="B303"/>
      <c r="C303"/>
    </row>
    <row r="304" spans="1:3" ht="14.25" customHeight="1">
      <c r="A304"/>
      <c r="B304"/>
      <c r="C304"/>
    </row>
    <row r="305" spans="1:3" ht="14.25" customHeight="1">
      <c r="A305"/>
      <c r="B305"/>
      <c r="C305"/>
    </row>
    <row r="306" spans="1:3" ht="14.25" customHeight="1">
      <c r="A306"/>
      <c r="B306"/>
      <c r="C306"/>
    </row>
    <row r="307" spans="1:3" ht="14.25" customHeight="1">
      <c r="A307"/>
      <c r="B307"/>
      <c r="C307"/>
    </row>
    <row r="308" spans="1:3" ht="14.25" customHeight="1">
      <c r="A308"/>
      <c r="B308"/>
      <c r="C308"/>
    </row>
    <row r="309" spans="1:3" ht="14.25" customHeight="1">
      <c r="A309"/>
      <c r="B309"/>
      <c r="C309"/>
    </row>
    <row r="310" spans="1:3" ht="14.25" customHeight="1">
      <c r="A310"/>
      <c r="B310"/>
      <c r="C310"/>
    </row>
    <row r="311" spans="1:3" ht="14.25" customHeight="1">
      <c r="A311"/>
      <c r="B311"/>
      <c r="C311"/>
    </row>
    <row r="312" spans="1:3" ht="14.25" customHeight="1">
      <c r="A312"/>
      <c r="B312"/>
      <c r="C312"/>
    </row>
    <row r="313" spans="1:3" ht="14.25" customHeight="1">
      <c r="A313"/>
      <c r="B313"/>
      <c r="C313"/>
    </row>
    <row r="314" spans="1:3" ht="14.25" customHeight="1">
      <c r="A314"/>
      <c r="B314"/>
      <c r="C314"/>
    </row>
    <row r="315" spans="1:3" ht="14.25" customHeight="1">
      <c r="A315"/>
      <c r="B315"/>
      <c r="C315"/>
    </row>
    <row r="316" spans="1:3" ht="14.25" customHeight="1">
      <c r="A316"/>
      <c r="B316"/>
      <c r="C316"/>
    </row>
    <row r="317" spans="1:3" ht="14.25" customHeight="1">
      <c r="A317"/>
      <c r="B317"/>
      <c r="C317"/>
    </row>
    <row r="318" spans="1:3" ht="14.25" customHeight="1">
      <c r="A318"/>
      <c r="B318"/>
      <c r="C318"/>
    </row>
    <row r="319" spans="1:3" ht="14.25" customHeight="1">
      <c r="A319"/>
      <c r="B319"/>
      <c r="C319"/>
    </row>
    <row r="320" spans="1:3" ht="14.25" customHeight="1">
      <c r="A320"/>
      <c r="B320"/>
      <c r="C320"/>
    </row>
    <row r="321" spans="1:3" ht="14.25" customHeight="1">
      <c r="A321"/>
      <c r="B321"/>
      <c r="C321"/>
    </row>
    <row r="322" spans="1:3" ht="14.25" customHeight="1">
      <c r="A322"/>
      <c r="B322"/>
      <c r="C322"/>
    </row>
    <row r="323" spans="1:3" ht="14.25" customHeight="1">
      <c r="A323"/>
      <c r="B323"/>
      <c r="C323"/>
    </row>
    <row r="324" spans="1:3" ht="14.25" customHeight="1">
      <c r="A324"/>
      <c r="B324"/>
      <c r="C324"/>
    </row>
    <row r="325" spans="1:3" ht="14.25" customHeight="1">
      <c r="A325"/>
      <c r="B325"/>
      <c r="C325"/>
    </row>
    <row r="326" spans="1:3" ht="14.25" customHeight="1">
      <c r="A326"/>
      <c r="B326"/>
      <c r="C326"/>
    </row>
    <row r="327" spans="1:3" ht="14.25" customHeight="1">
      <c r="A327"/>
      <c r="B327"/>
      <c r="C327"/>
    </row>
    <row r="328" spans="1:3" ht="14.25" customHeight="1">
      <c r="A328"/>
      <c r="B328"/>
      <c r="C328"/>
    </row>
    <row r="329" spans="1:3" ht="14.25" customHeight="1">
      <c r="A329"/>
      <c r="B329"/>
      <c r="C329"/>
    </row>
    <row r="330" spans="1:3" ht="14.25" customHeight="1">
      <c r="A330"/>
      <c r="B330"/>
      <c r="C330"/>
    </row>
    <row r="331" spans="1:3" ht="14.25" customHeight="1">
      <c r="A331"/>
      <c r="B331"/>
      <c r="C331"/>
    </row>
    <row r="332" spans="1:3" ht="14.25" customHeight="1">
      <c r="A332"/>
      <c r="B332"/>
      <c r="C332"/>
    </row>
    <row r="333" spans="1:3" ht="14.25" customHeight="1">
      <c r="A333"/>
      <c r="B333"/>
      <c r="C333"/>
    </row>
    <row r="334" spans="1:3" ht="14.25" customHeight="1">
      <c r="A334"/>
      <c r="B334"/>
      <c r="C334"/>
    </row>
    <row r="335" spans="1:3" ht="14.25" customHeight="1">
      <c r="A335"/>
      <c r="B335"/>
      <c r="C335"/>
    </row>
    <row r="336" spans="1:3" ht="14.25" customHeight="1">
      <c r="A336"/>
      <c r="B336"/>
      <c r="C336"/>
    </row>
    <row r="337" spans="1:3" ht="14.25" customHeight="1">
      <c r="A337"/>
      <c r="B337"/>
      <c r="C337"/>
    </row>
    <row r="338" spans="1:3" ht="14.25" customHeight="1">
      <c r="A338"/>
      <c r="B338"/>
      <c r="C338"/>
    </row>
    <row r="339" spans="1:3" ht="14.25" customHeight="1">
      <c r="A339"/>
      <c r="B339"/>
      <c r="C339"/>
    </row>
    <row r="340" spans="1:3" ht="14.25" customHeight="1">
      <c r="A340"/>
      <c r="B340"/>
      <c r="C340"/>
    </row>
    <row r="341" spans="1:3" ht="14.25" customHeight="1">
      <c r="A341"/>
      <c r="B341"/>
      <c r="C341"/>
    </row>
    <row r="342" spans="1:3" ht="14.25" customHeight="1">
      <c r="A342"/>
      <c r="B342"/>
      <c r="C342"/>
    </row>
    <row r="343" spans="1:3" ht="14.25" customHeight="1">
      <c r="A343"/>
      <c r="B343"/>
      <c r="C343"/>
    </row>
    <row r="344" spans="1:3" ht="14.25" customHeight="1">
      <c r="A344"/>
      <c r="B344"/>
      <c r="C344"/>
    </row>
    <row r="345" spans="1:3" ht="14.25" customHeight="1">
      <c r="A345"/>
      <c r="B345"/>
      <c r="C345"/>
    </row>
    <row r="346" spans="1:3" ht="14.25" customHeight="1">
      <c r="A346"/>
      <c r="B346"/>
      <c r="C346"/>
    </row>
    <row r="347" spans="1:3" ht="14.25" customHeight="1">
      <c r="A347"/>
      <c r="B347"/>
      <c r="C347"/>
    </row>
    <row r="348" spans="1:3" ht="14.25" customHeight="1">
      <c r="A348"/>
      <c r="B348"/>
      <c r="C348"/>
    </row>
    <row r="349" spans="1:3" ht="14.25" customHeight="1">
      <c r="A349"/>
      <c r="B349"/>
      <c r="C349"/>
    </row>
    <row r="350" spans="1:3" ht="14.25" customHeight="1">
      <c r="A350"/>
      <c r="B350"/>
      <c r="C350"/>
    </row>
    <row r="351" spans="1:3" ht="14.25" customHeight="1">
      <c r="A351"/>
      <c r="B351"/>
      <c r="C351"/>
    </row>
    <row r="352" spans="1:3" ht="14.25" customHeight="1">
      <c r="A352"/>
      <c r="B352"/>
      <c r="C352"/>
    </row>
    <row r="353" spans="1:3" ht="14.25" customHeight="1">
      <c r="A353"/>
      <c r="B353"/>
      <c r="C353"/>
    </row>
    <row r="354" spans="1:3" ht="14.25" customHeight="1">
      <c r="A354"/>
      <c r="B354"/>
      <c r="C354"/>
    </row>
    <row r="355" spans="1:3" ht="14.25" customHeight="1">
      <c r="A355"/>
      <c r="B355"/>
      <c r="C355"/>
    </row>
    <row r="356" spans="1:3" ht="14.25" customHeight="1">
      <c r="A356"/>
      <c r="B356"/>
      <c r="C356"/>
    </row>
    <row r="357" spans="1:3" ht="14.25" customHeight="1">
      <c r="A357"/>
      <c r="B357"/>
      <c r="C357"/>
    </row>
    <row r="358" spans="1:3" ht="14.25" customHeight="1">
      <c r="A358"/>
      <c r="B358"/>
      <c r="C358"/>
    </row>
    <row r="359" spans="1:3" ht="14.25" customHeight="1">
      <c r="A359"/>
      <c r="B359"/>
      <c r="C359"/>
    </row>
    <row r="360" spans="1:3" ht="14.25" customHeight="1">
      <c r="A360"/>
      <c r="B360"/>
      <c r="C360"/>
    </row>
    <row r="361" spans="1:3" ht="14.25" customHeight="1">
      <c r="A361"/>
      <c r="B361"/>
      <c r="C361"/>
    </row>
    <row r="362" spans="1:3" ht="14.25" customHeight="1">
      <c r="A362"/>
      <c r="B362"/>
      <c r="C362"/>
    </row>
    <row r="363" spans="1:3" ht="14.25" customHeight="1">
      <c r="A363"/>
      <c r="B363"/>
      <c r="C363"/>
    </row>
    <row r="364" spans="1:3" ht="14.25" customHeight="1">
      <c r="A364"/>
      <c r="B364"/>
      <c r="C364"/>
    </row>
    <row r="365" spans="1:3" ht="14.25" customHeight="1">
      <c r="A365"/>
      <c r="B365"/>
      <c r="C365"/>
    </row>
    <row r="366" spans="1:3" ht="14.25" customHeight="1">
      <c r="A366"/>
      <c r="B366"/>
      <c r="C366"/>
    </row>
    <row r="367" spans="1:3" ht="14.25" customHeight="1">
      <c r="A367"/>
      <c r="B367"/>
      <c r="C367"/>
    </row>
    <row r="368" spans="1:3" ht="14.25" customHeight="1">
      <c r="A368"/>
      <c r="B368"/>
      <c r="C368"/>
    </row>
    <row r="369" spans="1:3" ht="14.25" customHeight="1">
      <c r="A369"/>
      <c r="B369"/>
      <c r="C369"/>
    </row>
    <row r="370" spans="1:3" ht="14.25" customHeight="1">
      <c r="A370"/>
      <c r="B370"/>
      <c r="C370"/>
    </row>
    <row r="371" spans="1:3" ht="14.25" customHeight="1">
      <c r="A371"/>
      <c r="B371"/>
      <c r="C371"/>
    </row>
    <row r="372" spans="1:3" ht="14.25" customHeight="1">
      <c r="A372"/>
      <c r="B372"/>
      <c r="C372"/>
    </row>
    <row r="373" spans="1:3" ht="14.25" customHeight="1">
      <c r="A373"/>
      <c r="B373"/>
      <c r="C373"/>
    </row>
    <row r="374" spans="1:3" ht="14.25" customHeight="1">
      <c r="A374"/>
      <c r="B374"/>
      <c r="C374"/>
    </row>
    <row r="375" spans="1:3" ht="14.25" customHeight="1">
      <c r="A375"/>
      <c r="B375"/>
      <c r="C375"/>
    </row>
    <row r="376" spans="1:3" ht="14.25" customHeight="1">
      <c r="A376"/>
      <c r="B376"/>
      <c r="C376"/>
    </row>
    <row r="377" spans="1:3" ht="14.25" customHeight="1">
      <c r="A377"/>
      <c r="B377"/>
      <c r="C377"/>
    </row>
    <row r="378" spans="1:3" ht="14.25" customHeight="1">
      <c r="A378"/>
      <c r="B378"/>
      <c r="C378"/>
    </row>
    <row r="379" spans="1:3" ht="14.25" customHeight="1">
      <c r="A379"/>
      <c r="B379"/>
      <c r="C379"/>
    </row>
    <row r="380" spans="1:3" ht="14.25" customHeight="1">
      <c r="A380"/>
      <c r="B380"/>
      <c r="C380"/>
    </row>
    <row r="381" spans="1:3" ht="14.25" customHeight="1">
      <c r="A381"/>
      <c r="B381"/>
      <c r="C381"/>
    </row>
    <row r="382" spans="1:3" ht="14.25" customHeight="1">
      <c r="A382"/>
      <c r="B382"/>
      <c r="C382"/>
    </row>
    <row r="383" spans="1:3" ht="14.25" customHeight="1">
      <c r="A383"/>
      <c r="B383"/>
      <c r="C383"/>
    </row>
    <row r="384" spans="1:3" ht="14.25" customHeight="1">
      <c r="A384"/>
      <c r="B384"/>
      <c r="C384"/>
    </row>
    <row r="385" spans="1:3" ht="14.25" customHeight="1">
      <c r="A385"/>
      <c r="B385"/>
      <c r="C385"/>
    </row>
    <row r="386" spans="1:3" ht="14.25" customHeight="1">
      <c r="A386"/>
      <c r="B386"/>
      <c r="C386"/>
    </row>
    <row r="387" spans="1:3" ht="14.25" customHeight="1">
      <c r="A387"/>
      <c r="B387"/>
      <c r="C387"/>
    </row>
    <row r="388" spans="1:3" ht="14.25" customHeight="1">
      <c r="A388"/>
      <c r="B388"/>
      <c r="C388"/>
    </row>
    <row r="389" spans="1:3" ht="14.25" customHeight="1">
      <c r="A389"/>
      <c r="B389"/>
      <c r="C389"/>
    </row>
    <row r="390" spans="1:3" ht="14.25" customHeight="1">
      <c r="A390"/>
      <c r="B390"/>
      <c r="C390"/>
    </row>
    <row r="391" spans="1:3" ht="14.25" customHeight="1">
      <c r="A391"/>
      <c r="B391"/>
      <c r="C391"/>
    </row>
    <row r="392" spans="1:3" ht="14.25" customHeight="1">
      <c r="A392"/>
      <c r="B392"/>
      <c r="C392"/>
    </row>
    <row r="393" spans="1:3" ht="14.25" customHeight="1">
      <c r="A393"/>
      <c r="B393"/>
      <c r="C393"/>
    </row>
    <row r="394" spans="1:3" ht="14.25" customHeight="1">
      <c r="A394"/>
      <c r="B394"/>
      <c r="C394"/>
    </row>
    <row r="395" spans="1:3" ht="14.25" customHeight="1">
      <c r="A395"/>
      <c r="B395"/>
      <c r="C395"/>
    </row>
    <row r="396" spans="1:3" ht="14.25" customHeight="1">
      <c r="A396"/>
      <c r="B396"/>
      <c r="C396"/>
    </row>
    <row r="397" spans="1:3" ht="14.25" customHeight="1">
      <c r="A397"/>
      <c r="B397"/>
      <c r="C397"/>
    </row>
    <row r="398" spans="1:3" ht="14.25" customHeight="1">
      <c r="A398"/>
      <c r="B398"/>
      <c r="C398"/>
    </row>
    <row r="399" spans="1:3" ht="14.25" customHeight="1">
      <c r="A399"/>
      <c r="B399"/>
      <c r="C399"/>
    </row>
    <row r="400" spans="1:3" ht="14.25" customHeight="1">
      <c r="A400"/>
      <c r="B400"/>
      <c r="C400"/>
    </row>
    <row r="401" spans="1:3" ht="14.25" customHeight="1">
      <c r="A401"/>
      <c r="B401"/>
      <c r="C401"/>
    </row>
    <row r="402" spans="1:3" ht="14.25" customHeight="1">
      <c r="A402"/>
      <c r="B402"/>
      <c r="C402"/>
    </row>
    <row r="403" spans="1:3" ht="14.25" customHeight="1">
      <c r="A403"/>
      <c r="B403"/>
      <c r="C403"/>
    </row>
    <row r="404" spans="1:3" ht="14.25" customHeight="1">
      <c r="A404"/>
      <c r="B404"/>
      <c r="C404"/>
    </row>
    <row r="405" spans="1:3" ht="14.25" customHeight="1">
      <c r="A405"/>
      <c r="B405"/>
      <c r="C405"/>
    </row>
    <row r="406" spans="1:3" ht="14.25" customHeight="1">
      <c r="A406"/>
      <c r="B406"/>
      <c r="C406"/>
    </row>
    <row r="407" spans="1:3" ht="14.25" customHeight="1">
      <c r="A407"/>
      <c r="B407"/>
      <c r="C407"/>
    </row>
    <row r="408" spans="1:3" ht="14.25" customHeight="1">
      <c r="A408"/>
      <c r="B408"/>
      <c r="C408"/>
    </row>
    <row r="409" spans="1:3" ht="14.25" customHeight="1">
      <c r="A409"/>
      <c r="B409"/>
      <c r="C409"/>
    </row>
    <row r="410" spans="1:3" ht="14.25" customHeight="1">
      <c r="A410"/>
      <c r="B410"/>
      <c r="C410"/>
    </row>
    <row r="411" spans="1:3" ht="14.25" customHeight="1">
      <c r="A411"/>
      <c r="B411"/>
      <c r="C411"/>
    </row>
    <row r="412" spans="1:3" ht="14.25" customHeight="1">
      <c r="A412"/>
      <c r="B412"/>
      <c r="C412"/>
    </row>
    <row r="413" spans="1:3" ht="14.25" customHeight="1">
      <c r="A413"/>
      <c r="B413"/>
      <c r="C413"/>
    </row>
    <row r="414" spans="1:3" ht="14.25" customHeight="1">
      <c r="A414"/>
      <c r="B414"/>
      <c r="C414"/>
    </row>
    <row r="415" spans="1:3" ht="14.25" customHeight="1">
      <c r="A415"/>
      <c r="B415"/>
      <c r="C415"/>
    </row>
    <row r="416" spans="1:3" ht="14.25" customHeight="1">
      <c r="A416"/>
      <c r="B416"/>
      <c r="C416"/>
    </row>
    <row r="417" spans="1:3" ht="14.25" customHeight="1">
      <c r="A417"/>
      <c r="B417"/>
      <c r="C417"/>
    </row>
    <row r="418" spans="1:3" ht="14.25" customHeight="1">
      <c r="A418"/>
      <c r="B418"/>
      <c r="C418"/>
    </row>
    <row r="419" spans="1:3" ht="14.25" customHeight="1">
      <c r="A419"/>
      <c r="B419"/>
      <c r="C419"/>
    </row>
    <row r="420" spans="1:3" ht="14.25" customHeight="1">
      <c r="A420"/>
      <c r="B420"/>
      <c r="C420"/>
    </row>
    <row r="421" spans="1:3" ht="14.25" customHeight="1">
      <c r="A421"/>
      <c r="B421"/>
      <c r="C421"/>
    </row>
    <row r="422" spans="1:3" ht="14.25" customHeight="1">
      <c r="A422"/>
      <c r="B422"/>
      <c r="C422"/>
    </row>
  </sheetData>
  <mergeCells count="12">
    <mergeCell ref="AY7:AZ7"/>
    <mergeCell ref="A3:AU3"/>
    <mergeCell ref="K5:Z5"/>
    <mergeCell ref="AO8:AT9"/>
    <mergeCell ref="AG63:AH63"/>
    <mergeCell ref="AG62:AH62"/>
    <mergeCell ref="AG45:AK45"/>
    <mergeCell ref="AG46:AH46"/>
    <mergeCell ref="AG27:AK27"/>
    <mergeCell ref="AG28:AH28"/>
    <mergeCell ref="Q44:R45"/>
    <mergeCell ref="Q62:R63"/>
  </mergeCells>
  <conditionalFormatting sqref="S48">
    <cfRule type="cellIs" dxfId="311" priority="24" operator="notEqual">
      <formula>$R$48</formula>
    </cfRule>
  </conditionalFormatting>
  <conditionalFormatting sqref="S53">
    <cfRule type="cellIs" dxfId="310" priority="23" operator="notEqual">
      <formula>$R$53</formula>
    </cfRule>
  </conditionalFormatting>
  <conditionalFormatting sqref="S52 S70">
    <cfRule type="cellIs" dxfId="309" priority="22" operator="notEqual">
      <formula>$R$52</formula>
    </cfRule>
  </conditionalFormatting>
  <conditionalFormatting sqref="S51 S69">
    <cfRule type="cellIs" dxfId="308" priority="21" operator="notEqual">
      <formula>$R$51</formula>
    </cfRule>
  </conditionalFormatting>
  <conditionalFormatting sqref="S49">
    <cfRule type="cellIs" dxfId="307" priority="20" operator="notEqual">
      <formula>$R$49</formula>
    </cfRule>
  </conditionalFormatting>
  <conditionalFormatting sqref="S50 S68">
    <cfRule type="cellIs" dxfId="306" priority="19" operator="notEqual">
      <formula>$R$50</formula>
    </cfRule>
  </conditionalFormatting>
  <conditionalFormatting sqref="S54">
    <cfRule type="cellIs" dxfId="305" priority="12" operator="notEqual">
      <formula>$R$54</formula>
    </cfRule>
  </conditionalFormatting>
  <conditionalFormatting sqref="S70">
    <cfRule type="cellIs" dxfId="304" priority="9" operator="notEqual">
      <formula>$R$52</formula>
    </cfRule>
  </conditionalFormatting>
  <conditionalFormatting sqref="S69">
    <cfRule type="cellIs" dxfId="303" priority="8" operator="notEqual">
      <formula>$R$51</formula>
    </cfRule>
  </conditionalFormatting>
  <conditionalFormatting sqref="S68">
    <cfRule type="cellIs" dxfId="302" priority="1" operator="notEqual">
      <formula>$R$50</formula>
    </cfRule>
  </conditionalFormatting>
  <conditionalFormatting sqref="S72">
    <cfRule type="cellIs" dxfId="301" priority="5" operator="notEqual">
      <formula>$R$54</formula>
    </cfRule>
  </conditionalFormatting>
  <conditionalFormatting sqref="S67">
    <cfRule type="cellIs" dxfId="300" priority="2" operator="notEqual">
      <formula>$R$49</formula>
    </cfRule>
  </conditionalFormatting>
  <conditionalFormatting sqref="S71">
    <cfRule type="cellIs" dxfId="299" priority="10" operator="notEqual">
      <formula>$R$53</formula>
    </cfRule>
  </conditionalFormatting>
  <pageMargins left="0.25" right="0.25" top="0.75" bottom="0.75" header="0.3" footer="0.3"/>
  <pageSetup scale="48" orientation="landscape" r:id="rId14"/>
  <headerFooter>
    <oddFooter>&amp;L&amp;1#&amp;"Arial"&amp;8&amp;K000000Sensitivity: Secret</oddFooter>
  </headerFooter>
  <drawing r:id="rId15"/>
  <tableParts count="4">
    <tablePart r:id="rId16"/>
    <tablePart r:id="rId17"/>
    <tablePart r:id="rId18"/>
    <tablePart r:id="rId19"/>
  </tableParts>
  <extLst>
    <ext xmlns:x14="http://schemas.microsoft.com/office/spreadsheetml/2009/9/main" uri="{A8765BA9-456A-4dab-B4F3-ACF838C121DE}">
      <x14:slicerList>
        <x14:slicer r:id="rId20"/>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99FF"/>
    <pageSetUpPr fitToPage="1"/>
  </sheetPr>
  <dimension ref="A1:W377"/>
  <sheetViews>
    <sheetView zoomScale="80" zoomScaleNormal="80" workbookViewId="0">
      <selection activeCell="C16" sqref="C16"/>
    </sheetView>
  </sheetViews>
  <sheetFormatPr defaultColWidth="9.1796875" defaultRowHeight="15.5"/>
  <cols>
    <col min="1" max="1" width="3" style="2" customWidth="1"/>
    <col min="2" max="2" width="67" style="2" bestFit="1" customWidth="1"/>
    <col min="3" max="3" width="39.453125" style="2" customWidth="1"/>
    <col min="4" max="4" width="24" style="2" customWidth="1"/>
    <col min="5" max="5" width="15.1796875" style="2" customWidth="1"/>
    <col min="6" max="6" width="18.1796875" style="2" bestFit="1" customWidth="1"/>
    <col min="7" max="7" width="26.1796875" style="2" bestFit="1" customWidth="1"/>
    <col min="8" max="11" width="8.7265625" style="2" customWidth="1"/>
    <col min="12" max="12" width="44.7265625" style="2" customWidth="1"/>
    <col min="13" max="13" width="14.54296875" style="157" customWidth="1"/>
    <col min="14" max="14" width="21.54296875" style="157" customWidth="1"/>
    <col min="15" max="15" width="14.54296875" style="157" customWidth="1"/>
    <col min="16" max="16" width="24.26953125" style="2" customWidth="1"/>
    <col min="17" max="17" width="19.81640625" style="2" bestFit="1" customWidth="1"/>
    <col min="18" max="18" width="29.453125" style="2" bestFit="1" customWidth="1"/>
    <col min="19" max="19" width="9.1796875" style="2"/>
    <col min="20" max="20" width="14.1796875" style="2" customWidth="1"/>
    <col min="21" max="21" width="21.54296875" style="2" bestFit="1" customWidth="1"/>
    <col min="22" max="22" width="14.54296875" style="2" bestFit="1" customWidth="1"/>
    <col min="23" max="23" width="24.26953125" style="2" customWidth="1"/>
    <col min="24" max="16384" width="9.1796875" style="2"/>
  </cols>
  <sheetData>
    <row r="1" spans="2:23" ht="121.5" customHeight="1"/>
    <row r="2" spans="2:23" ht="24.75" customHeight="1"/>
    <row r="3" spans="2:23" ht="24.75" customHeight="1">
      <c r="B3" s="314" t="s">
        <v>456</v>
      </c>
      <c r="C3" s="315"/>
      <c r="D3" s="315"/>
      <c r="E3" s="315"/>
      <c r="F3" s="315"/>
      <c r="G3" s="315"/>
      <c r="L3" s="316" t="s">
        <v>457</v>
      </c>
      <c r="M3" s="317"/>
      <c r="N3" s="317"/>
      <c r="O3" s="317"/>
      <c r="T3" s="58" t="s">
        <v>458</v>
      </c>
    </row>
    <row r="4" spans="2:23">
      <c r="B4" s="156"/>
      <c r="C4" s="156"/>
      <c r="D4" s="156"/>
      <c r="E4" s="156"/>
      <c r="F4" s="156"/>
      <c r="G4" s="156"/>
      <c r="H4" s="156"/>
      <c r="I4" s="156"/>
      <c r="J4" s="156"/>
      <c r="K4" s="156"/>
    </row>
    <row r="5" spans="2:23" s="155" customFormat="1">
      <c r="B5" s="156"/>
      <c r="C5" s="156"/>
      <c r="D5" s="156"/>
      <c r="E5" s="156"/>
      <c r="F5" s="156"/>
      <c r="G5" s="156"/>
      <c r="H5" s="156"/>
      <c r="I5" s="156"/>
      <c r="J5" s="156"/>
      <c r="K5" s="156"/>
      <c r="M5" s="158"/>
      <c r="N5" s="158"/>
      <c r="O5" s="158"/>
    </row>
    <row r="6" spans="2:23">
      <c r="B6" s="441"/>
      <c r="C6" s="441"/>
      <c r="D6" s="442" t="s">
        <v>45</v>
      </c>
      <c r="E6" s="442"/>
      <c r="F6" s="442"/>
      <c r="G6" s="442"/>
      <c r="L6"/>
      <c r="M6"/>
      <c r="N6" s="1" t="s">
        <v>45</v>
      </c>
      <c r="O6"/>
      <c r="P6"/>
      <c r="Q6"/>
      <c r="R6"/>
      <c r="T6" s="1" t="s">
        <v>72</v>
      </c>
      <c r="U6" t="s">
        <v>54</v>
      </c>
      <c r="V6" t="s">
        <v>47</v>
      </c>
      <c r="W6" t="s">
        <v>56</v>
      </c>
    </row>
    <row r="7" spans="2:23" ht="31">
      <c r="B7" s="443" t="s">
        <v>72</v>
      </c>
      <c r="C7" s="443" t="s">
        <v>386</v>
      </c>
      <c r="D7" s="442" t="s">
        <v>54</v>
      </c>
      <c r="E7" s="442" t="s">
        <v>47</v>
      </c>
      <c r="F7" s="442" t="s">
        <v>406</v>
      </c>
      <c r="G7" s="418" t="s">
        <v>56</v>
      </c>
      <c r="L7" s="1" t="s">
        <v>385</v>
      </c>
      <c r="M7" s="1" t="s">
        <v>52</v>
      </c>
      <c r="N7" s="4" t="s">
        <v>54</v>
      </c>
      <c r="O7" s="4" t="s">
        <v>47</v>
      </c>
      <c r="P7" s="4" t="s">
        <v>56</v>
      </c>
      <c r="Q7"/>
      <c r="R7"/>
      <c r="T7" s="6" t="s">
        <v>57</v>
      </c>
      <c r="U7" s="11"/>
      <c r="V7" s="11"/>
      <c r="W7" s="11"/>
    </row>
    <row r="8" spans="2:23">
      <c r="B8" s="443" t="s">
        <v>57</v>
      </c>
      <c r="C8" s="418" t="s">
        <v>57</v>
      </c>
      <c r="D8" s="430"/>
      <c r="E8" s="430"/>
      <c r="F8" s="430"/>
      <c r="G8" s="430"/>
      <c r="L8" t="s">
        <v>57</v>
      </c>
      <c r="M8" t="s">
        <v>57</v>
      </c>
      <c r="N8" s="4"/>
      <c r="O8" s="4"/>
      <c r="P8" s="4"/>
      <c r="Q8"/>
      <c r="R8"/>
      <c r="T8" s="7" t="s">
        <v>60</v>
      </c>
      <c r="U8" s="21"/>
      <c r="V8" s="21"/>
      <c r="W8" s="21"/>
    </row>
    <row r="9" spans="2:23">
      <c r="B9" s="444" t="s">
        <v>58</v>
      </c>
      <c r="C9" s="444"/>
      <c r="D9" s="445"/>
      <c r="E9" s="445"/>
      <c r="F9" s="445"/>
      <c r="G9" s="445"/>
      <c r="L9" t="s">
        <v>58</v>
      </c>
      <c r="M9"/>
      <c r="N9" s="4"/>
      <c r="O9" s="4"/>
      <c r="P9" s="4"/>
      <c r="Q9"/>
      <c r="R9"/>
      <c r="T9"/>
      <c r="U9"/>
      <c r="V9"/>
      <c r="W9"/>
    </row>
    <row r="10" spans="2:23">
      <c r="B10" s="441" t="s">
        <v>60</v>
      </c>
      <c r="C10" s="441"/>
      <c r="D10" s="430"/>
      <c r="E10" s="430"/>
      <c r="F10" s="430"/>
      <c r="G10" s="430"/>
      <c r="L10" t="s">
        <v>60</v>
      </c>
      <c r="M10"/>
      <c r="N10" s="4"/>
      <c r="O10" s="4"/>
      <c r="P10" s="4"/>
      <c r="Q10"/>
      <c r="R10"/>
      <c r="T10"/>
      <c r="U10"/>
      <c r="V10"/>
      <c r="W10"/>
    </row>
    <row r="11" spans="2:23">
      <c r="B11"/>
      <c r="C11"/>
      <c r="D11"/>
      <c r="E11"/>
      <c r="F11"/>
      <c r="G11"/>
      <c r="L11"/>
      <c r="M11"/>
      <c r="N11"/>
      <c r="O11"/>
      <c r="P11"/>
      <c r="Q11"/>
      <c r="R11"/>
      <c r="T11"/>
      <c r="U11"/>
      <c r="V11"/>
      <c r="W11"/>
    </row>
    <row r="12" spans="2:23">
      <c r="B12"/>
      <c r="C12"/>
      <c r="D12"/>
      <c r="E12"/>
      <c r="F12"/>
      <c r="G12"/>
      <c r="L12"/>
      <c r="M12"/>
      <c r="N12"/>
      <c r="O12"/>
      <c r="P12"/>
      <c r="Q12"/>
      <c r="R12"/>
      <c r="T12"/>
      <c r="U12"/>
      <c r="V12"/>
      <c r="W12"/>
    </row>
    <row r="13" spans="2:23">
      <c r="B13"/>
      <c r="C13"/>
      <c r="D13"/>
      <c r="E13"/>
      <c r="F13"/>
      <c r="G13"/>
      <c r="L13"/>
      <c r="M13"/>
      <c r="N13"/>
      <c r="O13"/>
      <c r="P13"/>
      <c r="Q13"/>
      <c r="R13"/>
      <c r="T13"/>
      <c r="U13"/>
      <c r="V13"/>
      <c r="W13"/>
    </row>
    <row r="14" spans="2:23">
      <c r="B14"/>
      <c r="C14"/>
      <c r="D14"/>
      <c r="E14"/>
      <c r="F14"/>
      <c r="G14"/>
      <c r="L14"/>
      <c r="M14"/>
      <c r="N14"/>
      <c r="O14"/>
      <c r="P14"/>
      <c r="Q14"/>
      <c r="R14"/>
      <c r="T14"/>
      <c r="U14"/>
      <c r="V14"/>
      <c r="W14"/>
    </row>
    <row r="15" spans="2:23">
      <c r="B15"/>
      <c r="C15"/>
      <c r="D15"/>
      <c r="E15"/>
      <c r="F15"/>
      <c r="G15"/>
      <c r="L15"/>
      <c r="M15"/>
      <c r="N15"/>
      <c r="O15"/>
      <c r="P15"/>
      <c r="Q15"/>
      <c r="R15"/>
      <c r="T15"/>
      <c r="U15"/>
      <c r="V15"/>
      <c r="W15"/>
    </row>
    <row r="16" spans="2:23">
      <c r="B16"/>
      <c r="C16"/>
      <c r="D16"/>
      <c r="E16"/>
      <c r="F16"/>
      <c r="G16"/>
      <c r="L16"/>
      <c r="M16"/>
      <c r="N16"/>
      <c r="O16"/>
      <c r="P16"/>
      <c r="Q16"/>
      <c r="R16"/>
      <c r="T16"/>
      <c r="U16"/>
      <c r="V16"/>
      <c r="W16"/>
    </row>
    <row r="17" spans="2:22">
      <c r="B17"/>
      <c r="C17"/>
      <c r="D17"/>
      <c r="E17"/>
      <c r="F17"/>
      <c r="G17"/>
      <c r="L17"/>
      <c r="M17"/>
      <c r="N17"/>
      <c r="O17"/>
      <c r="P17"/>
      <c r="Q17"/>
      <c r="R17"/>
      <c r="T17"/>
      <c r="U17"/>
      <c r="V17"/>
    </row>
    <row r="18" spans="2:22">
      <c r="B18"/>
      <c r="C18"/>
      <c r="D18"/>
      <c r="E18"/>
      <c r="F18"/>
      <c r="G18"/>
      <c r="L18"/>
      <c r="M18"/>
      <c r="N18"/>
      <c r="O18"/>
      <c r="P18"/>
      <c r="Q18"/>
      <c r="R18"/>
      <c r="T18"/>
      <c r="U18"/>
      <c r="V18"/>
    </row>
    <row r="19" spans="2:22">
      <c r="B19"/>
      <c r="C19"/>
      <c r="D19"/>
      <c r="E19"/>
      <c r="F19"/>
      <c r="G19"/>
      <c r="L19"/>
      <c r="M19"/>
      <c r="N19"/>
      <c r="O19"/>
      <c r="P19"/>
      <c r="Q19"/>
      <c r="R19"/>
      <c r="T19"/>
      <c r="U19"/>
      <c r="V19"/>
    </row>
    <row r="20" spans="2:22">
      <c r="B20"/>
      <c r="C20"/>
      <c r="D20"/>
      <c r="E20"/>
      <c r="F20"/>
      <c r="G20"/>
      <c r="L20"/>
      <c r="M20"/>
      <c r="N20"/>
      <c r="O20"/>
      <c r="P20"/>
      <c r="Q20"/>
      <c r="R20"/>
      <c r="T20"/>
      <c r="U20"/>
      <c r="V20"/>
    </row>
    <row r="21" spans="2:22">
      <c r="B21"/>
      <c r="C21"/>
      <c r="D21"/>
      <c r="E21"/>
      <c r="F21"/>
      <c r="G21"/>
      <c r="L21"/>
      <c r="M21"/>
      <c r="N21"/>
      <c r="O21"/>
      <c r="P21"/>
      <c r="Q21"/>
      <c r="R21"/>
      <c r="T21"/>
      <c r="U21"/>
      <c r="V21"/>
    </row>
    <row r="22" spans="2:22">
      <c r="B22"/>
      <c r="C22"/>
      <c r="D22"/>
      <c r="E22"/>
      <c r="F22"/>
      <c r="G22"/>
      <c r="L22"/>
      <c r="M22"/>
      <c r="N22"/>
      <c r="O22"/>
      <c r="P22"/>
      <c r="Q22"/>
      <c r="R22"/>
      <c r="T22"/>
      <c r="U22"/>
      <c r="V22"/>
    </row>
    <row r="23" spans="2:22">
      <c r="B23"/>
      <c r="C23"/>
      <c r="D23"/>
      <c r="E23"/>
      <c r="F23"/>
      <c r="G23"/>
      <c r="L23"/>
      <c r="M23"/>
      <c r="N23"/>
      <c r="O23"/>
      <c r="P23"/>
      <c r="Q23"/>
      <c r="R23"/>
      <c r="T23"/>
      <c r="U23"/>
      <c r="V23"/>
    </row>
    <row r="24" spans="2:22">
      <c r="B24"/>
      <c r="C24"/>
      <c r="D24"/>
      <c r="E24"/>
      <c r="F24"/>
      <c r="G24"/>
      <c r="L24"/>
      <c r="M24"/>
      <c r="N24"/>
      <c r="O24"/>
      <c r="P24"/>
      <c r="Q24"/>
      <c r="R24"/>
      <c r="T24"/>
      <c r="U24"/>
      <c r="V24"/>
    </row>
    <row r="25" spans="2:22">
      <c r="B25"/>
      <c r="C25"/>
      <c r="D25"/>
      <c r="E25"/>
      <c r="F25"/>
      <c r="G25"/>
      <c r="L25"/>
      <c r="M25"/>
      <c r="N25"/>
      <c r="O25"/>
      <c r="P25"/>
      <c r="Q25"/>
      <c r="R25"/>
      <c r="T25"/>
      <c r="U25"/>
      <c r="V25"/>
    </row>
    <row r="26" spans="2:22">
      <c r="B26"/>
      <c r="C26"/>
      <c r="D26"/>
      <c r="E26"/>
      <c r="F26"/>
      <c r="G26"/>
      <c r="L26"/>
      <c r="M26"/>
      <c r="N26"/>
      <c r="O26"/>
      <c r="P26"/>
      <c r="Q26"/>
      <c r="R26"/>
      <c r="T26"/>
      <c r="U26"/>
      <c r="V26"/>
    </row>
    <row r="27" spans="2:22">
      <c r="B27"/>
      <c r="C27"/>
      <c r="D27"/>
      <c r="E27"/>
      <c r="F27"/>
      <c r="G27"/>
      <c r="L27"/>
      <c r="M27"/>
      <c r="N27"/>
      <c r="O27"/>
      <c r="P27"/>
      <c r="Q27"/>
      <c r="R27"/>
      <c r="T27"/>
      <c r="U27"/>
      <c r="V27"/>
    </row>
    <row r="28" spans="2:22">
      <c r="B28"/>
      <c r="C28"/>
      <c r="D28"/>
      <c r="E28"/>
      <c r="F28"/>
      <c r="G28"/>
      <c r="L28"/>
      <c r="M28"/>
      <c r="N28"/>
      <c r="O28"/>
      <c r="P28"/>
      <c r="Q28"/>
      <c r="R28"/>
      <c r="T28"/>
      <c r="U28"/>
      <c r="V28"/>
    </row>
    <row r="29" spans="2:22">
      <c r="B29"/>
      <c r="C29"/>
      <c r="D29"/>
      <c r="E29"/>
      <c r="F29"/>
      <c r="G29"/>
      <c r="L29"/>
      <c r="M29"/>
      <c r="N29"/>
      <c r="O29"/>
      <c r="P29"/>
    </row>
    <row r="30" spans="2:22">
      <c r="B30"/>
      <c r="C30"/>
      <c r="D30"/>
      <c r="E30"/>
      <c r="F30"/>
      <c r="G30"/>
      <c r="L30"/>
      <c r="M30"/>
      <c r="N30"/>
      <c r="O30"/>
      <c r="P30"/>
    </row>
    <row r="31" spans="2:22">
      <c r="B31"/>
      <c r="C31"/>
      <c r="D31"/>
      <c r="E31"/>
      <c r="F31"/>
      <c r="G31"/>
      <c r="L31"/>
      <c r="M31"/>
      <c r="N31"/>
      <c r="O31"/>
      <c r="P31"/>
    </row>
    <row r="32" spans="2:22">
      <c r="B32"/>
      <c r="C32"/>
      <c r="D32"/>
      <c r="E32"/>
      <c r="F32"/>
      <c r="G32"/>
      <c r="L32"/>
      <c r="M32"/>
      <c r="N32"/>
      <c r="O32"/>
      <c r="P32"/>
    </row>
    <row r="33" spans="2:16">
      <c r="B33"/>
      <c r="C33"/>
      <c r="D33"/>
      <c r="E33"/>
      <c r="F33"/>
      <c r="G33"/>
      <c r="L33"/>
      <c r="M33"/>
      <c r="N33"/>
      <c r="O33"/>
      <c r="P33"/>
    </row>
    <row r="34" spans="2:16">
      <c r="B34"/>
      <c r="C34"/>
      <c r="D34"/>
      <c r="E34"/>
      <c r="F34"/>
      <c r="G34"/>
      <c r="L34"/>
      <c r="M34"/>
      <c r="N34"/>
      <c r="O34"/>
      <c r="P34"/>
    </row>
    <row r="35" spans="2:16">
      <c r="B35"/>
      <c r="C35"/>
      <c r="D35"/>
      <c r="E35"/>
      <c r="F35"/>
      <c r="G35"/>
      <c r="L35"/>
      <c r="M35"/>
      <c r="N35"/>
      <c r="O35"/>
      <c r="P35"/>
    </row>
    <row r="36" spans="2:16">
      <c r="B36"/>
      <c r="C36"/>
      <c r="D36"/>
      <c r="E36"/>
      <c r="F36"/>
      <c r="G36"/>
      <c r="L36"/>
      <c r="M36"/>
      <c r="N36"/>
      <c r="O36"/>
      <c r="P36"/>
    </row>
    <row r="37" spans="2:16">
      <c r="B37"/>
      <c r="C37"/>
      <c r="D37"/>
      <c r="E37"/>
      <c r="F37"/>
      <c r="G37"/>
      <c r="L37"/>
      <c r="M37"/>
      <c r="N37"/>
      <c r="O37"/>
      <c r="P37"/>
    </row>
    <row r="38" spans="2:16">
      <c r="B38"/>
      <c r="C38"/>
      <c r="D38"/>
      <c r="E38"/>
      <c r="F38"/>
      <c r="G38"/>
      <c r="L38"/>
      <c r="M38"/>
      <c r="N38"/>
      <c r="O38"/>
      <c r="P38"/>
    </row>
    <row r="39" spans="2:16">
      <c r="B39"/>
      <c r="C39"/>
      <c r="D39"/>
      <c r="E39"/>
      <c r="F39"/>
      <c r="G39"/>
      <c r="L39"/>
      <c r="M39"/>
      <c r="N39"/>
      <c r="O39"/>
      <c r="P39"/>
    </row>
    <row r="40" spans="2:16">
      <c r="B40"/>
      <c r="C40"/>
      <c r="D40"/>
      <c r="E40"/>
      <c r="F40"/>
      <c r="G40"/>
      <c r="L40"/>
      <c r="M40"/>
      <c r="N40"/>
      <c r="O40"/>
      <c r="P40"/>
    </row>
    <row r="41" spans="2:16">
      <c r="B41"/>
      <c r="C41"/>
      <c r="D41"/>
      <c r="E41"/>
      <c r="F41"/>
      <c r="G41"/>
      <c r="L41"/>
      <c r="M41"/>
      <c r="N41"/>
      <c r="O41"/>
      <c r="P41"/>
    </row>
    <row r="42" spans="2:16">
      <c r="B42"/>
      <c r="C42"/>
      <c r="D42"/>
      <c r="E42"/>
      <c r="F42"/>
      <c r="G42"/>
      <c r="L42"/>
      <c r="M42"/>
      <c r="N42"/>
      <c r="O42"/>
      <c r="P42"/>
    </row>
    <row r="43" spans="2:16">
      <c r="B43"/>
      <c r="C43"/>
      <c r="D43"/>
      <c r="E43"/>
      <c r="F43"/>
      <c r="G43"/>
      <c r="L43"/>
      <c r="M43"/>
      <c r="N43"/>
      <c r="O43"/>
      <c r="P43"/>
    </row>
    <row r="44" spans="2:16">
      <c r="B44"/>
      <c r="C44"/>
      <c r="D44"/>
      <c r="E44"/>
      <c r="F44"/>
      <c r="G44"/>
      <c r="L44"/>
      <c r="M44"/>
      <c r="N44"/>
      <c r="O44"/>
      <c r="P44"/>
    </row>
    <row r="45" spans="2:16">
      <c r="B45"/>
      <c r="C45"/>
      <c r="D45"/>
      <c r="E45"/>
      <c r="F45"/>
      <c r="G45"/>
      <c r="L45"/>
      <c r="M45" s="4"/>
      <c r="N45" s="4"/>
    </row>
    <row r="46" spans="2:16">
      <c r="B46"/>
      <c r="C46"/>
      <c r="D46"/>
      <c r="E46"/>
      <c r="F46"/>
      <c r="G46"/>
      <c r="L46"/>
      <c r="M46" s="4"/>
      <c r="N46" s="4"/>
    </row>
    <row r="47" spans="2:16">
      <c r="B47"/>
      <c r="C47"/>
      <c r="D47"/>
      <c r="E47"/>
      <c r="F47"/>
      <c r="G47"/>
      <c r="L47"/>
      <c r="M47" s="4"/>
      <c r="N47" s="4"/>
    </row>
    <row r="48" spans="2:16">
      <c r="B48"/>
      <c r="C48"/>
      <c r="D48"/>
      <c r="E48"/>
      <c r="F48"/>
      <c r="G48"/>
      <c r="L48"/>
      <c r="M48" s="4"/>
      <c r="N48" s="4"/>
    </row>
    <row r="49" spans="2:14">
      <c r="B49"/>
      <c r="C49"/>
      <c r="D49"/>
      <c r="E49"/>
      <c r="F49"/>
      <c r="G49"/>
      <c r="L49"/>
      <c r="M49" s="4"/>
      <c r="N49" s="4"/>
    </row>
    <row r="50" spans="2:14">
      <c r="B50"/>
      <c r="C50"/>
      <c r="D50"/>
      <c r="E50"/>
      <c r="F50"/>
      <c r="G50"/>
      <c r="L50"/>
      <c r="M50" s="4"/>
      <c r="N50" s="4"/>
    </row>
    <row r="51" spans="2:14">
      <c r="B51"/>
      <c r="C51"/>
      <c r="D51"/>
      <c r="E51"/>
      <c r="F51"/>
      <c r="G51"/>
      <c r="L51"/>
      <c r="M51" s="4"/>
      <c r="N51" s="4"/>
    </row>
    <row r="52" spans="2:14">
      <c r="B52"/>
      <c r="C52"/>
      <c r="D52"/>
      <c r="E52"/>
      <c r="F52"/>
      <c r="G52"/>
      <c r="L52"/>
      <c r="M52" s="4"/>
      <c r="N52" s="4"/>
    </row>
    <row r="53" spans="2:14">
      <c r="B53"/>
      <c r="C53"/>
      <c r="D53"/>
      <c r="E53"/>
      <c r="F53"/>
      <c r="G53"/>
      <c r="L53"/>
      <c r="M53" s="4"/>
      <c r="N53" s="4"/>
    </row>
    <row r="54" spans="2:14">
      <c r="B54"/>
      <c r="C54"/>
      <c r="D54"/>
      <c r="E54"/>
      <c r="F54"/>
      <c r="G54"/>
      <c r="L54"/>
      <c r="M54" s="4"/>
      <c r="N54" s="4"/>
    </row>
    <row r="55" spans="2:14">
      <c r="B55"/>
      <c r="C55"/>
      <c r="D55"/>
      <c r="E55"/>
      <c r="F55"/>
      <c r="G55"/>
      <c r="L55"/>
      <c r="M55" s="4"/>
      <c r="N55" s="4"/>
    </row>
    <row r="56" spans="2:14">
      <c r="B56"/>
      <c r="C56"/>
      <c r="D56"/>
      <c r="E56"/>
      <c r="F56"/>
      <c r="G56"/>
      <c r="L56"/>
      <c r="M56" s="4"/>
      <c r="N56" s="4"/>
    </row>
    <row r="57" spans="2:14">
      <c r="B57"/>
      <c r="C57"/>
      <c r="D57"/>
      <c r="E57"/>
      <c r="F57"/>
      <c r="G57"/>
      <c r="L57"/>
      <c r="M57" s="4"/>
      <c r="N57" s="4"/>
    </row>
    <row r="58" spans="2:14">
      <c r="B58"/>
      <c r="C58"/>
      <c r="D58"/>
      <c r="E58"/>
      <c r="F58"/>
      <c r="G58"/>
      <c r="L58"/>
      <c r="M58" s="4"/>
      <c r="N58" s="4"/>
    </row>
    <row r="59" spans="2:14">
      <c r="B59"/>
      <c r="C59"/>
      <c r="D59"/>
      <c r="E59"/>
      <c r="F59"/>
      <c r="G59"/>
      <c r="L59"/>
      <c r="M59" s="4"/>
      <c r="N59" s="4"/>
    </row>
    <row r="60" spans="2:14">
      <c r="B60"/>
      <c r="C60"/>
      <c r="D60"/>
      <c r="E60"/>
      <c r="F60"/>
      <c r="G60"/>
      <c r="L60"/>
      <c r="M60" s="4"/>
      <c r="N60" s="4"/>
    </row>
    <row r="61" spans="2:14">
      <c r="B61"/>
      <c r="C61"/>
      <c r="D61"/>
      <c r="E61"/>
      <c r="F61"/>
      <c r="G61"/>
      <c r="L61"/>
      <c r="M61" s="4"/>
      <c r="N61" s="4"/>
    </row>
    <row r="62" spans="2:14">
      <c r="B62"/>
      <c r="C62"/>
      <c r="D62"/>
      <c r="E62"/>
      <c r="F62"/>
      <c r="G62"/>
      <c r="L62"/>
      <c r="M62" s="4"/>
      <c r="N62" s="4"/>
    </row>
    <row r="63" spans="2:14">
      <c r="B63"/>
      <c r="C63"/>
      <c r="D63"/>
      <c r="E63"/>
      <c r="F63"/>
      <c r="G63"/>
      <c r="L63"/>
      <c r="M63" s="4"/>
      <c r="N63" s="4"/>
    </row>
    <row r="64" spans="2:14">
      <c r="B64"/>
      <c r="C64"/>
      <c r="D64"/>
      <c r="E64"/>
      <c r="F64"/>
      <c r="G64"/>
      <c r="L64"/>
      <c r="M64" s="4"/>
      <c r="N64" s="4"/>
    </row>
    <row r="65" spans="2:14">
      <c r="B65"/>
      <c r="C65"/>
      <c r="D65"/>
      <c r="E65"/>
      <c r="F65"/>
      <c r="G65"/>
      <c r="L65"/>
      <c r="M65" s="4"/>
      <c r="N65" s="4"/>
    </row>
    <row r="66" spans="2:14">
      <c r="B66"/>
      <c r="C66"/>
      <c r="D66"/>
      <c r="E66"/>
      <c r="F66"/>
      <c r="G66"/>
      <c r="L66"/>
      <c r="M66" s="4"/>
      <c r="N66" s="4"/>
    </row>
    <row r="67" spans="2:14">
      <c r="B67"/>
      <c r="C67"/>
      <c r="D67"/>
      <c r="E67"/>
      <c r="F67"/>
      <c r="G67"/>
      <c r="L67"/>
      <c r="M67" s="4"/>
      <c r="N67" s="4"/>
    </row>
    <row r="68" spans="2:14">
      <c r="L68"/>
      <c r="M68" s="4"/>
      <c r="N68" s="4"/>
    </row>
    <row r="69" spans="2:14">
      <c r="L69"/>
      <c r="M69" s="4"/>
      <c r="N69" s="4"/>
    </row>
    <row r="70" spans="2:14">
      <c r="L70"/>
      <c r="M70" s="4"/>
      <c r="N70" s="4"/>
    </row>
    <row r="71" spans="2:14">
      <c r="L71"/>
      <c r="M71" s="4"/>
      <c r="N71" s="4"/>
    </row>
    <row r="72" spans="2:14">
      <c r="L72"/>
      <c r="M72" s="4"/>
      <c r="N72" s="4"/>
    </row>
    <row r="73" spans="2:14">
      <c r="L73"/>
      <c r="M73" s="4"/>
      <c r="N73" s="4"/>
    </row>
    <row r="74" spans="2:14">
      <c r="L74"/>
      <c r="M74" s="4"/>
      <c r="N74" s="4"/>
    </row>
    <row r="75" spans="2:14">
      <c r="L75"/>
      <c r="M75" s="4"/>
      <c r="N75" s="4"/>
    </row>
    <row r="76" spans="2:14">
      <c r="L76"/>
      <c r="M76" s="4"/>
      <c r="N76" s="4"/>
    </row>
    <row r="77" spans="2:14">
      <c r="L77"/>
      <c r="M77" s="4"/>
      <c r="N77" s="4"/>
    </row>
    <row r="78" spans="2:14">
      <c r="L78"/>
      <c r="M78" s="4"/>
      <c r="N78" s="4"/>
    </row>
    <row r="79" spans="2:14">
      <c r="L79"/>
      <c r="M79" s="4"/>
      <c r="N79" s="4"/>
    </row>
    <row r="80" spans="2:14">
      <c r="L80"/>
      <c r="M80" s="4"/>
      <c r="N80" s="4"/>
    </row>
    <row r="81" spans="1:14">
      <c r="L81"/>
      <c r="M81" s="4"/>
      <c r="N81" s="4"/>
    </row>
    <row r="82" spans="1:14">
      <c r="L82"/>
      <c r="M82" s="4"/>
      <c r="N82" s="4"/>
    </row>
    <row r="83" spans="1:14">
      <c r="L83"/>
      <c r="M83" s="4"/>
      <c r="N83" s="4"/>
    </row>
    <row r="84" spans="1:14">
      <c r="L84"/>
      <c r="M84" s="4"/>
      <c r="N84" s="4"/>
    </row>
    <row r="85" spans="1:14">
      <c r="L85"/>
      <c r="M85" s="4"/>
      <c r="N85" s="4"/>
    </row>
    <row r="86" spans="1:14">
      <c r="L86"/>
      <c r="M86" s="4"/>
      <c r="N86" s="4"/>
    </row>
    <row r="87" spans="1:14">
      <c r="L87"/>
      <c r="M87" s="4"/>
      <c r="N87" s="4"/>
    </row>
    <row r="88" spans="1:14">
      <c r="L88"/>
      <c r="M88" s="4"/>
      <c r="N88" s="4"/>
    </row>
    <row r="89" spans="1:14">
      <c r="L89"/>
      <c r="M89" s="4"/>
      <c r="N89" s="4"/>
    </row>
    <row r="90" spans="1:14">
      <c r="L90"/>
      <c r="M90" s="4"/>
      <c r="N90" s="4"/>
    </row>
    <row r="91" spans="1:14">
      <c r="A91" s="23"/>
      <c r="L91"/>
      <c r="M91" s="4"/>
      <c r="N91" s="4"/>
    </row>
    <row r="92" spans="1:14">
      <c r="A92" s="23"/>
      <c r="L92"/>
      <c r="M92" s="4"/>
      <c r="N92" s="4"/>
    </row>
    <row r="93" spans="1:14">
      <c r="A93" s="23"/>
      <c r="L93"/>
      <c r="M93" s="4"/>
      <c r="N93" s="4"/>
    </row>
    <row r="94" spans="1:14">
      <c r="A94" s="23"/>
      <c r="L94"/>
      <c r="M94" s="4"/>
      <c r="N94" s="4"/>
    </row>
    <row r="95" spans="1:14">
      <c r="A95" s="23"/>
      <c r="L95"/>
      <c r="M95" s="4"/>
      <c r="N95" s="4"/>
    </row>
    <row r="96" spans="1:14">
      <c r="A96" s="23"/>
      <c r="L96"/>
      <c r="M96" s="4"/>
      <c r="N96" s="4"/>
    </row>
    <row r="97" spans="1:14">
      <c r="A97" s="23"/>
      <c r="L97"/>
      <c r="M97" s="4"/>
      <c r="N97" s="4"/>
    </row>
    <row r="98" spans="1:14">
      <c r="A98" s="23"/>
      <c r="L98"/>
      <c r="M98" s="4"/>
      <c r="N98" s="4"/>
    </row>
    <row r="99" spans="1:14">
      <c r="A99" s="23"/>
      <c r="L99"/>
      <c r="M99" s="4"/>
      <c r="N99" s="4"/>
    </row>
    <row r="100" spans="1:14">
      <c r="A100" s="23"/>
      <c r="L100"/>
      <c r="M100" s="4"/>
      <c r="N100" s="4"/>
    </row>
    <row r="101" spans="1:14">
      <c r="A101" s="23"/>
      <c r="L101"/>
      <c r="M101" s="4"/>
      <c r="N101" s="4"/>
    </row>
    <row r="102" spans="1:14">
      <c r="A102" s="23"/>
      <c r="L102"/>
      <c r="M102" s="4"/>
      <c r="N102" s="4"/>
    </row>
    <row r="103" spans="1:14">
      <c r="A103" s="23"/>
      <c r="L103"/>
      <c r="M103" s="4"/>
      <c r="N103" s="4"/>
    </row>
    <row r="104" spans="1:14">
      <c r="A104" s="23"/>
      <c r="L104"/>
      <c r="M104" s="4"/>
      <c r="N104" s="4"/>
    </row>
    <row r="105" spans="1:14">
      <c r="A105" s="23"/>
      <c r="L105"/>
      <c r="M105" s="4"/>
      <c r="N105" s="4"/>
    </row>
    <row r="106" spans="1:14">
      <c r="A106" s="23"/>
      <c r="L106"/>
      <c r="M106" s="4"/>
      <c r="N106" s="4"/>
    </row>
    <row r="107" spans="1:14">
      <c r="A107" s="23"/>
      <c r="L107"/>
      <c r="M107" s="4"/>
      <c r="N107" s="4"/>
    </row>
    <row r="108" spans="1:14">
      <c r="A108" s="23"/>
      <c r="L108"/>
      <c r="M108" s="4"/>
      <c r="N108" s="4"/>
    </row>
    <row r="109" spans="1:14">
      <c r="A109" s="23"/>
      <c r="L109"/>
      <c r="M109" s="4"/>
      <c r="N109" s="4"/>
    </row>
    <row r="110" spans="1:14">
      <c r="A110" s="23"/>
      <c r="L110"/>
      <c r="M110" s="4"/>
      <c r="N110" s="4"/>
    </row>
    <row r="111" spans="1:14">
      <c r="A111" s="23"/>
      <c r="L111"/>
      <c r="M111" s="4"/>
      <c r="N111" s="4"/>
    </row>
    <row r="112" spans="1:14">
      <c r="A112" s="23"/>
      <c r="L112"/>
      <c r="M112" s="4"/>
      <c r="N112" s="4"/>
    </row>
    <row r="113" spans="1:14">
      <c r="A113" s="23"/>
      <c r="L113"/>
      <c r="M113" s="4"/>
      <c r="N113" s="4"/>
    </row>
    <row r="114" spans="1:14">
      <c r="A114" s="23"/>
      <c r="L114"/>
      <c r="M114" s="4"/>
      <c r="N114" s="4"/>
    </row>
    <row r="115" spans="1:14">
      <c r="A115" s="23"/>
      <c r="L115"/>
      <c r="M115" s="4"/>
      <c r="N115" s="4"/>
    </row>
    <row r="116" spans="1:14">
      <c r="A116" s="23"/>
      <c r="L116"/>
      <c r="M116" s="4"/>
      <c r="N116" s="4"/>
    </row>
    <row r="117" spans="1:14">
      <c r="A117" s="23"/>
      <c r="L117"/>
      <c r="M117" s="4"/>
      <c r="N117" s="4"/>
    </row>
    <row r="118" spans="1:14">
      <c r="A118" s="23"/>
      <c r="L118"/>
      <c r="M118" s="4"/>
      <c r="N118" s="4"/>
    </row>
    <row r="119" spans="1:14">
      <c r="A119" s="23"/>
      <c r="L119"/>
      <c r="M119" s="4"/>
      <c r="N119" s="4"/>
    </row>
    <row r="120" spans="1:14">
      <c r="A120" s="23"/>
      <c r="L120"/>
      <c r="M120" s="4"/>
      <c r="N120" s="4"/>
    </row>
    <row r="121" spans="1:14">
      <c r="A121" s="23"/>
      <c r="L121"/>
      <c r="M121" s="4"/>
      <c r="N121" s="4"/>
    </row>
    <row r="122" spans="1:14">
      <c r="A122" s="23"/>
      <c r="L122"/>
      <c r="M122" s="4"/>
      <c r="N122" s="4"/>
    </row>
    <row r="123" spans="1:14">
      <c r="A123" s="23"/>
      <c r="L123"/>
      <c r="M123" s="4"/>
      <c r="N123" s="4"/>
    </row>
    <row r="124" spans="1:14">
      <c r="A124" s="23"/>
      <c r="L124"/>
      <c r="M124" s="4"/>
      <c r="N124" s="4"/>
    </row>
    <row r="125" spans="1:14">
      <c r="A125" s="23"/>
      <c r="L125"/>
      <c r="M125" s="4"/>
      <c r="N125" s="4"/>
    </row>
    <row r="126" spans="1:14">
      <c r="A126" s="23"/>
      <c r="L126"/>
      <c r="M126" s="4"/>
      <c r="N126" s="4"/>
    </row>
    <row r="127" spans="1:14">
      <c r="A127" s="23"/>
      <c r="L127"/>
      <c r="M127" s="4"/>
      <c r="N127" s="4"/>
    </row>
    <row r="128" spans="1:14">
      <c r="A128" s="23"/>
      <c r="L128"/>
      <c r="M128" s="4"/>
      <c r="N128" s="4"/>
    </row>
    <row r="129" spans="1:14">
      <c r="A129" s="23"/>
      <c r="L129"/>
      <c r="M129" s="4"/>
      <c r="N129" s="4"/>
    </row>
    <row r="130" spans="1:14">
      <c r="A130" s="23"/>
      <c r="L130"/>
      <c r="M130" s="4"/>
      <c r="N130" s="4"/>
    </row>
    <row r="131" spans="1:14">
      <c r="A131" s="23"/>
      <c r="L131"/>
      <c r="M131" s="4"/>
      <c r="N131" s="4"/>
    </row>
    <row r="132" spans="1:14">
      <c r="A132" s="23"/>
      <c r="L132"/>
      <c r="M132" s="4"/>
      <c r="N132" s="4"/>
    </row>
    <row r="133" spans="1:14">
      <c r="A133" s="23"/>
      <c r="L133"/>
      <c r="M133" s="4"/>
      <c r="N133" s="4"/>
    </row>
    <row r="134" spans="1:14">
      <c r="A134" s="23"/>
      <c r="L134"/>
      <c r="M134" s="4"/>
      <c r="N134" s="4"/>
    </row>
    <row r="135" spans="1:14">
      <c r="A135" s="23"/>
      <c r="L135"/>
      <c r="M135" s="4"/>
      <c r="N135" s="4"/>
    </row>
    <row r="136" spans="1:14">
      <c r="A136" s="23"/>
      <c r="L136"/>
      <c r="M136" s="4"/>
      <c r="N136" s="4"/>
    </row>
    <row r="137" spans="1:14">
      <c r="A137" s="23"/>
      <c r="L137"/>
      <c r="M137" s="4"/>
      <c r="N137" s="4"/>
    </row>
    <row r="138" spans="1:14">
      <c r="A138" s="23"/>
      <c r="L138"/>
      <c r="M138" s="4"/>
      <c r="N138" s="4"/>
    </row>
    <row r="139" spans="1:14">
      <c r="A139" s="23"/>
      <c r="L139"/>
      <c r="M139" s="4"/>
      <c r="N139" s="4"/>
    </row>
    <row r="140" spans="1:14">
      <c r="A140" s="23"/>
      <c r="L140"/>
      <c r="M140" s="4"/>
      <c r="N140" s="4"/>
    </row>
    <row r="141" spans="1:14">
      <c r="A141" s="23"/>
      <c r="L141"/>
      <c r="M141" s="4"/>
      <c r="N141" s="4"/>
    </row>
    <row r="142" spans="1:14">
      <c r="A142" s="23"/>
      <c r="L142"/>
      <c r="M142" s="4"/>
      <c r="N142" s="4"/>
    </row>
    <row r="143" spans="1:14">
      <c r="A143" s="23"/>
      <c r="L143"/>
      <c r="M143" s="4"/>
      <c r="N143" s="4"/>
    </row>
    <row r="144" spans="1:14">
      <c r="A144" s="23"/>
      <c r="L144"/>
      <c r="M144" s="4"/>
      <c r="N144" s="4"/>
    </row>
    <row r="145" spans="1:14">
      <c r="A145" s="23"/>
      <c r="L145"/>
      <c r="M145" s="4"/>
      <c r="N145" s="4"/>
    </row>
    <row r="146" spans="1:14">
      <c r="A146" s="23"/>
      <c r="L146"/>
      <c r="M146" s="4"/>
      <c r="N146" s="4"/>
    </row>
    <row r="147" spans="1:14">
      <c r="A147" s="23"/>
      <c r="L147"/>
      <c r="M147" s="4"/>
      <c r="N147" s="4"/>
    </row>
    <row r="148" spans="1:14">
      <c r="A148" s="23"/>
      <c r="L148"/>
      <c r="M148" s="4"/>
      <c r="N148" s="4"/>
    </row>
    <row r="149" spans="1:14">
      <c r="A149" s="23"/>
      <c r="L149"/>
      <c r="M149" s="4"/>
      <c r="N149" s="4"/>
    </row>
    <row r="150" spans="1:14">
      <c r="A150" s="23"/>
      <c r="L150"/>
      <c r="M150" s="4"/>
      <c r="N150" s="4"/>
    </row>
    <row r="151" spans="1:14">
      <c r="A151" s="23"/>
      <c r="L151"/>
      <c r="M151" s="4"/>
      <c r="N151" s="4"/>
    </row>
    <row r="152" spans="1:14">
      <c r="A152" s="23"/>
      <c r="L152"/>
      <c r="M152" s="4"/>
      <c r="N152" s="4"/>
    </row>
    <row r="153" spans="1:14">
      <c r="A153" s="23"/>
      <c r="L153"/>
      <c r="M153" s="4"/>
      <c r="N153" s="4"/>
    </row>
    <row r="154" spans="1:14">
      <c r="A154" s="23"/>
      <c r="L154"/>
      <c r="M154" s="4"/>
      <c r="N154" s="4"/>
    </row>
    <row r="155" spans="1:14">
      <c r="A155" s="23"/>
      <c r="L155"/>
      <c r="M155" s="4"/>
      <c r="N155" s="4"/>
    </row>
    <row r="156" spans="1:14">
      <c r="A156" s="23"/>
      <c r="L156"/>
      <c r="M156" s="4"/>
      <c r="N156" s="4"/>
    </row>
    <row r="157" spans="1:14">
      <c r="A157" s="23"/>
      <c r="L157"/>
      <c r="M157" s="4"/>
      <c r="N157" s="4"/>
    </row>
    <row r="158" spans="1:14">
      <c r="A158" s="23"/>
      <c r="L158"/>
      <c r="M158" s="4"/>
      <c r="N158" s="4"/>
    </row>
    <row r="159" spans="1:14">
      <c r="A159" s="23"/>
      <c r="L159"/>
      <c r="M159" s="4"/>
      <c r="N159" s="4"/>
    </row>
    <row r="160" spans="1:14">
      <c r="A160" s="23"/>
      <c r="L160"/>
      <c r="M160" s="4"/>
      <c r="N160" s="4"/>
    </row>
    <row r="161" spans="1:14">
      <c r="A161" s="23"/>
      <c r="L161"/>
      <c r="M161" s="4"/>
      <c r="N161" s="4"/>
    </row>
    <row r="162" spans="1:14">
      <c r="A162" s="23"/>
      <c r="L162"/>
      <c r="M162" s="4"/>
      <c r="N162" s="4"/>
    </row>
    <row r="163" spans="1:14">
      <c r="A163" s="23"/>
      <c r="L163"/>
      <c r="M163" s="4"/>
      <c r="N163" s="4"/>
    </row>
    <row r="164" spans="1:14">
      <c r="A164" s="23"/>
      <c r="L164"/>
      <c r="M164" s="4"/>
      <c r="N164" s="4"/>
    </row>
    <row r="165" spans="1:14">
      <c r="A165" s="23"/>
      <c r="L165"/>
      <c r="M165" s="4"/>
      <c r="N165" s="4"/>
    </row>
    <row r="166" spans="1:14">
      <c r="A166" s="23"/>
      <c r="L166"/>
      <c r="M166" s="4"/>
      <c r="N166" s="4"/>
    </row>
    <row r="167" spans="1:14">
      <c r="A167" s="23"/>
      <c r="L167"/>
      <c r="M167" s="4"/>
      <c r="N167" s="4"/>
    </row>
    <row r="168" spans="1:14">
      <c r="A168" s="23"/>
      <c r="L168"/>
      <c r="M168" s="4"/>
      <c r="N168" s="4"/>
    </row>
    <row r="169" spans="1:14">
      <c r="A169" s="23"/>
      <c r="L169"/>
      <c r="M169" s="4"/>
      <c r="N169" s="4"/>
    </row>
    <row r="170" spans="1:14">
      <c r="A170" s="23"/>
      <c r="L170"/>
      <c r="M170" s="4"/>
      <c r="N170" s="4"/>
    </row>
    <row r="171" spans="1:14">
      <c r="A171" s="23"/>
    </row>
    <row r="172" spans="1:14">
      <c r="A172" s="23"/>
    </row>
    <row r="173" spans="1:14">
      <c r="A173" s="23"/>
    </row>
    <row r="174" spans="1:14">
      <c r="A174" s="23"/>
    </row>
    <row r="175" spans="1:14">
      <c r="A175" s="23"/>
    </row>
    <row r="176" spans="1:14">
      <c r="A176" s="23"/>
    </row>
    <row r="177" spans="1:1">
      <c r="A177" s="23"/>
    </row>
    <row r="178" spans="1:1">
      <c r="A178" s="23"/>
    </row>
    <row r="179" spans="1:1">
      <c r="A179" s="23"/>
    </row>
    <row r="180" spans="1:1">
      <c r="A180" s="23"/>
    </row>
    <row r="181" spans="1:1">
      <c r="A181" s="23"/>
    </row>
    <row r="182" spans="1:1">
      <c r="A182" s="23"/>
    </row>
    <row r="183" spans="1:1">
      <c r="A183" s="23"/>
    </row>
    <row r="184" spans="1:1">
      <c r="A184" s="23"/>
    </row>
    <row r="185" spans="1:1">
      <c r="A185" s="23"/>
    </row>
    <row r="186" spans="1:1">
      <c r="A186" s="23"/>
    </row>
    <row r="187" spans="1:1">
      <c r="A187" s="23"/>
    </row>
    <row r="188" spans="1:1">
      <c r="A188" s="23"/>
    </row>
    <row r="189" spans="1:1">
      <c r="A189" s="23"/>
    </row>
    <row r="190" spans="1:1">
      <c r="A190" s="23"/>
    </row>
    <row r="191" spans="1:1">
      <c r="A191" s="23"/>
    </row>
    <row r="192" spans="1:1">
      <c r="A192" s="23"/>
    </row>
    <row r="193" spans="1:1">
      <c r="A193" s="23"/>
    </row>
    <row r="194" spans="1:1">
      <c r="A194" s="23"/>
    </row>
    <row r="195" spans="1:1">
      <c r="A195" s="23"/>
    </row>
    <row r="196" spans="1:1">
      <c r="A196" s="23"/>
    </row>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pans="1:1">
      <c r="A206" s="23"/>
    </row>
    <row r="207" spans="1:1">
      <c r="A207" s="23"/>
    </row>
    <row r="208" spans="1:1">
      <c r="A208" s="23"/>
    </row>
    <row r="209" spans="1:1">
      <c r="A209" s="23"/>
    </row>
    <row r="210" spans="1:1">
      <c r="A210" s="23"/>
    </row>
    <row r="211" spans="1:1">
      <c r="A211" s="23"/>
    </row>
    <row r="212" spans="1:1">
      <c r="A212" s="23"/>
    </row>
    <row r="213" spans="1:1">
      <c r="A213" s="23"/>
    </row>
    <row r="214" spans="1:1">
      <c r="A214" s="23"/>
    </row>
    <row r="215" spans="1:1">
      <c r="A215" s="23"/>
    </row>
    <row r="216" spans="1:1">
      <c r="A216" s="23"/>
    </row>
    <row r="217" spans="1:1">
      <c r="A217" s="23"/>
    </row>
    <row r="218" spans="1:1">
      <c r="A218" s="23"/>
    </row>
    <row r="219" spans="1:1">
      <c r="A219" s="23"/>
    </row>
    <row r="220" spans="1:1">
      <c r="A220" s="23"/>
    </row>
    <row r="221" spans="1:1">
      <c r="A221" s="23"/>
    </row>
    <row r="222" spans="1:1">
      <c r="A222" s="23"/>
    </row>
    <row r="223" spans="1:1">
      <c r="A223" s="23"/>
    </row>
    <row r="224" spans="1:1">
      <c r="A224" s="23"/>
    </row>
    <row r="225" spans="1:1">
      <c r="A225" s="23"/>
    </row>
    <row r="226" spans="1:1">
      <c r="A226" s="23"/>
    </row>
    <row r="227" spans="1:1">
      <c r="A227" s="23"/>
    </row>
    <row r="228" spans="1:1">
      <c r="A228" s="23"/>
    </row>
    <row r="229" spans="1:1">
      <c r="A229" s="23"/>
    </row>
    <row r="230" spans="1:1">
      <c r="A230" s="23"/>
    </row>
    <row r="231" spans="1:1">
      <c r="A231" s="23"/>
    </row>
    <row r="232" spans="1:1">
      <c r="A232" s="23"/>
    </row>
    <row r="233" spans="1:1">
      <c r="A233" s="23"/>
    </row>
    <row r="234" spans="1:1">
      <c r="A234" s="23"/>
    </row>
    <row r="235" spans="1:1">
      <c r="A235" s="23"/>
    </row>
    <row r="236" spans="1:1">
      <c r="A236" s="23"/>
    </row>
    <row r="237" spans="1:1">
      <c r="A237" s="23"/>
    </row>
    <row r="238" spans="1:1">
      <c r="A238" s="23"/>
    </row>
    <row r="239" spans="1:1">
      <c r="A239" s="23"/>
    </row>
    <row r="240" spans="1:1">
      <c r="A240" s="23"/>
    </row>
    <row r="241" spans="1:1">
      <c r="A241" s="23"/>
    </row>
    <row r="242" spans="1:1">
      <c r="A242" s="23"/>
    </row>
    <row r="243" spans="1:1">
      <c r="A243" s="23"/>
    </row>
    <row r="244" spans="1:1">
      <c r="A244" s="23"/>
    </row>
    <row r="245" spans="1:1">
      <c r="A245" s="23"/>
    </row>
    <row r="246" spans="1:1">
      <c r="A246" s="23"/>
    </row>
    <row r="247" spans="1:1">
      <c r="A247" s="23"/>
    </row>
    <row r="248" spans="1:1">
      <c r="A248" s="23"/>
    </row>
    <row r="249" spans="1:1">
      <c r="A249" s="23"/>
    </row>
    <row r="250" spans="1:1">
      <c r="A250" s="23"/>
    </row>
    <row r="251" spans="1:1">
      <c r="A251" s="23"/>
    </row>
    <row r="252" spans="1:1">
      <c r="A252" s="23"/>
    </row>
    <row r="253" spans="1:1">
      <c r="A253" s="23"/>
    </row>
    <row r="254" spans="1:1">
      <c r="A254" s="23"/>
    </row>
    <row r="255" spans="1:1">
      <c r="A255" s="23"/>
    </row>
    <row r="256" spans="1:1">
      <c r="A256" s="23"/>
    </row>
    <row r="257" spans="1:1">
      <c r="A257" s="23"/>
    </row>
    <row r="258" spans="1:1">
      <c r="A258" s="23"/>
    </row>
    <row r="259" spans="1:1">
      <c r="A259" s="23"/>
    </row>
    <row r="260" spans="1:1">
      <c r="A260" s="23"/>
    </row>
    <row r="261" spans="1:1">
      <c r="A261" s="23"/>
    </row>
    <row r="262" spans="1:1">
      <c r="A262" s="23"/>
    </row>
    <row r="263" spans="1:1">
      <c r="A263" s="23"/>
    </row>
    <row r="264" spans="1:1">
      <c r="A264" s="23"/>
    </row>
    <row r="265" spans="1:1">
      <c r="A265" s="23"/>
    </row>
    <row r="266" spans="1:1">
      <c r="A266" s="23"/>
    </row>
    <row r="267" spans="1:1">
      <c r="A267" s="23"/>
    </row>
    <row r="268" spans="1:1">
      <c r="A268" s="23"/>
    </row>
    <row r="269" spans="1:1">
      <c r="A269" s="23"/>
    </row>
    <row r="270" spans="1:1">
      <c r="A270" s="23"/>
    </row>
    <row r="271" spans="1:1">
      <c r="A271" s="23"/>
    </row>
    <row r="272" spans="1:1">
      <c r="A272" s="23"/>
    </row>
    <row r="273" spans="1:1">
      <c r="A273" s="23"/>
    </row>
    <row r="274" spans="1:1">
      <c r="A274" s="23"/>
    </row>
    <row r="275" spans="1:1">
      <c r="A275" s="23"/>
    </row>
    <row r="276" spans="1:1">
      <c r="A276" s="23"/>
    </row>
    <row r="277" spans="1:1">
      <c r="A277" s="23"/>
    </row>
    <row r="278" spans="1:1">
      <c r="A278" s="23"/>
    </row>
    <row r="279" spans="1:1">
      <c r="A279" s="23"/>
    </row>
    <row r="280" spans="1:1">
      <c r="A280" s="23"/>
    </row>
    <row r="281" spans="1:1">
      <c r="A281" s="23"/>
    </row>
    <row r="282" spans="1:1">
      <c r="A282" s="23"/>
    </row>
    <row r="283" spans="1:1">
      <c r="A283" s="23"/>
    </row>
    <row r="284" spans="1:1">
      <c r="A284" s="23"/>
    </row>
    <row r="285" spans="1:1">
      <c r="A285" s="23"/>
    </row>
    <row r="286" spans="1:1">
      <c r="A286" s="23"/>
    </row>
    <row r="287" spans="1:1">
      <c r="A287" s="23"/>
    </row>
    <row r="288" spans="1:1">
      <c r="A288" s="23"/>
    </row>
    <row r="289" spans="1:1">
      <c r="A289" s="23"/>
    </row>
    <row r="290" spans="1:1">
      <c r="A290" s="23"/>
    </row>
    <row r="291" spans="1:1">
      <c r="A291" s="23"/>
    </row>
    <row r="292" spans="1:1">
      <c r="A292" s="23"/>
    </row>
    <row r="293" spans="1:1">
      <c r="A293" s="23"/>
    </row>
    <row r="294" spans="1:1">
      <c r="A294" s="23"/>
    </row>
    <row r="295" spans="1:1">
      <c r="A295" s="23"/>
    </row>
    <row r="296" spans="1:1">
      <c r="A296" s="23"/>
    </row>
    <row r="297" spans="1:1">
      <c r="A297" s="23"/>
    </row>
    <row r="298" spans="1:1">
      <c r="A298" s="23"/>
    </row>
    <row r="299" spans="1:1">
      <c r="A299" s="23"/>
    </row>
    <row r="300" spans="1:1">
      <c r="A300" s="23"/>
    </row>
    <row r="301" spans="1:1">
      <c r="A301" s="23"/>
    </row>
    <row r="302" spans="1:1">
      <c r="A302" s="23"/>
    </row>
    <row r="303" spans="1:1">
      <c r="A303" s="23"/>
    </row>
    <row r="304" spans="1:1">
      <c r="A304" s="23"/>
    </row>
    <row r="305" spans="1:1">
      <c r="A305" s="23"/>
    </row>
    <row r="306" spans="1:1">
      <c r="A306" s="23"/>
    </row>
    <row r="307" spans="1:1">
      <c r="A307" s="23"/>
    </row>
    <row r="308" spans="1:1">
      <c r="A308" s="23"/>
    </row>
    <row r="309" spans="1:1">
      <c r="A309" s="23"/>
    </row>
    <row r="310" spans="1:1">
      <c r="A310" s="23"/>
    </row>
    <row r="311" spans="1:1">
      <c r="A311" s="23"/>
    </row>
    <row r="312" spans="1:1">
      <c r="A312" s="23"/>
    </row>
    <row r="313" spans="1:1">
      <c r="A313" s="23"/>
    </row>
    <row r="314" spans="1:1">
      <c r="A314" s="23"/>
    </row>
    <row r="315" spans="1:1">
      <c r="A315" s="23"/>
    </row>
    <row r="316" spans="1:1">
      <c r="A316" s="23"/>
    </row>
    <row r="317" spans="1:1">
      <c r="A317" s="23"/>
    </row>
    <row r="318" spans="1:1">
      <c r="A318" s="23"/>
    </row>
    <row r="319" spans="1:1">
      <c r="A319" s="23"/>
    </row>
    <row r="320" spans="1:1">
      <c r="A320" s="23"/>
    </row>
    <row r="321" spans="1:1">
      <c r="A321" s="23"/>
    </row>
    <row r="322" spans="1:1">
      <c r="A322" s="23"/>
    </row>
    <row r="323" spans="1:1">
      <c r="A323" s="23"/>
    </row>
    <row r="324" spans="1:1">
      <c r="A324" s="23"/>
    </row>
    <row r="325" spans="1:1">
      <c r="A325" s="23"/>
    </row>
    <row r="326" spans="1:1">
      <c r="A326" s="23"/>
    </row>
    <row r="327" spans="1:1">
      <c r="A327" s="23"/>
    </row>
    <row r="328" spans="1:1">
      <c r="A328" s="23"/>
    </row>
    <row r="329" spans="1:1">
      <c r="A329" s="23"/>
    </row>
    <row r="330" spans="1:1">
      <c r="A330" s="23"/>
    </row>
    <row r="331" spans="1:1">
      <c r="A331" s="23"/>
    </row>
    <row r="332" spans="1:1">
      <c r="A332" s="23"/>
    </row>
    <row r="333" spans="1:1">
      <c r="A333" s="23"/>
    </row>
    <row r="334" spans="1:1">
      <c r="A334" s="23"/>
    </row>
    <row r="335" spans="1:1">
      <c r="A335" s="23"/>
    </row>
    <row r="336" spans="1:1">
      <c r="A336" s="23"/>
    </row>
    <row r="337" spans="1:1">
      <c r="A337" s="23"/>
    </row>
    <row r="338" spans="1:1">
      <c r="A338" s="23"/>
    </row>
    <row r="339" spans="1:1">
      <c r="A339" s="23"/>
    </row>
    <row r="340" spans="1:1">
      <c r="A340" s="23"/>
    </row>
    <row r="341" spans="1:1">
      <c r="A341" s="23"/>
    </row>
    <row r="342" spans="1:1">
      <c r="A342" s="23"/>
    </row>
    <row r="343" spans="1:1">
      <c r="A343" s="23"/>
    </row>
    <row r="344" spans="1:1">
      <c r="A344" s="23"/>
    </row>
    <row r="345" spans="1:1">
      <c r="A345" s="23"/>
    </row>
    <row r="346" spans="1:1">
      <c r="A346" s="23"/>
    </row>
    <row r="347" spans="1:1">
      <c r="A347" s="23"/>
    </row>
    <row r="348" spans="1:1">
      <c r="A348" s="23"/>
    </row>
    <row r="349" spans="1:1">
      <c r="A349" s="23"/>
    </row>
    <row r="350" spans="1:1">
      <c r="A350" s="23"/>
    </row>
    <row r="351" spans="1:1">
      <c r="A351" s="23"/>
    </row>
    <row r="352" spans="1:1">
      <c r="A352" s="23"/>
    </row>
    <row r="353" spans="1:1">
      <c r="A353" s="23"/>
    </row>
    <row r="354" spans="1:1">
      <c r="A354" s="23"/>
    </row>
    <row r="355" spans="1:1">
      <c r="A355" s="23"/>
    </row>
    <row r="356" spans="1:1">
      <c r="A356" s="23"/>
    </row>
    <row r="357" spans="1:1">
      <c r="A357" s="23"/>
    </row>
    <row r="358" spans="1:1">
      <c r="A358" s="23"/>
    </row>
    <row r="359" spans="1:1">
      <c r="A359" s="23"/>
    </row>
    <row r="360" spans="1:1">
      <c r="A360" s="23"/>
    </row>
    <row r="361" spans="1:1">
      <c r="A361" s="23"/>
    </row>
    <row r="362" spans="1:1">
      <c r="A362" s="23"/>
    </row>
    <row r="363" spans="1:1">
      <c r="A363" s="23"/>
    </row>
    <row r="364" spans="1:1">
      <c r="A364" s="23"/>
    </row>
    <row r="365" spans="1:1">
      <c r="A365" s="23"/>
    </row>
    <row r="366" spans="1:1">
      <c r="A366" s="23"/>
    </row>
    <row r="367" spans="1:1">
      <c r="A367" s="23"/>
    </row>
    <row r="368" spans="1:1">
      <c r="A368" s="23"/>
    </row>
    <row r="369" spans="1:1">
      <c r="A369" s="23"/>
    </row>
    <row r="370" spans="1:1">
      <c r="A370" s="23"/>
    </row>
    <row r="371" spans="1:1">
      <c r="A371" s="23"/>
    </row>
    <row r="372" spans="1:1">
      <c r="A372" s="23"/>
    </row>
    <row r="373" spans="1:1">
      <c r="A373" s="23"/>
    </row>
    <row r="374" spans="1:1">
      <c r="A374" s="23"/>
    </row>
    <row r="375" spans="1:1">
      <c r="A375" s="23"/>
    </row>
    <row r="376" spans="1:1">
      <c r="A376" s="23"/>
    </row>
    <row r="377" spans="1:1">
      <c r="A377" s="23"/>
    </row>
  </sheetData>
  <pageMargins left="0.7" right="0.7" top="0.75" bottom="0.75" header="0.3" footer="0.3"/>
  <pageSetup scale="17" orientation="portrait" r:id="rId4"/>
  <headerFooter>
    <oddHeader>&amp;C&amp;"-,Bold"&amp;14CSM FY 14/15 Data Warehouse BUDGET REPORT</oddHeader>
    <oddFooter>&amp;L&amp;1#&amp;"Arial"&amp;8&amp;K000000Sensitivity: Secret</oddFooter>
  </headerFooter>
  <drawing r:id="rId5"/>
  <extLst>
    <ext xmlns:x14="http://schemas.microsoft.com/office/spreadsheetml/2009/9/main" uri="{A8765BA9-456A-4dab-B4F3-ACF838C121DE}">
      <x14:slicerList>
        <x14:slicer r:id="rId6"/>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G113"/>
  <sheetViews>
    <sheetView workbookViewId="0">
      <selection activeCell="D11" sqref="D11"/>
    </sheetView>
  </sheetViews>
  <sheetFormatPr defaultRowHeight="14.5"/>
  <cols>
    <col min="1" max="1" width="44.453125" customWidth="1"/>
    <col min="2" max="2" width="13.54296875" bestFit="1" customWidth="1"/>
    <col min="3" max="3" width="13.81640625" customWidth="1"/>
    <col min="4" max="4" width="21.453125" customWidth="1"/>
    <col min="5" max="5" width="20.54296875" style="121" customWidth="1"/>
    <col min="6" max="6" width="23.54296875" style="121" customWidth="1"/>
    <col min="7" max="7" width="27.26953125" customWidth="1"/>
  </cols>
  <sheetData>
    <row r="1" spans="1:7" ht="113.25" customHeight="1"/>
    <row r="4" spans="1:7">
      <c r="D4" s="87" t="s">
        <v>45</v>
      </c>
      <c r="E4" s="4"/>
      <c r="F4" s="4"/>
    </row>
    <row r="5" spans="1:7">
      <c r="A5" s="1" t="s">
        <v>382</v>
      </c>
      <c r="B5" s="1" t="s">
        <v>385</v>
      </c>
      <c r="C5" s="1" t="s">
        <v>52</v>
      </c>
      <c r="D5" s="4" t="s">
        <v>54</v>
      </c>
      <c r="E5" t="s">
        <v>459</v>
      </c>
      <c r="F5" t="s">
        <v>56</v>
      </c>
      <c r="G5" s="174" t="s">
        <v>460</v>
      </c>
    </row>
    <row r="6" spans="1:7">
      <c r="A6" t="s">
        <v>57</v>
      </c>
      <c r="B6" t="s">
        <v>57</v>
      </c>
      <c r="C6" t="s">
        <v>57</v>
      </c>
      <c r="D6" s="4"/>
      <c r="E6" s="4"/>
      <c r="F6" s="4"/>
      <c r="G6" s="83" t="s">
        <v>461</v>
      </c>
    </row>
    <row r="7" spans="1:7">
      <c r="A7" t="s">
        <v>58</v>
      </c>
      <c r="D7" s="4"/>
      <c r="E7" s="4"/>
      <c r="F7" s="4"/>
      <c r="G7" s="83" t="s">
        <v>461</v>
      </c>
    </row>
    <row r="8" spans="1:7">
      <c r="A8" t="s">
        <v>60</v>
      </c>
      <c r="D8" s="4"/>
      <c r="E8" s="4"/>
      <c r="F8" s="4"/>
      <c r="G8" s="28" t="s">
        <v>461</v>
      </c>
    </row>
    <row r="9" spans="1:7">
      <c r="E9"/>
      <c r="F9"/>
      <c r="G9" s="28" t="s">
        <v>461</v>
      </c>
    </row>
    <row r="10" spans="1:7">
      <c r="E10"/>
      <c r="F10"/>
      <c r="G10" s="28" t="s">
        <v>461</v>
      </c>
    </row>
    <row r="11" spans="1:7">
      <c r="E11"/>
      <c r="F11"/>
      <c r="G11" s="28" t="s">
        <v>461</v>
      </c>
    </row>
    <row r="12" spans="1:7">
      <c r="E12"/>
      <c r="F12"/>
      <c r="G12" s="28" t="s">
        <v>461</v>
      </c>
    </row>
    <row r="13" spans="1:7">
      <c r="E13"/>
      <c r="F13"/>
      <c r="G13" s="83" t="s">
        <v>461</v>
      </c>
    </row>
    <row r="14" spans="1:7">
      <c r="E14"/>
      <c r="F14"/>
      <c r="G14" s="83" t="s">
        <v>461</v>
      </c>
    </row>
    <row r="15" spans="1:7">
      <c r="E15"/>
      <c r="F15"/>
      <c r="G15" s="28" t="s">
        <v>461</v>
      </c>
    </row>
    <row r="16" spans="1:7">
      <c r="E16"/>
      <c r="F16"/>
      <c r="G16" s="28" t="s">
        <v>461</v>
      </c>
    </row>
    <row r="17" spans="5:6">
      <c r="E17"/>
      <c r="F17"/>
    </row>
    <row r="18" spans="5:6">
      <c r="E18"/>
      <c r="F18"/>
    </row>
    <row r="19" spans="5:6">
      <c r="E19"/>
      <c r="F19"/>
    </row>
    <row r="20" spans="5:6">
      <c r="E20"/>
      <c r="F20"/>
    </row>
    <row r="21" spans="5:6">
      <c r="E21"/>
      <c r="F21"/>
    </row>
    <row r="22" spans="5:6">
      <c r="E22"/>
      <c r="F22"/>
    </row>
    <row r="23" spans="5:6">
      <c r="E23"/>
      <c r="F23"/>
    </row>
    <row r="24" spans="5:6">
      <c r="E24"/>
      <c r="F24"/>
    </row>
    <row r="25" spans="5:6">
      <c r="E25"/>
      <c r="F25"/>
    </row>
    <row r="26" spans="5:6">
      <c r="E26"/>
      <c r="F26"/>
    </row>
    <row r="27" spans="5:6">
      <c r="E27"/>
      <c r="F27"/>
    </row>
    <row r="28" spans="5:6">
      <c r="E28"/>
      <c r="F28"/>
    </row>
    <row r="29" spans="5:6">
      <c r="E29"/>
      <c r="F29"/>
    </row>
    <row r="30" spans="5:6">
      <c r="E30"/>
      <c r="F30"/>
    </row>
    <row r="31" spans="5:6">
      <c r="E31"/>
      <c r="F31"/>
    </row>
    <row r="32" spans="5:6">
      <c r="E32"/>
      <c r="F32"/>
    </row>
    <row r="33" spans="5:6">
      <c r="E33"/>
      <c r="F33"/>
    </row>
    <row r="34" spans="5:6">
      <c r="E34"/>
      <c r="F34"/>
    </row>
    <row r="35" spans="5:6">
      <c r="E35"/>
      <c r="F35"/>
    </row>
    <row r="36" spans="5:6">
      <c r="E36"/>
      <c r="F36"/>
    </row>
    <row r="37" spans="5:6">
      <c r="E37"/>
      <c r="F37"/>
    </row>
    <row r="38" spans="5:6">
      <c r="E38"/>
      <c r="F38"/>
    </row>
    <row r="39" spans="5:6">
      <c r="E39"/>
      <c r="F39"/>
    </row>
    <row r="40" spans="5:6">
      <c r="E40"/>
      <c r="F40"/>
    </row>
    <row r="41" spans="5:6">
      <c r="E41"/>
      <c r="F41"/>
    </row>
    <row r="42" spans="5:6">
      <c r="E42"/>
      <c r="F42"/>
    </row>
    <row r="43" spans="5:6">
      <c r="E43"/>
      <c r="F43"/>
    </row>
    <row r="44" spans="5:6">
      <c r="E44"/>
      <c r="F44"/>
    </row>
    <row r="45" spans="5:6">
      <c r="E45"/>
      <c r="F45"/>
    </row>
    <row r="46" spans="5:6">
      <c r="E46"/>
      <c r="F46"/>
    </row>
    <row r="47" spans="5:6">
      <c r="E47"/>
      <c r="F47"/>
    </row>
    <row r="48" spans="5:6">
      <c r="E48"/>
      <c r="F48"/>
    </row>
    <row r="49" spans="5:6">
      <c r="E49"/>
      <c r="F49"/>
    </row>
    <row r="50" spans="5:6">
      <c r="E50"/>
      <c r="F50"/>
    </row>
    <row r="51" spans="5:6">
      <c r="E51"/>
      <c r="F51"/>
    </row>
    <row r="52" spans="5:6">
      <c r="E52"/>
      <c r="F52"/>
    </row>
    <row r="53" spans="5:6">
      <c r="E53"/>
      <c r="F53"/>
    </row>
    <row r="54" spans="5:6">
      <c r="E54"/>
      <c r="F54"/>
    </row>
    <row r="55" spans="5:6">
      <c r="E55"/>
      <c r="F55"/>
    </row>
    <row r="56" spans="5:6">
      <c r="E56"/>
      <c r="F56"/>
    </row>
    <row r="57" spans="5:6">
      <c r="E57"/>
      <c r="F57"/>
    </row>
    <row r="58" spans="5:6">
      <c r="E58"/>
      <c r="F58"/>
    </row>
    <row r="59" spans="5:6">
      <c r="E59"/>
      <c r="F59"/>
    </row>
    <row r="60" spans="5:6">
      <c r="E60"/>
      <c r="F60"/>
    </row>
    <row r="61" spans="5:6">
      <c r="E61"/>
      <c r="F61"/>
    </row>
    <row r="62" spans="5:6">
      <c r="E62"/>
      <c r="F62"/>
    </row>
    <row r="63" spans="5:6">
      <c r="E63"/>
      <c r="F63"/>
    </row>
    <row r="64" spans="5:6">
      <c r="E64"/>
      <c r="F64"/>
    </row>
    <row r="65" spans="5:6">
      <c r="E65"/>
      <c r="F65"/>
    </row>
    <row r="66" spans="5:6">
      <c r="E66"/>
      <c r="F66"/>
    </row>
    <row r="67" spans="5:6">
      <c r="E67"/>
      <c r="F67"/>
    </row>
    <row r="68" spans="5:6">
      <c r="E68"/>
      <c r="F68"/>
    </row>
    <row r="69" spans="5:6">
      <c r="E69"/>
      <c r="F69"/>
    </row>
    <row r="70" spans="5:6">
      <c r="E70"/>
      <c r="F70"/>
    </row>
    <row r="71" spans="5:6">
      <c r="E71"/>
      <c r="F71"/>
    </row>
    <row r="72" spans="5:6">
      <c r="E72"/>
      <c r="F72"/>
    </row>
    <row r="73" spans="5:6">
      <c r="E73"/>
      <c r="F73"/>
    </row>
    <row r="74" spans="5:6">
      <c r="E74"/>
      <c r="F74"/>
    </row>
    <row r="75" spans="5:6">
      <c r="E75"/>
      <c r="F75"/>
    </row>
    <row r="76" spans="5:6">
      <c r="E76"/>
      <c r="F76"/>
    </row>
    <row r="77" spans="5:6">
      <c r="E77"/>
      <c r="F77"/>
    </row>
    <row r="78" spans="5:6">
      <c r="E78"/>
      <c r="F78"/>
    </row>
    <row r="79" spans="5:6">
      <c r="E79"/>
      <c r="F79"/>
    </row>
    <row r="80" spans="5:6">
      <c r="E80"/>
      <c r="F80"/>
    </row>
    <row r="81" spans="5:6">
      <c r="E81"/>
      <c r="F81"/>
    </row>
    <row r="82" spans="5:6">
      <c r="E82"/>
      <c r="F82"/>
    </row>
    <row r="83" spans="5:6">
      <c r="E83"/>
      <c r="F83"/>
    </row>
    <row r="84" spans="5:6">
      <c r="E84"/>
      <c r="F84"/>
    </row>
    <row r="85" spans="5:6">
      <c r="E85"/>
      <c r="F85"/>
    </row>
    <row r="86" spans="5:6">
      <c r="E86"/>
      <c r="F86"/>
    </row>
    <row r="87" spans="5:6">
      <c r="E87"/>
      <c r="F87"/>
    </row>
    <row r="88" spans="5:6">
      <c r="E88"/>
      <c r="F88"/>
    </row>
    <row r="89" spans="5:6">
      <c r="E89"/>
      <c r="F89"/>
    </row>
    <row r="90" spans="5:6">
      <c r="E90"/>
      <c r="F90"/>
    </row>
    <row r="91" spans="5:6">
      <c r="E91"/>
      <c r="F91"/>
    </row>
    <row r="92" spans="5:6">
      <c r="E92"/>
      <c r="F92"/>
    </row>
    <row r="93" spans="5:6">
      <c r="E93"/>
      <c r="F93"/>
    </row>
    <row r="94" spans="5:6">
      <c r="E94"/>
      <c r="F94"/>
    </row>
    <row r="95" spans="5:6">
      <c r="E95"/>
      <c r="F95"/>
    </row>
    <row r="96" spans="5:6">
      <c r="E96"/>
      <c r="F96"/>
    </row>
    <row r="97" spans="5:6">
      <c r="E97"/>
      <c r="F97"/>
    </row>
    <row r="98" spans="5:6">
      <c r="E98"/>
      <c r="F98"/>
    </row>
    <row r="99" spans="5:6">
      <c r="E99"/>
      <c r="F99"/>
    </row>
    <row r="100" spans="5:6">
      <c r="E100"/>
      <c r="F100"/>
    </row>
    <row r="101" spans="5:6">
      <c r="E101"/>
      <c r="F101"/>
    </row>
    <row r="102" spans="5:6">
      <c r="E102"/>
      <c r="F102"/>
    </row>
    <row r="103" spans="5:6">
      <c r="E103"/>
      <c r="F103"/>
    </row>
    <row r="104" spans="5:6">
      <c r="E104"/>
      <c r="F104"/>
    </row>
    <row r="105" spans="5:6">
      <c r="E105"/>
      <c r="F105"/>
    </row>
    <row r="106" spans="5:6">
      <c r="E106"/>
      <c r="F106"/>
    </row>
    <row r="107" spans="5:6">
      <c r="E107"/>
      <c r="F107"/>
    </row>
    <row r="108" spans="5:6">
      <c r="E108"/>
      <c r="F108"/>
    </row>
    <row r="109" spans="5:6">
      <c r="E109"/>
      <c r="F109"/>
    </row>
    <row r="110" spans="5:6">
      <c r="E110"/>
      <c r="F110"/>
    </row>
    <row r="111" spans="5:6">
      <c r="E111"/>
      <c r="F111"/>
    </row>
    <row r="112" spans="5:6">
      <c r="E112"/>
      <c r="F112"/>
    </row>
    <row r="113" spans="5:6">
      <c r="E113"/>
      <c r="F113"/>
    </row>
  </sheetData>
  <conditionalFormatting sqref="G6:G16">
    <cfRule type="containsText" dxfId="75" priority="2" operator="containsText" text="YES">
      <formula>NOT(ISERROR(SEARCH("YES",G6)))</formula>
    </cfRule>
    <cfRule type="containsText" dxfId="74" priority="4" operator="containsText" text="NO">
      <formula>NOT(ISERROR(SEARCH("NO",G6)))</formula>
    </cfRule>
  </conditionalFormatting>
  <pageMargins left="0.7" right="0.7" top="0.75" bottom="0.75" header="0.3" footer="0.3"/>
  <pageSetup orientation="portrait" r:id="rId2"/>
  <headerFooter>
    <oddFooter>&amp;L&amp;1#&amp;"Arial"&amp;8&amp;K000000Sensitivity: Secret</oddFooter>
  </headerFooter>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6869E56E-EA4A-45F5-A9B6-31E8F37BF3E2}">
            <xm:f>NOT(ISERROR(SEARCH("-",G6)))</xm:f>
            <xm:f>"-"</xm:f>
            <x14:dxf>
              <font>
                <b/>
                <i val="0"/>
                <color theme="6" tint="-0.499984740745262"/>
              </font>
              <fill>
                <patternFill>
                  <bgColor theme="6" tint="0.79998168889431442"/>
                </patternFill>
              </fill>
            </x14:dxf>
          </x14:cfRule>
          <xm:sqref>G6:G16</xm:sqref>
        </x14:conditionalFormatting>
      </x14:conditionalFormattings>
    </ext>
    <ext xmlns:x14="http://schemas.microsoft.com/office/spreadsheetml/2009/9/main" uri="{A8765BA9-456A-4dab-B4F3-ACF838C121DE}">
      <x14:slicerList>
        <x14:slicer r:id="rId5"/>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CCC"/>
    <pageSetUpPr fitToPage="1"/>
  </sheetPr>
  <dimension ref="B1:R28"/>
  <sheetViews>
    <sheetView topLeftCell="A9" zoomScale="90" zoomScaleNormal="90" workbookViewId="0">
      <selection activeCell="C14" sqref="C14"/>
    </sheetView>
  </sheetViews>
  <sheetFormatPr defaultRowHeight="15.5"/>
  <cols>
    <col min="2" max="2" width="9.7265625" customWidth="1"/>
    <col min="3" max="3" width="23.54296875" customWidth="1"/>
    <col min="4" max="4" width="10.1796875" customWidth="1"/>
    <col min="5" max="5" width="31.81640625" style="2" customWidth="1"/>
    <col min="6" max="6" width="16.1796875" style="2" customWidth="1"/>
    <col min="7" max="7" width="16.1796875" style="6" customWidth="1"/>
    <col min="8" max="17" width="16.1796875" customWidth="1"/>
    <col min="18" max="18" width="41.26953125" bestFit="1" customWidth="1"/>
    <col min="242" max="242" width="10.81640625" customWidth="1"/>
    <col min="243" max="243" width="29.453125" customWidth="1"/>
    <col min="244" max="244" width="22.7265625" customWidth="1"/>
    <col min="245" max="257" width="8.453125" customWidth="1"/>
    <col min="498" max="498" width="10.81640625" customWidth="1"/>
    <col min="499" max="499" width="29.453125" customWidth="1"/>
    <col min="500" max="500" width="22.7265625" customWidth="1"/>
    <col min="501" max="513" width="8.453125" customWidth="1"/>
    <col min="754" max="754" width="10.81640625" customWidth="1"/>
    <col min="755" max="755" width="29.453125" customWidth="1"/>
    <col min="756" max="756" width="22.7265625" customWidth="1"/>
    <col min="757" max="769" width="8.453125" customWidth="1"/>
    <col min="1010" max="1010" width="10.81640625" customWidth="1"/>
    <col min="1011" max="1011" width="29.453125" customWidth="1"/>
    <col min="1012" max="1012" width="22.7265625" customWidth="1"/>
    <col min="1013" max="1025" width="8.453125" customWidth="1"/>
    <col min="1266" max="1266" width="10.81640625" customWidth="1"/>
    <col min="1267" max="1267" width="29.453125" customWidth="1"/>
    <col min="1268" max="1268" width="22.7265625" customWidth="1"/>
    <col min="1269" max="1281" width="8.453125" customWidth="1"/>
    <col min="1522" max="1522" width="10.81640625" customWidth="1"/>
    <col min="1523" max="1523" width="29.453125" customWidth="1"/>
    <col min="1524" max="1524" width="22.7265625" customWidth="1"/>
    <col min="1525" max="1537" width="8.453125" customWidth="1"/>
    <col min="1778" max="1778" width="10.81640625" customWidth="1"/>
    <col min="1779" max="1779" width="29.453125" customWidth="1"/>
    <col min="1780" max="1780" width="22.7265625" customWidth="1"/>
    <col min="1781" max="1793" width="8.453125" customWidth="1"/>
    <col min="2034" max="2034" width="10.81640625" customWidth="1"/>
    <col min="2035" max="2035" width="29.453125" customWidth="1"/>
    <col min="2036" max="2036" width="22.7265625" customWidth="1"/>
    <col min="2037" max="2049" width="8.453125" customWidth="1"/>
    <col min="2290" max="2290" width="10.81640625" customWidth="1"/>
    <col min="2291" max="2291" width="29.453125" customWidth="1"/>
    <col min="2292" max="2292" width="22.7265625" customWidth="1"/>
    <col min="2293" max="2305" width="8.453125" customWidth="1"/>
    <col min="2546" max="2546" width="10.81640625" customWidth="1"/>
    <col min="2547" max="2547" width="29.453125" customWidth="1"/>
    <col min="2548" max="2548" width="22.7265625" customWidth="1"/>
    <col min="2549" max="2561" width="8.453125" customWidth="1"/>
    <col min="2802" max="2802" width="10.81640625" customWidth="1"/>
    <col min="2803" max="2803" width="29.453125" customWidth="1"/>
    <col min="2804" max="2804" width="22.7265625" customWidth="1"/>
    <col min="2805" max="2817" width="8.453125" customWidth="1"/>
    <col min="3058" max="3058" width="10.81640625" customWidth="1"/>
    <col min="3059" max="3059" width="29.453125" customWidth="1"/>
    <col min="3060" max="3060" width="22.7265625" customWidth="1"/>
    <col min="3061" max="3073" width="8.453125" customWidth="1"/>
    <col min="3314" max="3314" width="10.81640625" customWidth="1"/>
    <col min="3315" max="3315" width="29.453125" customWidth="1"/>
    <col min="3316" max="3316" width="22.7265625" customWidth="1"/>
    <col min="3317" max="3329" width="8.453125" customWidth="1"/>
    <col min="3570" max="3570" width="10.81640625" customWidth="1"/>
    <col min="3571" max="3571" width="29.453125" customWidth="1"/>
    <col min="3572" max="3572" width="22.7265625" customWidth="1"/>
    <col min="3573" max="3585" width="8.453125" customWidth="1"/>
    <col min="3826" max="3826" width="10.81640625" customWidth="1"/>
    <col min="3827" max="3827" width="29.453125" customWidth="1"/>
    <col min="3828" max="3828" width="22.7265625" customWidth="1"/>
    <col min="3829" max="3841" width="8.453125" customWidth="1"/>
    <col min="4082" max="4082" width="10.81640625" customWidth="1"/>
    <col min="4083" max="4083" width="29.453125" customWidth="1"/>
    <col min="4084" max="4084" width="22.7265625" customWidth="1"/>
    <col min="4085" max="4097" width="8.453125" customWidth="1"/>
    <col min="4338" max="4338" width="10.81640625" customWidth="1"/>
    <col min="4339" max="4339" width="29.453125" customWidth="1"/>
    <col min="4340" max="4340" width="22.7265625" customWidth="1"/>
    <col min="4341" max="4353" width="8.453125" customWidth="1"/>
    <col min="4594" max="4594" width="10.81640625" customWidth="1"/>
    <col min="4595" max="4595" width="29.453125" customWidth="1"/>
    <col min="4596" max="4596" width="22.7265625" customWidth="1"/>
    <col min="4597" max="4609" width="8.453125" customWidth="1"/>
    <col min="4850" max="4850" width="10.81640625" customWidth="1"/>
    <col min="4851" max="4851" width="29.453125" customWidth="1"/>
    <col min="4852" max="4852" width="22.7265625" customWidth="1"/>
    <col min="4853" max="4865" width="8.453125" customWidth="1"/>
    <col min="5106" max="5106" width="10.81640625" customWidth="1"/>
    <col min="5107" max="5107" width="29.453125" customWidth="1"/>
    <col min="5108" max="5108" width="22.7265625" customWidth="1"/>
    <col min="5109" max="5121" width="8.453125" customWidth="1"/>
    <col min="5362" max="5362" width="10.81640625" customWidth="1"/>
    <col min="5363" max="5363" width="29.453125" customWidth="1"/>
    <col min="5364" max="5364" width="22.7265625" customWidth="1"/>
    <col min="5365" max="5377" width="8.453125" customWidth="1"/>
    <col min="5618" max="5618" width="10.81640625" customWidth="1"/>
    <col min="5619" max="5619" width="29.453125" customWidth="1"/>
    <col min="5620" max="5620" width="22.7265625" customWidth="1"/>
    <col min="5621" max="5633" width="8.453125" customWidth="1"/>
    <col min="5874" max="5874" width="10.81640625" customWidth="1"/>
    <col min="5875" max="5875" width="29.453125" customWidth="1"/>
    <col min="5876" max="5876" width="22.7265625" customWidth="1"/>
    <col min="5877" max="5889" width="8.453125" customWidth="1"/>
    <col min="6130" max="6130" width="10.81640625" customWidth="1"/>
    <col min="6131" max="6131" width="29.453125" customWidth="1"/>
    <col min="6132" max="6132" width="22.7265625" customWidth="1"/>
    <col min="6133" max="6145" width="8.453125" customWidth="1"/>
    <col min="6386" max="6386" width="10.81640625" customWidth="1"/>
    <col min="6387" max="6387" width="29.453125" customWidth="1"/>
    <col min="6388" max="6388" width="22.7265625" customWidth="1"/>
    <col min="6389" max="6401" width="8.453125" customWidth="1"/>
    <col min="6642" max="6642" width="10.81640625" customWidth="1"/>
    <col min="6643" max="6643" width="29.453125" customWidth="1"/>
    <col min="6644" max="6644" width="22.7265625" customWidth="1"/>
    <col min="6645" max="6657" width="8.453125" customWidth="1"/>
    <col min="6898" max="6898" width="10.81640625" customWidth="1"/>
    <col min="6899" max="6899" width="29.453125" customWidth="1"/>
    <col min="6900" max="6900" width="22.7265625" customWidth="1"/>
    <col min="6901" max="6913" width="8.453125" customWidth="1"/>
    <col min="7154" max="7154" width="10.81640625" customWidth="1"/>
    <col min="7155" max="7155" width="29.453125" customWidth="1"/>
    <col min="7156" max="7156" width="22.7265625" customWidth="1"/>
    <col min="7157" max="7169" width="8.453125" customWidth="1"/>
    <col min="7410" max="7410" width="10.81640625" customWidth="1"/>
    <col min="7411" max="7411" width="29.453125" customWidth="1"/>
    <col min="7412" max="7412" width="22.7265625" customWidth="1"/>
    <col min="7413" max="7425" width="8.453125" customWidth="1"/>
    <col min="7666" max="7666" width="10.81640625" customWidth="1"/>
    <col min="7667" max="7667" width="29.453125" customWidth="1"/>
    <col min="7668" max="7668" width="22.7265625" customWidth="1"/>
    <col min="7669" max="7681" width="8.453125" customWidth="1"/>
    <col min="7922" max="7922" width="10.81640625" customWidth="1"/>
    <col min="7923" max="7923" width="29.453125" customWidth="1"/>
    <col min="7924" max="7924" width="22.7265625" customWidth="1"/>
    <col min="7925" max="7937" width="8.453125" customWidth="1"/>
    <col min="8178" max="8178" width="10.81640625" customWidth="1"/>
    <col min="8179" max="8179" width="29.453125" customWidth="1"/>
    <col min="8180" max="8180" width="22.7265625" customWidth="1"/>
    <col min="8181" max="8193" width="8.453125" customWidth="1"/>
    <col min="8434" max="8434" width="10.81640625" customWidth="1"/>
    <col min="8435" max="8435" width="29.453125" customWidth="1"/>
    <col min="8436" max="8436" width="22.7265625" customWidth="1"/>
    <col min="8437" max="8449" width="8.453125" customWidth="1"/>
    <col min="8690" max="8690" width="10.81640625" customWidth="1"/>
    <col min="8691" max="8691" width="29.453125" customWidth="1"/>
    <col min="8692" max="8692" width="22.7265625" customWidth="1"/>
    <col min="8693" max="8705" width="8.453125" customWidth="1"/>
    <col min="8946" max="8946" width="10.81640625" customWidth="1"/>
    <col min="8947" max="8947" width="29.453125" customWidth="1"/>
    <col min="8948" max="8948" width="22.7265625" customWidth="1"/>
    <col min="8949" max="8961" width="8.453125" customWidth="1"/>
    <col min="9202" max="9202" width="10.81640625" customWidth="1"/>
    <col min="9203" max="9203" width="29.453125" customWidth="1"/>
    <col min="9204" max="9204" width="22.7265625" customWidth="1"/>
    <col min="9205" max="9217" width="8.453125" customWidth="1"/>
    <col min="9458" max="9458" width="10.81640625" customWidth="1"/>
    <col min="9459" max="9459" width="29.453125" customWidth="1"/>
    <col min="9460" max="9460" width="22.7265625" customWidth="1"/>
    <col min="9461" max="9473" width="8.453125" customWidth="1"/>
    <col min="9714" max="9714" width="10.81640625" customWidth="1"/>
    <col min="9715" max="9715" width="29.453125" customWidth="1"/>
    <col min="9716" max="9716" width="22.7265625" customWidth="1"/>
    <col min="9717" max="9729" width="8.453125" customWidth="1"/>
    <col min="9970" max="9970" width="10.81640625" customWidth="1"/>
    <col min="9971" max="9971" width="29.453125" customWidth="1"/>
    <col min="9972" max="9972" width="22.7265625" customWidth="1"/>
    <col min="9973" max="9985" width="8.453125" customWidth="1"/>
    <col min="10226" max="10226" width="10.81640625" customWidth="1"/>
    <col min="10227" max="10227" width="29.453125" customWidth="1"/>
    <col min="10228" max="10228" width="22.7265625" customWidth="1"/>
    <col min="10229" max="10241" width="8.453125" customWidth="1"/>
    <col min="10482" max="10482" width="10.81640625" customWidth="1"/>
    <col min="10483" max="10483" width="29.453125" customWidth="1"/>
    <col min="10484" max="10484" width="22.7265625" customWidth="1"/>
    <col min="10485" max="10497" width="8.453125" customWidth="1"/>
    <col min="10738" max="10738" width="10.81640625" customWidth="1"/>
    <col min="10739" max="10739" width="29.453125" customWidth="1"/>
    <col min="10740" max="10740" width="22.7265625" customWidth="1"/>
    <col min="10741" max="10753" width="8.453125" customWidth="1"/>
    <col min="10994" max="10994" width="10.81640625" customWidth="1"/>
    <col min="10995" max="10995" width="29.453125" customWidth="1"/>
    <col min="10996" max="10996" width="22.7265625" customWidth="1"/>
    <col min="10997" max="11009" width="8.453125" customWidth="1"/>
    <col min="11250" max="11250" width="10.81640625" customWidth="1"/>
    <col min="11251" max="11251" width="29.453125" customWidth="1"/>
    <col min="11252" max="11252" width="22.7265625" customWidth="1"/>
    <col min="11253" max="11265" width="8.453125" customWidth="1"/>
    <col min="11506" max="11506" width="10.81640625" customWidth="1"/>
    <col min="11507" max="11507" width="29.453125" customWidth="1"/>
    <col min="11508" max="11508" width="22.7265625" customWidth="1"/>
    <col min="11509" max="11521" width="8.453125" customWidth="1"/>
    <col min="11762" max="11762" width="10.81640625" customWidth="1"/>
    <col min="11763" max="11763" width="29.453125" customWidth="1"/>
    <col min="11764" max="11764" width="22.7265625" customWidth="1"/>
    <col min="11765" max="11777" width="8.453125" customWidth="1"/>
    <col min="12018" max="12018" width="10.81640625" customWidth="1"/>
    <col min="12019" max="12019" width="29.453125" customWidth="1"/>
    <col min="12020" max="12020" width="22.7265625" customWidth="1"/>
    <col min="12021" max="12033" width="8.453125" customWidth="1"/>
    <col min="12274" max="12274" width="10.81640625" customWidth="1"/>
    <col min="12275" max="12275" width="29.453125" customWidth="1"/>
    <col min="12276" max="12276" width="22.7265625" customWidth="1"/>
    <col min="12277" max="12289" width="8.453125" customWidth="1"/>
    <col min="12530" max="12530" width="10.81640625" customWidth="1"/>
    <col min="12531" max="12531" width="29.453125" customWidth="1"/>
    <col min="12532" max="12532" width="22.7265625" customWidth="1"/>
    <col min="12533" max="12545" width="8.453125" customWidth="1"/>
    <col min="12786" max="12786" width="10.81640625" customWidth="1"/>
    <col min="12787" max="12787" width="29.453125" customWidth="1"/>
    <col min="12788" max="12788" width="22.7265625" customWidth="1"/>
    <col min="12789" max="12801" width="8.453125" customWidth="1"/>
    <col min="13042" max="13042" width="10.81640625" customWidth="1"/>
    <col min="13043" max="13043" width="29.453125" customWidth="1"/>
    <col min="13044" max="13044" width="22.7265625" customWidth="1"/>
    <col min="13045" max="13057" width="8.453125" customWidth="1"/>
    <col min="13298" max="13298" width="10.81640625" customWidth="1"/>
    <col min="13299" max="13299" width="29.453125" customWidth="1"/>
    <col min="13300" max="13300" width="22.7265625" customWidth="1"/>
    <col min="13301" max="13313" width="8.453125" customWidth="1"/>
    <col min="13554" max="13554" width="10.81640625" customWidth="1"/>
    <col min="13555" max="13555" width="29.453125" customWidth="1"/>
    <col min="13556" max="13556" width="22.7265625" customWidth="1"/>
    <col min="13557" max="13569" width="8.453125" customWidth="1"/>
    <col min="13810" max="13810" width="10.81640625" customWidth="1"/>
    <col min="13811" max="13811" width="29.453125" customWidth="1"/>
    <col min="13812" max="13812" width="22.7265625" customWidth="1"/>
    <col min="13813" max="13825" width="8.453125" customWidth="1"/>
    <col min="14066" max="14066" width="10.81640625" customWidth="1"/>
    <col min="14067" max="14067" width="29.453125" customWidth="1"/>
    <col min="14068" max="14068" width="22.7265625" customWidth="1"/>
    <col min="14069" max="14081" width="8.453125" customWidth="1"/>
    <col min="14322" max="14322" width="10.81640625" customWidth="1"/>
    <col min="14323" max="14323" width="29.453125" customWidth="1"/>
    <col min="14324" max="14324" width="22.7265625" customWidth="1"/>
    <col min="14325" max="14337" width="8.453125" customWidth="1"/>
    <col min="14578" max="14578" width="10.81640625" customWidth="1"/>
    <col min="14579" max="14579" width="29.453125" customWidth="1"/>
    <col min="14580" max="14580" width="22.7265625" customWidth="1"/>
    <col min="14581" max="14593" width="8.453125" customWidth="1"/>
    <col min="14834" max="14834" width="10.81640625" customWidth="1"/>
    <col min="14835" max="14835" width="29.453125" customWidth="1"/>
    <col min="14836" max="14836" width="22.7265625" customWidth="1"/>
    <col min="14837" max="14849" width="8.453125" customWidth="1"/>
    <col min="15090" max="15090" width="10.81640625" customWidth="1"/>
    <col min="15091" max="15091" width="29.453125" customWidth="1"/>
    <col min="15092" max="15092" width="22.7265625" customWidth="1"/>
    <col min="15093" max="15105" width="8.453125" customWidth="1"/>
    <col min="15346" max="15346" width="10.81640625" customWidth="1"/>
    <col min="15347" max="15347" width="29.453125" customWidth="1"/>
    <col min="15348" max="15348" width="22.7265625" customWidth="1"/>
    <col min="15349" max="15361" width="8.453125" customWidth="1"/>
    <col min="15602" max="15602" width="10.81640625" customWidth="1"/>
    <col min="15603" max="15603" width="29.453125" customWidth="1"/>
    <col min="15604" max="15604" width="22.7265625" customWidth="1"/>
    <col min="15605" max="15617" width="8.453125" customWidth="1"/>
    <col min="15858" max="15858" width="10.81640625" customWidth="1"/>
    <col min="15859" max="15859" width="29.453125" customWidth="1"/>
    <col min="15860" max="15860" width="22.7265625" customWidth="1"/>
    <col min="15861" max="15873" width="8.453125" customWidth="1"/>
    <col min="16114" max="16114" width="10.81640625" customWidth="1"/>
    <col min="16115" max="16115" width="29.453125" customWidth="1"/>
    <col min="16116" max="16116" width="22.7265625" customWidth="1"/>
    <col min="16117" max="16129" width="8.453125" customWidth="1"/>
  </cols>
  <sheetData>
    <row r="1" spans="2:18" ht="32.25" customHeight="1">
      <c r="B1" s="344" t="s">
        <v>462</v>
      </c>
      <c r="C1" s="344"/>
      <c r="D1" s="344"/>
      <c r="E1" s="344"/>
      <c r="F1" s="344"/>
      <c r="G1" s="344"/>
      <c r="H1" s="344"/>
      <c r="I1" s="344"/>
      <c r="J1" s="344"/>
      <c r="K1" s="344"/>
      <c r="L1" s="344"/>
      <c r="M1" s="344"/>
      <c r="N1" s="344"/>
      <c r="O1" s="344"/>
      <c r="P1" s="344"/>
      <c r="Q1" s="344"/>
    </row>
    <row r="2" spans="2:18" ht="32.25" customHeight="1">
      <c r="B2" s="342"/>
      <c r="C2" s="342"/>
      <c r="D2" s="342"/>
      <c r="E2" s="342"/>
      <c r="F2" s="342" t="s">
        <v>463</v>
      </c>
      <c r="G2" s="342" t="s">
        <v>464</v>
      </c>
      <c r="H2" s="342" t="s">
        <v>465</v>
      </c>
      <c r="I2" s="342" t="s">
        <v>466</v>
      </c>
      <c r="J2" s="342" t="s">
        <v>467</v>
      </c>
      <c r="K2" s="342" t="s">
        <v>468</v>
      </c>
      <c r="L2" s="342" t="s">
        <v>469</v>
      </c>
      <c r="M2" s="342" t="s">
        <v>470</v>
      </c>
      <c r="N2" s="342" t="s">
        <v>471</v>
      </c>
      <c r="O2" s="342" t="s">
        <v>472</v>
      </c>
      <c r="P2" s="342" t="s">
        <v>473</v>
      </c>
      <c r="Q2" s="342" t="s">
        <v>474</v>
      </c>
      <c r="R2" s="343" t="s">
        <v>22</v>
      </c>
    </row>
    <row r="3" spans="2:18" s="10" customFormat="1">
      <c r="B3" s="37" t="s">
        <v>435</v>
      </c>
      <c r="C3" s="38" t="s">
        <v>475</v>
      </c>
      <c r="D3" s="38" t="s">
        <v>476</v>
      </c>
      <c r="E3" s="39" t="s">
        <v>477</v>
      </c>
      <c r="F3" s="134" t="s">
        <v>478</v>
      </c>
      <c r="G3" s="134" t="s">
        <v>479</v>
      </c>
      <c r="H3" s="134" t="s">
        <v>480</v>
      </c>
      <c r="I3" s="134" t="s">
        <v>481</v>
      </c>
      <c r="J3" s="340" t="s">
        <v>482</v>
      </c>
      <c r="K3" s="340" t="s">
        <v>483</v>
      </c>
      <c r="L3" s="134" t="s">
        <v>484</v>
      </c>
      <c r="M3" s="134" t="s">
        <v>485</v>
      </c>
      <c r="N3" s="134" t="s">
        <v>486</v>
      </c>
      <c r="O3" s="134" t="s">
        <v>487</v>
      </c>
      <c r="P3" s="340" t="s">
        <v>488</v>
      </c>
      <c r="Q3" s="341" t="s">
        <v>489</v>
      </c>
      <c r="R3" s="137" t="s">
        <v>490</v>
      </c>
    </row>
    <row r="4" spans="2:18" ht="17.25" customHeight="1">
      <c r="B4" s="36" t="s">
        <v>438</v>
      </c>
      <c r="C4" s="33" t="s">
        <v>135</v>
      </c>
      <c r="D4" s="35">
        <v>1111</v>
      </c>
      <c r="E4" s="35" t="s">
        <v>491</v>
      </c>
      <c r="F4" s="169">
        <v>43703</v>
      </c>
      <c r="G4" s="169">
        <v>43735</v>
      </c>
      <c r="H4" s="115">
        <v>43770</v>
      </c>
      <c r="I4" s="115"/>
      <c r="J4" s="115"/>
      <c r="K4" s="115"/>
      <c r="L4" s="115"/>
      <c r="M4" s="115"/>
      <c r="N4" s="115"/>
      <c r="O4" s="115"/>
      <c r="P4" s="115"/>
      <c r="Q4" s="115"/>
      <c r="R4" s="136"/>
    </row>
    <row r="5" spans="2:18" ht="17.25" customHeight="1">
      <c r="B5" s="36" t="s">
        <v>440</v>
      </c>
      <c r="C5" s="33" t="s">
        <v>154</v>
      </c>
      <c r="D5" s="35">
        <v>2222</v>
      </c>
      <c r="E5" s="35" t="s">
        <v>492</v>
      </c>
      <c r="F5" s="170">
        <v>43709</v>
      </c>
      <c r="G5" s="170">
        <v>43735</v>
      </c>
      <c r="H5" s="115">
        <v>43764</v>
      </c>
      <c r="I5" s="115"/>
      <c r="J5" s="115"/>
      <c r="K5" s="115"/>
      <c r="L5" s="115"/>
      <c r="M5" s="115"/>
      <c r="N5" s="115"/>
      <c r="O5" s="115"/>
      <c r="P5" s="115"/>
      <c r="Q5" s="115"/>
      <c r="R5" s="136"/>
    </row>
    <row r="6" spans="2:18" ht="17.25" customHeight="1">
      <c r="B6" s="36" t="s">
        <v>441</v>
      </c>
      <c r="C6" s="33" t="s">
        <v>165</v>
      </c>
      <c r="D6" s="35">
        <v>1174</v>
      </c>
      <c r="E6" s="35" t="s">
        <v>493</v>
      </c>
      <c r="F6" s="169">
        <v>43694</v>
      </c>
      <c r="G6" s="169">
        <v>43735</v>
      </c>
      <c r="H6" s="115">
        <v>43771</v>
      </c>
      <c r="I6" s="115"/>
      <c r="J6" s="115"/>
      <c r="K6" s="115"/>
      <c r="L6" s="115"/>
      <c r="M6" s="115"/>
      <c r="N6" s="115"/>
      <c r="O6" s="115"/>
      <c r="P6" s="115"/>
      <c r="Q6" s="115"/>
      <c r="R6" s="136"/>
    </row>
    <row r="7" spans="2:18" ht="17.25" customHeight="1">
      <c r="B7" s="36" t="s">
        <v>443</v>
      </c>
      <c r="C7" s="33" t="s">
        <v>177</v>
      </c>
      <c r="D7" s="35">
        <v>1314</v>
      </c>
      <c r="E7" s="35" t="s">
        <v>494</v>
      </c>
      <c r="F7" s="170">
        <v>43713</v>
      </c>
      <c r="G7" s="170"/>
      <c r="H7" s="115"/>
      <c r="I7" s="115"/>
      <c r="J7" s="115"/>
      <c r="K7" s="115"/>
      <c r="L7" s="115"/>
      <c r="M7" s="115"/>
      <c r="N7" s="115"/>
      <c r="O7" s="115"/>
      <c r="P7" s="115"/>
      <c r="Q7" s="115"/>
      <c r="R7" s="136"/>
    </row>
    <row r="8" spans="2:18" ht="17.25" hidden="1" customHeight="1">
      <c r="B8" s="36" t="s">
        <v>452</v>
      </c>
      <c r="C8" s="35" t="s">
        <v>63</v>
      </c>
      <c r="D8" s="35">
        <v>1269</v>
      </c>
      <c r="E8" s="35" t="s">
        <v>495</v>
      </c>
      <c r="F8" s="168"/>
      <c r="G8" s="168"/>
      <c r="H8" s="115"/>
      <c r="I8" s="115"/>
      <c r="J8" s="115"/>
      <c r="K8" s="115"/>
      <c r="L8" s="115"/>
      <c r="M8" s="115"/>
      <c r="N8" s="115"/>
      <c r="O8" s="115"/>
      <c r="P8" s="115"/>
      <c r="Q8" s="115"/>
      <c r="R8" s="135"/>
    </row>
    <row r="9" spans="2:18" ht="17.25" customHeight="1">
      <c r="B9" s="36" t="s">
        <v>444</v>
      </c>
      <c r="C9" s="33" t="s">
        <v>187</v>
      </c>
      <c r="D9" s="35">
        <v>1320</v>
      </c>
      <c r="E9" s="35" t="s">
        <v>496</v>
      </c>
      <c r="F9" s="168">
        <v>43699</v>
      </c>
      <c r="G9" s="168"/>
      <c r="H9" s="115"/>
      <c r="I9" s="115"/>
      <c r="J9" s="319"/>
      <c r="K9" s="115"/>
      <c r="L9" s="115"/>
      <c r="M9" s="115"/>
      <c r="N9" s="115"/>
      <c r="O9" s="115"/>
      <c r="P9" s="115"/>
      <c r="Q9" s="115"/>
      <c r="R9" s="136"/>
    </row>
    <row r="10" spans="2:18" ht="30.75" customHeight="1">
      <c r="B10" s="2"/>
      <c r="C10" s="6"/>
      <c r="E10"/>
      <c r="F10"/>
      <c r="G10"/>
    </row>
    <row r="11" spans="2:18" s="30" customFormat="1" ht="11.25" customHeight="1">
      <c r="B11" s="171"/>
      <c r="C11" s="172"/>
      <c r="E11" s="30" t="s">
        <v>497</v>
      </c>
      <c r="F11" s="30">
        <f>DATEVALUE(Table2[[#Headers],[8/31/2019]])</f>
        <v>43708</v>
      </c>
      <c r="G11" s="30">
        <f>DATEVALUE(Table2[[#Headers],[9/30/2019]])</f>
        <v>43738</v>
      </c>
      <c r="H11" s="30">
        <f>DATEVALUE(Table2[[#Headers],[10/31/2019]])</f>
        <v>43769</v>
      </c>
      <c r="I11" s="30">
        <f>DATEVALUE(Table2[[#Headers],[11/29/2019]])</f>
        <v>43798</v>
      </c>
      <c r="J11" s="30">
        <f>DATEVALUE(Table2[[#Headers],[12/20/2019]])</f>
        <v>43819</v>
      </c>
      <c r="K11" s="30">
        <f>DATEVALUE(Table2[[#Headers],[1/20/2020]])</f>
        <v>43850</v>
      </c>
      <c r="L11" s="30">
        <f>DATEVALUE(Table2[[#Headers],[2/28/2020]])</f>
        <v>43889</v>
      </c>
      <c r="M11" s="30">
        <f>DATEVALUE(Table2[[#Headers],[3/31/2020]])</f>
        <v>43921</v>
      </c>
      <c r="N11" s="30">
        <f>DATEVALUE(Table2[[#Headers],[4/30/2020]])</f>
        <v>43951</v>
      </c>
      <c r="O11" s="30">
        <f>DATEVALUE(Table2[[#Headers],[5/29/2020]])</f>
        <v>43980</v>
      </c>
      <c r="P11" s="30">
        <f>DATEVALUE(Table2[[#Headers],[6/19/2020]])</f>
        <v>44001</v>
      </c>
      <c r="Q11" s="30">
        <f>DATEVALUE(Table2[[#Headers],[7/17/2020]])</f>
        <v>44029</v>
      </c>
    </row>
    <row r="12" spans="2:18">
      <c r="B12" s="2"/>
      <c r="C12" s="6"/>
      <c r="E12"/>
      <c r="F12"/>
      <c r="G12"/>
    </row>
    <row r="13" spans="2:18">
      <c r="B13" s="2"/>
      <c r="C13" s="6"/>
      <c r="E13" t="s">
        <v>37</v>
      </c>
      <c r="F13"/>
      <c r="G13"/>
    </row>
    <row r="14" spans="2:18">
      <c r="B14" s="2"/>
      <c r="C14" s="6"/>
      <c r="E14"/>
      <c r="F14"/>
      <c r="G14"/>
    </row>
    <row r="15" spans="2:18">
      <c r="B15" s="2"/>
      <c r="C15" s="6"/>
      <c r="E15"/>
      <c r="F15"/>
      <c r="G15"/>
    </row>
    <row r="16" spans="2:18">
      <c r="B16" s="2"/>
      <c r="C16" s="6"/>
      <c r="E16"/>
      <c r="F16"/>
      <c r="G16"/>
    </row>
    <row r="17" spans="2:7">
      <c r="B17" s="2"/>
      <c r="C17" s="6"/>
      <c r="E17"/>
      <c r="F17"/>
      <c r="G17"/>
    </row>
    <row r="18" spans="2:7">
      <c r="B18" s="2"/>
      <c r="C18" s="6"/>
      <c r="E18"/>
      <c r="F18"/>
      <c r="G18"/>
    </row>
    <row r="19" spans="2:7">
      <c r="B19" s="2"/>
      <c r="C19" s="6"/>
      <c r="E19"/>
      <c r="F19"/>
      <c r="G19"/>
    </row>
    <row r="20" spans="2:7">
      <c r="B20" s="2"/>
      <c r="C20" s="6"/>
      <c r="E20"/>
      <c r="F20"/>
      <c r="G20"/>
    </row>
    <row r="21" spans="2:7">
      <c r="B21" s="2"/>
      <c r="C21" s="6"/>
      <c r="E21"/>
      <c r="F21"/>
      <c r="G21"/>
    </row>
    <row r="22" spans="2:7">
      <c r="B22" s="2"/>
      <c r="C22" s="6"/>
      <c r="E22"/>
      <c r="F22"/>
      <c r="G22"/>
    </row>
    <row r="23" spans="2:7">
      <c r="B23" s="2"/>
      <c r="C23" s="6"/>
      <c r="E23"/>
      <c r="F23"/>
      <c r="G23"/>
    </row>
    <row r="24" spans="2:7">
      <c r="B24" s="2"/>
      <c r="C24" s="6"/>
      <c r="E24"/>
      <c r="F24"/>
      <c r="G24"/>
    </row>
    <row r="25" spans="2:7">
      <c r="B25" s="2"/>
      <c r="C25" s="6"/>
      <c r="E25"/>
      <c r="F25"/>
      <c r="G25"/>
    </row>
    <row r="26" spans="2:7">
      <c r="B26" s="2"/>
      <c r="C26" s="6"/>
      <c r="E26"/>
      <c r="F26"/>
      <c r="G26"/>
    </row>
    <row r="27" spans="2:7">
      <c r="B27" s="2"/>
      <c r="C27" s="6"/>
      <c r="E27"/>
      <c r="F27"/>
      <c r="G27"/>
    </row>
    <row r="28" spans="2:7">
      <c r="B28" s="2"/>
      <c r="C28" s="6"/>
      <c r="E28"/>
      <c r="F28"/>
      <c r="G28"/>
    </row>
  </sheetData>
  <conditionalFormatting sqref="F4:L9">
    <cfRule type="cellIs" dxfId="65" priority="1" operator="greaterThan">
      <formula>F$11</formula>
    </cfRule>
    <cfRule type="cellIs" dxfId="64" priority="2" operator="lessThan">
      <formula>F$11</formula>
    </cfRule>
  </conditionalFormatting>
  <pageMargins left="0.25" right="0.25" top="0.75" bottom="0.75" header="0.3" footer="0.3"/>
  <pageSetup scale="41" orientation="landscape" r:id="rId1"/>
  <headerFooter>
    <oddFooter>&amp;L&amp;1#&amp;"Arial"&amp;8&amp;K000000Sensitivity: Secret</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A1B9CD"/>
    <pageSetUpPr fitToPage="1"/>
  </sheetPr>
  <dimension ref="A1:N341"/>
  <sheetViews>
    <sheetView workbookViewId="0">
      <selection activeCell="O5" sqref="O5"/>
    </sheetView>
  </sheetViews>
  <sheetFormatPr defaultColWidth="9.1796875" defaultRowHeight="13"/>
  <cols>
    <col min="1" max="1" width="11" style="41" customWidth="1"/>
    <col min="2" max="2" width="39" style="41" customWidth="1"/>
    <col min="3" max="3" width="47.453125" style="41" customWidth="1"/>
    <col min="4" max="4" width="40.81640625" style="14" customWidth="1"/>
    <col min="5" max="5" width="5.26953125" style="14" customWidth="1"/>
    <col min="6" max="6" width="13.7265625" style="42" customWidth="1"/>
    <col min="7" max="7" width="17.26953125" style="42" customWidth="1"/>
    <col min="8" max="8" width="18" style="42" customWidth="1"/>
    <col min="9" max="9" width="11.1796875" style="43" customWidth="1"/>
    <col min="10" max="10" width="16.7265625" style="14" customWidth="1"/>
    <col min="11" max="11" width="9.7265625" style="14" customWidth="1"/>
    <col min="12" max="12" width="15" style="14" bestFit="1" customWidth="1"/>
    <col min="13" max="13" width="10.1796875" style="14" customWidth="1"/>
    <col min="14" max="14" width="11.26953125" style="14" customWidth="1"/>
    <col min="15" max="16384" width="9.1796875" style="14"/>
  </cols>
  <sheetData>
    <row r="1" spans="1:14" ht="26">
      <c r="A1" s="469" t="s">
        <v>498</v>
      </c>
      <c r="B1" s="469"/>
      <c r="C1" s="469"/>
      <c r="D1" s="44" t="s">
        <v>499</v>
      </c>
      <c r="F1" s="470" t="s">
        <v>500</v>
      </c>
      <c r="G1" s="470"/>
      <c r="H1" s="470"/>
      <c r="I1" s="470"/>
      <c r="J1" s="470"/>
      <c r="K1" s="470"/>
      <c r="L1" s="470"/>
      <c r="M1" s="470"/>
      <c r="N1" s="470"/>
    </row>
    <row r="2" spans="1:14">
      <c r="D2" s="45" t="s">
        <v>501</v>
      </c>
      <c r="F2" s="375" t="s">
        <v>5</v>
      </c>
      <c r="G2" s="255" t="s">
        <v>69</v>
      </c>
      <c r="H2" s="370" t="s">
        <v>53</v>
      </c>
      <c r="I2" s="122" t="s">
        <v>81</v>
      </c>
      <c r="J2" s="370" t="s">
        <v>502</v>
      </c>
      <c r="K2" s="122"/>
      <c r="L2" s="255" t="s">
        <v>503</v>
      </c>
      <c r="M2" s="122" t="s">
        <v>14</v>
      </c>
      <c r="N2" s="122" t="s">
        <v>3</v>
      </c>
    </row>
    <row r="3" spans="1:14">
      <c r="A3" s="46" t="s">
        <v>504</v>
      </c>
      <c r="B3" s="46" t="s">
        <v>13</v>
      </c>
      <c r="C3" s="47" t="s">
        <v>505</v>
      </c>
      <c r="D3" s="45" t="s">
        <v>506</v>
      </c>
      <c r="F3" s="373">
        <v>570441</v>
      </c>
      <c r="G3" s="376">
        <v>1</v>
      </c>
      <c r="H3" s="122" t="s">
        <v>16</v>
      </c>
      <c r="I3" s="122">
        <v>44401</v>
      </c>
      <c r="J3" s="371" t="s">
        <v>507</v>
      </c>
      <c r="K3" s="122"/>
      <c r="L3" s="122" t="s">
        <v>37</v>
      </c>
      <c r="M3" s="122" t="s">
        <v>508</v>
      </c>
      <c r="N3" s="122" t="s">
        <v>75</v>
      </c>
    </row>
    <row r="4" spans="1:14">
      <c r="A4" s="48"/>
      <c r="B4" s="48"/>
      <c r="C4" s="49"/>
      <c r="D4" s="45" t="s">
        <v>509</v>
      </c>
      <c r="F4" s="373">
        <v>570491</v>
      </c>
      <c r="G4" s="376">
        <v>2</v>
      </c>
      <c r="H4" s="122" t="s">
        <v>31</v>
      </c>
      <c r="I4" s="122">
        <v>48114</v>
      </c>
      <c r="J4" s="122" t="s">
        <v>510</v>
      </c>
      <c r="K4" s="122"/>
      <c r="L4" s="122" t="s">
        <v>511</v>
      </c>
      <c r="M4" s="122" t="s">
        <v>512</v>
      </c>
      <c r="N4" s="122" t="s">
        <v>23</v>
      </c>
    </row>
    <row r="5" spans="1:14">
      <c r="A5" s="50">
        <v>601030</v>
      </c>
      <c r="B5" s="50" t="s">
        <v>513</v>
      </c>
      <c r="C5" s="51"/>
      <c r="D5" s="45" t="s">
        <v>514</v>
      </c>
      <c r="F5" s="373">
        <v>571000</v>
      </c>
      <c r="G5" s="376">
        <v>3</v>
      </c>
      <c r="H5" s="122" t="s">
        <v>515</v>
      </c>
      <c r="I5" s="122">
        <v>48500</v>
      </c>
      <c r="J5" s="122" t="s">
        <v>33</v>
      </c>
      <c r="K5" s="122"/>
      <c r="L5" s="122" t="s">
        <v>516</v>
      </c>
      <c r="M5" s="122" t="s">
        <v>517</v>
      </c>
      <c r="N5" s="122"/>
    </row>
    <row r="6" spans="1:14">
      <c r="A6" s="50">
        <v>601100</v>
      </c>
      <c r="B6" s="50" t="s">
        <v>518</v>
      </c>
      <c r="C6" s="51"/>
      <c r="D6" s="45" t="s">
        <v>519</v>
      </c>
      <c r="F6" s="373">
        <v>580090</v>
      </c>
      <c r="G6" s="376">
        <v>4</v>
      </c>
      <c r="H6" s="122" t="s">
        <v>87</v>
      </c>
      <c r="I6" s="122">
        <v>54310</v>
      </c>
      <c r="J6" s="122" t="s">
        <v>520</v>
      </c>
      <c r="K6" s="122"/>
      <c r="L6" s="122" t="s">
        <v>521</v>
      </c>
      <c r="M6" s="122" t="s">
        <v>30</v>
      </c>
      <c r="N6" s="122"/>
    </row>
    <row r="7" spans="1:14">
      <c r="A7" s="50">
        <v>601101</v>
      </c>
      <c r="B7" s="50" t="s">
        <v>522</v>
      </c>
      <c r="C7" s="51"/>
      <c r="D7" s="45" t="s">
        <v>523</v>
      </c>
      <c r="F7" s="373">
        <v>580093</v>
      </c>
      <c r="G7" s="376">
        <v>5</v>
      </c>
      <c r="H7" s="122" t="s">
        <v>88</v>
      </c>
      <c r="I7" s="122">
        <v>54306</v>
      </c>
      <c r="J7" s="372" t="s">
        <v>524</v>
      </c>
      <c r="K7" s="122"/>
      <c r="L7" s="122"/>
      <c r="M7" s="122" t="s">
        <v>525</v>
      </c>
      <c r="N7" s="122"/>
    </row>
    <row r="8" spans="1:14">
      <c r="A8" s="50">
        <v>601103</v>
      </c>
      <c r="B8" s="50" t="s">
        <v>526</v>
      </c>
      <c r="C8" s="51"/>
      <c r="D8" s="45" t="s">
        <v>527</v>
      </c>
      <c r="F8" s="373">
        <v>580094</v>
      </c>
      <c r="G8" s="376">
        <v>6</v>
      </c>
      <c r="H8" s="122" t="s">
        <v>91</v>
      </c>
      <c r="I8" s="122"/>
      <c r="J8" s="372" t="s">
        <v>528</v>
      </c>
      <c r="K8" s="122"/>
      <c r="L8" s="122" t="s">
        <v>33</v>
      </c>
      <c r="M8" s="122" t="s">
        <v>36</v>
      </c>
      <c r="N8" s="122"/>
    </row>
    <row r="9" spans="1:14">
      <c r="A9" s="50">
        <v>601201</v>
      </c>
      <c r="B9" s="50" t="s">
        <v>529</v>
      </c>
      <c r="C9" s="51" t="s">
        <v>37</v>
      </c>
      <c r="D9" s="45" t="s">
        <v>530</v>
      </c>
      <c r="F9" s="373">
        <v>580095</v>
      </c>
      <c r="G9" s="376">
        <v>7</v>
      </c>
      <c r="H9" s="122" t="s">
        <v>93</v>
      </c>
      <c r="I9" s="122"/>
      <c r="J9" s="372" t="s">
        <v>531</v>
      </c>
      <c r="K9" s="122"/>
      <c r="L9" s="122" t="s">
        <v>532</v>
      </c>
      <c r="M9" s="122" t="s">
        <v>533</v>
      </c>
      <c r="N9" s="122"/>
    </row>
    <row r="10" spans="1:14">
      <c r="A10" s="50">
        <v>601300</v>
      </c>
      <c r="B10" s="50" t="s">
        <v>534</v>
      </c>
      <c r="C10" s="51"/>
      <c r="D10" s="45" t="s">
        <v>535</v>
      </c>
      <c r="F10" s="373">
        <v>580194</v>
      </c>
      <c r="G10" s="376">
        <v>8</v>
      </c>
      <c r="H10" s="122" t="s">
        <v>89</v>
      </c>
      <c r="I10" s="122"/>
      <c r="J10" s="371" t="s">
        <v>536</v>
      </c>
      <c r="K10" s="122"/>
      <c r="L10" s="122" t="s">
        <v>537</v>
      </c>
      <c r="M10" s="122" t="s">
        <v>538</v>
      </c>
      <c r="N10" s="122"/>
    </row>
    <row r="11" spans="1:14">
      <c r="A11" s="50">
        <v>601301</v>
      </c>
      <c r="B11" s="50" t="s">
        <v>539</v>
      </c>
      <c r="C11" s="51" t="s">
        <v>37</v>
      </c>
      <c r="D11" s="45" t="s">
        <v>540</v>
      </c>
      <c r="F11" s="373">
        <v>580410</v>
      </c>
      <c r="G11" s="376">
        <v>9</v>
      </c>
      <c r="H11" s="122" t="s">
        <v>541</v>
      </c>
      <c r="I11" s="122"/>
      <c r="J11" s="372" t="s">
        <v>542</v>
      </c>
      <c r="K11" s="122"/>
      <c r="L11" s="122" t="s">
        <v>543</v>
      </c>
      <c r="M11" s="122" t="s">
        <v>544</v>
      </c>
      <c r="N11" s="122"/>
    </row>
    <row r="12" spans="1:14">
      <c r="A12" s="50">
        <v>601302</v>
      </c>
      <c r="B12" s="50" t="s">
        <v>545</v>
      </c>
      <c r="C12" s="51"/>
      <c r="D12" s="45" t="s">
        <v>546</v>
      </c>
      <c r="F12" s="373">
        <v>601100</v>
      </c>
      <c r="G12" s="376">
        <v>10</v>
      </c>
      <c r="H12" s="122" t="s">
        <v>92</v>
      </c>
      <c r="I12" s="122"/>
      <c r="J12" s="372" t="s">
        <v>25</v>
      </c>
      <c r="K12" s="122"/>
      <c r="L12" s="122" t="s">
        <v>547</v>
      </c>
      <c r="M12" s="122" t="s">
        <v>548</v>
      </c>
      <c r="N12" s="122" t="s">
        <v>435</v>
      </c>
    </row>
    <row r="13" spans="1:14">
      <c r="A13" s="50">
        <v>601303</v>
      </c>
      <c r="B13" s="50" t="s">
        <v>549</v>
      </c>
      <c r="C13" s="51"/>
      <c r="D13" s="45" t="s">
        <v>550</v>
      </c>
      <c r="F13" s="373">
        <v>601103</v>
      </c>
      <c r="G13" s="376">
        <v>11</v>
      </c>
      <c r="H13" s="122" t="s">
        <v>90</v>
      </c>
      <c r="I13" s="122"/>
      <c r="J13" s="372" t="s">
        <v>551</v>
      </c>
      <c r="K13" s="122"/>
      <c r="L13" s="122" t="s">
        <v>552</v>
      </c>
      <c r="M13" s="122" t="s">
        <v>510</v>
      </c>
      <c r="N13" s="122">
        <v>1269</v>
      </c>
    </row>
    <row r="14" spans="1:14">
      <c r="A14" s="50">
        <v>601304</v>
      </c>
      <c r="B14" s="50" t="s">
        <v>553</v>
      </c>
      <c r="C14" s="51"/>
      <c r="D14" s="45" t="s">
        <v>554</v>
      </c>
      <c r="F14" s="373">
        <v>601201</v>
      </c>
      <c r="G14" s="376">
        <v>12</v>
      </c>
      <c r="H14" s="122"/>
      <c r="I14" s="122"/>
      <c r="J14" s="372" t="s">
        <v>555</v>
      </c>
      <c r="K14" s="122"/>
      <c r="L14" s="122" t="s">
        <v>556</v>
      </c>
      <c r="M14" s="122"/>
      <c r="N14" s="122"/>
    </row>
    <row r="15" spans="1:14">
      <c r="A15" s="50">
        <v>601801</v>
      </c>
      <c r="B15" s="50" t="s">
        <v>557</v>
      </c>
      <c r="C15" s="51"/>
      <c r="D15" s="45" t="s">
        <v>558</v>
      </c>
      <c r="F15" s="373">
        <v>601300</v>
      </c>
      <c r="G15" s="377" t="s">
        <v>38</v>
      </c>
      <c r="H15" s="122"/>
      <c r="I15" s="122"/>
      <c r="J15" s="372" t="s">
        <v>559</v>
      </c>
      <c r="K15" s="122"/>
      <c r="L15" s="122" t="s">
        <v>560</v>
      </c>
      <c r="M15" s="122"/>
      <c r="N15" s="122"/>
    </row>
    <row r="16" spans="1:14">
      <c r="A16" s="50">
        <v>601802</v>
      </c>
      <c r="B16" s="50" t="s">
        <v>561</v>
      </c>
      <c r="C16" s="51"/>
      <c r="D16" s="45" t="s">
        <v>562</v>
      </c>
      <c r="F16" s="373">
        <v>601301</v>
      </c>
      <c r="G16" s="255" t="s">
        <v>39</v>
      </c>
      <c r="H16" s="122"/>
      <c r="I16" s="122"/>
      <c r="J16" s="372" t="s">
        <v>563</v>
      </c>
      <c r="K16" s="122"/>
      <c r="L16" s="122" t="s">
        <v>564</v>
      </c>
      <c r="M16" s="122"/>
      <c r="N16" s="122" t="s">
        <v>565</v>
      </c>
    </row>
    <row r="17" spans="1:14">
      <c r="A17" s="50">
        <v>601803</v>
      </c>
      <c r="B17" s="50" t="s">
        <v>566</v>
      </c>
      <c r="C17" s="51"/>
      <c r="D17" s="45" t="s">
        <v>567</v>
      </c>
      <c r="F17" s="373">
        <v>601302</v>
      </c>
      <c r="G17" s="255" t="s">
        <v>568</v>
      </c>
      <c r="H17" s="122"/>
      <c r="I17" s="122"/>
      <c r="J17" s="372" t="s">
        <v>37</v>
      </c>
      <c r="K17" s="122"/>
      <c r="L17" s="122" t="s">
        <v>569</v>
      </c>
      <c r="M17" s="122"/>
      <c r="N17" s="122">
        <v>26901</v>
      </c>
    </row>
    <row r="18" spans="1:14">
      <c r="A18" s="50">
        <v>601805</v>
      </c>
      <c r="B18" s="50" t="s">
        <v>570</v>
      </c>
      <c r="C18" s="51"/>
      <c r="D18" s="45" t="s">
        <v>571</v>
      </c>
      <c r="F18" s="373">
        <v>601303</v>
      </c>
      <c r="G18" s="255" t="s">
        <v>572</v>
      </c>
      <c r="H18" s="122"/>
      <c r="I18" s="122"/>
      <c r="J18" s="122"/>
      <c r="K18" s="122"/>
      <c r="L18" s="122" t="s">
        <v>573</v>
      </c>
      <c r="M18" s="122"/>
      <c r="N18" s="122"/>
    </row>
    <row r="19" spans="1:14">
      <c r="A19" s="50">
        <v>601806</v>
      </c>
      <c r="B19" s="50" t="s">
        <v>574</v>
      </c>
      <c r="C19" s="51"/>
      <c r="D19" s="45" t="s">
        <v>575</v>
      </c>
      <c r="F19" s="373">
        <v>601801</v>
      </c>
      <c r="G19" s="255" t="s">
        <v>576</v>
      </c>
      <c r="H19" s="122"/>
      <c r="I19" s="122"/>
      <c r="J19" s="122" t="s">
        <v>577</v>
      </c>
      <c r="K19" s="122"/>
      <c r="L19" s="122" t="s">
        <v>578</v>
      </c>
      <c r="M19" s="122"/>
      <c r="N19" s="122"/>
    </row>
    <row r="20" spans="1:14">
      <c r="A20" s="50">
        <v>601807</v>
      </c>
      <c r="B20" s="50" t="s">
        <v>579</v>
      </c>
      <c r="C20" s="51"/>
      <c r="D20" s="45" t="s">
        <v>580</v>
      </c>
      <c r="F20" s="373">
        <v>601802</v>
      </c>
      <c r="G20" s="255" t="s">
        <v>581</v>
      </c>
      <c r="H20" s="122"/>
      <c r="I20" s="122"/>
      <c r="J20" s="122" t="s">
        <v>582</v>
      </c>
      <c r="K20" s="122"/>
      <c r="L20" s="122" t="s">
        <v>583</v>
      </c>
      <c r="M20" s="122"/>
      <c r="N20" s="122"/>
    </row>
    <row r="21" spans="1:14">
      <c r="A21" s="50">
        <v>601808</v>
      </c>
      <c r="B21" s="50" t="s">
        <v>584</v>
      </c>
      <c r="C21" s="51"/>
      <c r="D21" s="45" t="s">
        <v>585</v>
      </c>
      <c r="F21" s="373">
        <v>601803</v>
      </c>
      <c r="G21" s="255" t="s">
        <v>586</v>
      </c>
      <c r="H21" s="122"/>
      <c r="I21" s="122"/>
      <c r="J21" s="122" t="s">
        <v>587</v>
      </c>
      <c r="K21" s="122"/>
      <c r="L21" s="122" t="s">
        <v>588</v>
      </c>
      <c r="M21" s="122"/>
      <c r="N21" s="122"/>
    </row>
    <row r="22" spans="1:14">
      <c r="A22" s="50">
        <v>601809</v>
      </c>
      <c r="B22" s="50" t="s">
        <v>589</v>
      </c>
      <c r="C22" s="51"/>
      <c r="D22" s="45" t="s">
        <v>590</v>
      </c>
      <c r="F22" s="373">
        <v>601805</v>
      </c>
      <c r="G22" s="255" t="s">
        <v>591</v>
      </c>
      <c r="H22" s="122"/>
      <c r="I22" s="122"/>
      <c r="J22" s="122" t="s">
        <v>592</v>
      </c>
      <c r="K22" s="122"/>
      <c r="L22" s="122" t="s">
        <v>593</v>
      </c>
      <c r="M22" s="122"/>
      <c r="N22" s="122"/>
    </row>
    <row r="23" spans="1:14">
      <c r="A23" s="50">
        <v>601811</v>
      </c>
      <c r="B23" s="50" t="s">
        <v>594</v>
      </c>
      <c r="C23" s="51"/>
      <c r="D23" s="45" t="s">
        <v>595</v>
      </c>
      <c r="F23" s="373">
        <v>601806</v>
      </c>
      <c r="G23" s="255"/>
      <c r="H23" s="255"/>
      <c r="I23" s="122"/>
      <c r="J23" s="122" t="s">
        <v>32</v>
      </c>
      <c r="K23" s="122"/>
      <c r="L23" s="122" t="s">
        <v>596</v>
      </c>
      <c r="M23" s="122"/>
      <c r="N23" s="122"/>
    </row>
    <row r="24" spans="1:14">
      <c r="A24" s="50">
        <v>601812</v>
      </c>
      <c r="B24" s="50" t="s">
        <v>597</v>
      </c>
      <c r="C24" s="51"/>
      <c r="D24" s="45" t="s">
        <v>598</v>
      </c>
      <c r="F24" s="373">
        <v>601807</v>
      </c>
      <c r="G24" s="255"/>
      <c r="H24" s="255"/>
      <c r="I24" s="122"/>
      <c r="J24" s="122" t="s">
        <v>599</v>
      </c>
      <c r="K24" s="122"/>
      <c r="L24" s="122" t="s">
        <v>600</v>
      </c>
      <c r="M24" s="122"/>
      <c r="N24" s="122"/>
    </row>
    <row r="25" spans="1:14">
      <c r="A25" s="50">
        <v>601813</v>
      </c>
      <c r="B25" s="50" t="s">
        <v>601</v>
      </c>
      <c r="C25" s="51"/>
      <c r="D25" s="45" t="s">
        <v>602</v>
      </c>
      <c r="F25" s="373">
        <v>601808</v>
      </c>
      <c r="G25" s="255"/>
      <c r="H25" s="255"/>
      <c r="I25" s="122"/>
      <c r="J25" s="122" t="s">
        <v>603</v>
      </c>
      <c r="K25" s="122"/>
      <c r="L25" s="122" t="s">
        <v>604</v>
      </c>
      <c r="M25" s="122"/>
      <c r="N25" s="122"/>
    </row>
    <row r="26" spans="1:14">
      <c r="A26" s="50">
        <v>601814</v>
      </c>
      <c r="B26" s="50" t="s">
        <v>605</v>
      </c>
      <c r="C26" s="51"/>
      <c r="D26" s="45" t="s">
        <v>606</v>
      </c>
      <c r="F26" s="373">
        <v>601811</v>
      </c>
      <c r="G26" s="255"/>
      <c r="H26" s="255"/>
      <c r="I26" s="122"/>
      <c r="J26" s="122" t="s">
        <v>607</v>
      </c>
      <c r="K26" s="122"/>
      <c r="L26" s="122" t="s">
        <v>608</v>
      </c>
      <c r="M26" s="122"/>
      <c r="N26" s="122"/>
    </row>
    <row r="27" spans="1:14">
      <c r="A27" s="50">
        <v>601815</v>
      </c>
      <c r="B27" s="50" t="s">
        <v>609</v>
      </c>
      <c r="C27" s="51"/>
      <c r="D27" s="45" t="s">
        <v>610</v>
      </c>
      <c r="F27" s="373">
        <v>601814</v>
      </c>
      <c r="G27" s="255"/>
      <c r="H27" s="255"/>
      <c r="I27" s="122"/>
      <c r="J27" s="122" t="s">
        <v>611</v>
      </c>
      <c r="K27" s="122"/>
      <c r="L27" s="122" t="s">
        <v>612</v>
      </c>
      <c r="M27" s="122"/>
      <c r="N27" s="122"/>
    </row>
    <row r="28" spans="1:14">
      <c r="A28" s="52">
        <v>601817</v>
      </c>
      <c r="B28" s="50" t="s">
        <v>613</v>
      </c>
      <c r="C28" s="53" t="s">
        <v>614</v>
      </c>
      <c r="D28" s="45" t="s">
        <v>615</v>
      </c>
      <c r="F28" s="373">
        <v>601815</v>
      </c>
      <c r="G28" s="255"/>
      <c r="H28" s="255"/>
      <c r="I28" s="122"/>
      <c r="J28" s="122" t="s">
        <v>616</v>
      </c>
      <c r="K28" s="122"/>
      <c r="L28" s="122" t="s">
        <v>617</v>
      </c>
      <c r="M28" s="122"/>
      <c r="N28" s="122"/>
    </row>
    <row r="29" spans="1:14">
      <c r="A29" s="50">
        <v>601818</v>
      </c>
      <c r="B29" s="50" t="s">
        <v>618</v>
      </c>
      <c r="C29" s="51"/>
      <c r="D29" s="45" t="s">
        <v>619</v>
      </c>
      <c r="F29" s="373">
        <v>601817</v>
      </c>
      <c r="G29" s="255"/>
      <c r="H29" s="255"/>
      <c r="I29" s="122"/>
      <c r="J29" s="122" t="s">
        <v>620</v>
      </c>
      <c r="K29" s="122"/>
      <c r="L29" s="122" t="s">
        <v>621</v>
      </c>
      <c r="M29" s="122"/>
      <c r="N29" s="122"/>
    </row>
    <row r="30" spans="1:14">
      <c r="A30" s="50">
        <v>601819</v>
      </c>
      <c r="B30" s="50" t="s">
        <v>622</v>
      </c>
      <c r="C30" s="51"/>
      <c r="D30" s="45" t="s">
        <v>623</v>
      </c>
      <c r="F30" s="373">
        <v>601820</v>
      </c>
      <c r="G30" s="255"/>
      <c r="H30" s="255"/>
      <c r="I30" s="122"/>
      <c r="J30" s="122" t="s">
        <v>624</v>
      </c>
      <c r="K30" s="122"/>
      <c r="L30" s="122" t="s">
        <v>625</v>
      </c>
      <c r="M30" s="122"/>
      <c r="N30" s="122"/>
    </row>
    <row r="31" spans="1:14">
      <c r="A31" s="50">
        <v>601808</v>
      </c>
      <c r="B31" s="50" t="s">
        <v>626</v>
      </c>
      <c r="C31" s="51"/>
      <c r="D31" s="45" t="s">
        <v>627</v>
      </c>
      <c r="F31" s="373">
        <v>601821</v>
      </c>
      <c r="G31" s="255" t="s">
        <v>628</v>
      </c>
      <c r="H31" s="255" t="s">
        <v>629</v>
      </c>
      <c r="I31" s="122"/>
      <c r="J31" s="122" t="s">
        <v>630</v>
      </c>
      <c r="K31" s="122"/>
      <c r="L31" s="122" t="s">
        <v>631</v>
      </c>
      <c r="M31" s="122"/>
      <c r="N31" s="122"/>
    </row>
    <row r="32" spans="1:14">
      <c r="A32" s="50">
        <v>601821</v>
      </c>
      <c r="B32" s="50" t="s">
        <v>632</v>
      </c>
      <c r="C32" s="51"/>
      <c r="D32" s="45" t="s">
        <v>633</v>
      </c>
      <c r="F32" s="373">
        <v>601822</v>
      </c>
      <c r="G32" s="255" t="s">
        <v>438</v>
      </c>
      <c r="H32" s="255"/>
      <c r="I32" s="122"/>
      <c r="J32" s="122" t="s">
        <v>634</v>
      </c>
      <c r="K32" s="122"/>
      <c r="L32" s="122" t="s">
        <v>635</v>
      </c>
      <c r="M32" s="122"/>
      <c r="N32" s="122"/>
    </row>
    <row r="33" spans="1:14">
      <c r="A33" s="50">
        <v>601822</v>
      </c>
      <c r="B33" s="50" t="s">
        <v>636</v>
      </c>
      <c r="C33" s="51"/>
      <c r="D33" s="45" t="s">
        <v>637</v>
      </c>
      <c r="F33" s="373">
        <v>601823</v>
      </c>
      <c r="G33" s="255" t="s">
        <v>445</v>
      </c>
      <c r="H33" s="255"/>
      <c r="I33" s="122"/>
      <c r="J33" s="122" t="s">
        <v>638</v>
      </c>
      <c r="K33" s="122"/>
      <c r="L33" s="122" t="s">
        <v>26</v>
      </c>
      <c r="M33" s="122"/>
      <c r="N33" s="122"/>
    </row>
    <row r="34" spans="1:14">
      <c r="A34" s="50">
        <v>601823</v>
      </c>
      <c r="B34" s="50" t="s">
        <v>639</v>
      </c>
      <c r="C34" s="51"/>
      <c r="D34" s="45" t="s">
        <v>640</v>
      </c>
      <c r="F34" s="373">
        <v>602001</v>
      </c>
      <c r="G34" s="255" t="s">
        <v>440</v>
      </c>
      <c r="H34" s="255"/>
      <c r="I34" s="122"/>
      <c r="J34" s="122" t="s">
        <v>24</v>
      </c>
      <c r="K34" s="122"/>
      <c r="L34" s="122" t="s">
        <v>641</v>
      </c>
      <c r="M34" s="122"/>
      <c r="N34" s="122"/>
    </row>
    <row r="35" spans="1:14">
      <c r="A35" s="50">
        <v>602001</v>
      </c>
      <c r="B35" s="50" t="s">
        <v>642</v>
      </c>
      <c r="C35" s="51"/>
      <c r="D35" s="45" t="s">
        <v>643</v>
      </c>
      <c r="F35" s="373">
        <v>604001</v>
      </c>
      <c r="G35" s="255" t="s">
        <v>441</v>
      </c>
      <c r="H35" s="255"/>
      <c r="I35" s="122"/>
      <c r="J35" s="122" t="s">
        <v>644</v>
      </c>
      <c r="K35" s="122"/>
      <c r="L35" s="122"/>
      <c r="M35" s="122"/>
      <c r="N35" s="122"/>
    </row>
    <row r="36" spans="1:14">
      <c r="A36" s="50">
        <v>602002</v>
      </c>
      <c r="B36" s="50" t="s">
        <v>645</v>
      </c>
      <c r="C36" s="51"/>
      <c r="D36" s="45" t="s">
        <v>646</v>
      </c>
      <c r="F36" s="374">
        <v>606001</v>
      </c>
      <c r="G36" s="255" t="s">
        <v>647</v>
      </c>
      <c r="H36" s="378"/>
      <c r="I36" s="122"/>
      <c r="J36" s="122" t="s">
        <v>648</v>
      </c>
      <c r="K36" s="122"/>
      <c r="L36" s="122"/>
      <c r="M36" s="122"/>
      <c r="N36" s="122"/>
    </row>
    <row r="37" spans="1:14">
      <c r="A37" s="50">
        <v>602801</v>
      </c>
      <c r="B37" s="50" t="s">
        <v>649</v>
      </c>
      <c r="C37" s="51"/>
      <c r="D37" s="45" t="s">
        <v>650</v>
      </c>
      <c r="F37" s="374">
        <v>606002</v>
      </c>
      <c r="G37" s="255" t="s">
        <v>443</v>
      </c>
      <c r="H37" s="255"/>
      <c r="I37" s="122"/>
      <c r="J37" s="122" t="s">
        <v>131</v>
      </c>
      <c r="K37" s="122"/>
      <c r="L37" s="122"/>
      <c r="M37" s="122"/>
      <c r="N37" s="122"/>
    </row>
    <row r="38" spans="1:14">
      <c r="A38" s="50">
        <v>603000</v>
      </c>
      <c r="B38" s="50" t="s">
        <v>651</v>
      </c>
      <c r="C38" s="54" t="s">
        <v>652</v>
      </c>
      <c r="D38" s="45" t="s">
        <v>653</v>
      </c>
      <c r="F38" s="374">
        <v>606801</v>
      </c>
      <c r="G38" s="255" t="s">
        <v>444</v>
      </c>
      <c r="H38" s="255"/>
      <c r="I38" s="122"/>
      <c r="J38" s="122"/>
      <c r="K38" s="122"/>
      <c r="L38" s="122"/>
      <c r="M38" s="122"/>
      <c r="N38" s="122"/>
    </row>
    <row r="39" spans="1:14">
      <c r="A39" s="50">
        <v>603001</v>
      </c>
      <c r="B39" s="50" t="s">
        <v>654</v>
      </c>
      <c r="C39" s="51"/>
      <c r="D39" s="45" t="s">
        <v>655</v>
      </c>
      <c r="F39" s="374">
        <v>606802</v>
      </c>
      <c r="G39" s="255" t="s">
        <v>532</v>
      </c>
      <c r="H39" s="255"/>
      <c r="I39" s="122"/>
      <c r="J39" s="122"/>
      <c r="K39" s="122"/>
      <c r="L39" s="122"/>
      <c r="M39" s="122"/>
      <c r="N39" s="122"/>
    </row>
    <row r="40" spans="1:14">
      <c r="A40" s="50">
        <v>603003</v>
      </c>
      <c r="B40" s="50" t="s">
        <v>656</v>
      </c>
      <c r="C40" s="51"/>
      <c r="D40" s="45" t="s">
        <v>657</v>
      </c>
      <c r="F40" s="374">
        <v>606803</v>
      </c>
      <c r="G40" s="255"/>
      <c r="H40" s="255" t="s">
        <v>476</v>
      </c>
      <c r="I40" s="122"/>
      <c r="J40" s="122"/>
      <c r="K40" s="122"/>
      <c r="L40" s="122"/>
      <c r="M40" s="122"/>
      <c r="N40" s="122"/>
    </row>
    <row r="41" spans="1:14">
      <c r="A41" s="50">
        <v>603004</v>
      </c>
      <c r="B41" s="50" t="s">
        <v>658</v>
      </c>
      <c r="C41" s="51"/>
      <c r="D41" s="45" t="s">
        <v>659</v>
      </c>
      <c r="F41" s="374">
        <v>606804</v>
      </c>
      <c r="G41" s="255"/>
      <c r="H41" s="255">
        <v>1013</v>
      </c>
      <c r="I41" s="122"/>
      <c r="J41" s="122"/>
      <c r="K41" s="122"/>
      <c r="L41" s="122"/>
      <c r="M41" s="122"/>
      <c r="N41" s="122"/>
    </row>
    <row r="42" spans="1:14">
      <c r="A42" s="50">
        <v>603005</v>
      </c>
      <c r="B42" s="50" t="s">
        <v>660</v>
      </c>
      <c r="C42" s="51"/>
      <c r="D42" s="45" t="s">
        <v>661</v>
      </c>
      <c r="F42" s="374">
        <v>606805</v>
      </c>
      <c r="G42" s="255"/>
      <c r="H42" s="255">
        <v>1014</v>
      </c>
      <c r="I42" s="122"/>
      <c r="J42" s="122"/>
      <c r="K42" s="122"/>
      <c r="L42" s="122"/>
      <c r="M42" s="122"/>
      <c r="N42" s="122"/>
    </row>
    <row r="43" spans="1:14">
      <c r="A43" s="50">
        <v>603007</v>
      </c>
      <c r="B43" s="50" t="s">
        <v>662</v>
      </c>
      <c r="C43" s="51"/>
      <c r="D43" s="45" t="s">
        <v>337</v>
      </c>
      <c r="F43" s="374">
        <v>606806</v>
      </c>
      <c r="G43" s="255"/>
      <c r="H43" s="255">
        <v>1016</v>
      </c>
      <c r="I43" s="122"/>
      <c r="J43" s="122"/>
      <c r="K43" s="122"/>
      <c r="L43" s="122"/>
      <c r="M43" s="122"/>
      <c r="N43" s="122"/>
    </row>
    <row r="44" spans="1:14">
      <c r="A44" s="50">
        <v>603008</v>
      </c>
      <c r="B44" s="50" t="s">
        <v>663</v>
      </c>
      <c r="C44" s="51"/>
      <c r="D44" s="45" t="s">
        <v>338</v>
      </c>
      <c r="F44" s="374">
        <v>607033</v>
      </c>
      <c r="G44" s="255"/>
      <c r="H44" s="255">
        <v>1023</v>
      </c>
      <c r="I44" s="122"/>
      <c r="J44" s="122"/>
      <c r="K44" s="122"/>
      <c r="L44" s="122"/>
      <c r="M44" s="122"/>
      <c r="N44" s="122"/>
    </row>
    <row r="45" spans="1:14">
      <c r="A45" s="50">
        <v>603009</v>
      </c>
      <c r="B45" s="50" t="s">
        <v>664</v>
      </c>
      <c r="C45" s="51"/>
      <c r="D45" s="45" t="s">
        <v>339</v>
      </c>
      <c r="F45" s="374">
        <v>613001</v>
      </c>
      <c r="G45" s="255"/>
      <c r="H45" s="255">
        <v>1026</v>
      </c>
      <c r="I45" s="122"/>
      <c r="J45" s="122"/>
      <c r="K45" s="122"/>
      <c r="L45" s="122"/>
      <c r="M45" s="122"/>
      <c r="N45" s="122"/>
    </row>
    <row r="46" spans="1:14">
      <c r="A46" s="50">
        <v>603010</v>
      </c>
      <c r="B46" s="50" t="s">
        <v>665</v>
      </c>
      <c r="C46" s="51"/>
      <c r="D46" s="45" t="s">
        <v>340</v>
      </c>
      <c r="F46" s="374">
        <v>613823</v>
      </c>
      <c r="G46" s="255"/>
      <c r="H46" s="255" t="s">
        <v>666</v>
      </c>
      <c r="I46" s="122"/>
      <c r="J46" s="122"/>
      <c r="K46" s="122"/>
      <c r="L46" s="122"/>
      <c r="M46" s="122"/>
      <c r="N46" s="122"/>
    </row>
    <row r="47" spans="1:14">
      <c r="A47" s="50">
        <v>603011</v>
      </c>
      <c r="B47" s="50" t="s">
        <v>667</v>
      </c>
      <c r="C47" s="51"/>
      <c r="D47" s="45" t="s">
        <v>341</v>
      </c>
      <c r="F47" s="374">
        <v>616002</v>
      </c>
      <c r="G47" s="255"/>
      <c r="H47" s="255">
        <v>1174</v>
      </c>
      <c r="I47" s="122"/>
      <c r="J47" s="122"/>
      <c r="K47" s="122"/>
      <c r="L47" s="122"/>
      <c r="M47" s="122"/>
      <c r="N47" s="122"/>
    </row>
    <row r="48" spans="1:14">
      <c r="A48" s="50">
        <v>603012</v>
      </c>
      <c r="B48" s="50" t="s">
        <v>668</v>
      </c>
      <c r="C48" s="51"/>
      <c r="D48" s="45" t="s">
        <v>342</v>
      </c>
      <c r="F48" s="374">
        <v>616003</v>
      </c>
      <c r="G48" s="255"/>
      <c r="H48" s="255">
        <v>1282</v>
      </c>
      <c r="I48" s="122"/>
      <c r="J48" s="122"/>
      <c r="K48" s="122"/>
      <c r="L48" s="122"/>
      <c r="M48" s="122"/>
      <c r="N48" s="122"/>
    </row>
    <row r="49" spans="1:14">
      <c r="A49" s="50">
        <v>603013</v>
      </c>
      <c r="B49" s="50" t="s">
        <v>669</v>
      </c>
      <c r="C49" s="51"/>
      <c r="D49" s="45" t="s">
        <v>343</v>
      </c>
      <c r="F49" s="374">
        <v>616005</v>
      </c>
      <c r="G49" s="255"/>
      <c r="H49" s="122"/>
      <c r="I49" s="122"/>
      <c r="J49" s="122"/>
      <c r="K49" s="122"/>
      <c r="L49" s="122"/>
      <c r="M49" s="122"/>
      <c r="N49" s="122"/>
    </row>
    <row r="50" spans="1:14">
      <c r="A50" s="50">
        <v>603014</v>
      </c>
      <c r="B50" s="50" t="s">
        <v>670</v>
      </c>
      <c r="C50" s="51"/>
      <c r="D50" s="45" t="s">
        <v>344</v>
      </c>
      <c r="F50" s="374">
        <v>616802</v>
      </c>
      <c r="G50" s="255"/>
      <c r="H50" s="122"/>
      <c r="I50" s="122"/>
      <c r="J50" s="122"/>
      <c r="K50" s="122"/>
      <c r="L50" s="122"/>
      <c r="M50" s="122"/>
      <c r="N50" s="122"/>
    </row>
    <row r="51" spans="1:14">
      <c r="A51" s="50">
        <v>603015</v>
      </c>
      <c r="B51" s="50" t="s">
        <v>671</v>
      </c>
      <c r="C51" s="51"/>
      <c r="D51" s="45" t="s">
        <v>345</v>
      </c>
      <c r="F51" s="374">
        <v>616805</v>
      </c>
      <c r="G51" s="255"/>
      <c r="H51" s="122"/>
      <c r="I51" s="122"/>
      <c r="J51" s="122"/>
      <c r="K51" s="122"/>
      <c r="L51" s="122"/>
      <c r="M51" s="122"/>
      <c r="N51" s="122"/>
    </row>
    <row r="52" spans="1:14">
      <c r="A52" s="50">
        <v>603025</v>
      </c>
      <c r="B52" s="50" t="s">
        <v>672</v>
      </c>
      <c r="C52" s="51"/>
      <c r="D52" s="45" t="s">
        <v>347</v>
      </c>
      <c r="F52" s="374">
        <v>616809</v>
      </c>
      <c r="H52" s="14"/>
      <c r="I52" s="14"/>
    </row>
    <row r="53" spans="1:14">
      <c r="A53" s="50">
        <v>603090</v>
      </c>
      <c r="B53" s="50" t="s">
        <v>673</v>
      </c>
      <c r="C53" s="54" t="s">
        <v>674</v>
      </c>
      <c r="D53" s="45" t="s">
        <v>348</v>
      </c>
      <c r="F53" s="374">
        <v>616810</v>
      </c>
      <c r="H53" s="14"/>
      <c r="I53" s="14"/>
    </row>
    <row r="54" spans="1:14">
      <c r="A54" s="50">
        <v>603801</v>
      </c>
      <c r="B54" s="50" t="s">
        <v>675</v>
      </c>
      <c r="C54" s="51"/>
      <c r="D54" s="45" t="s">
        <v>349</v>
      </c>
      <c r="F54" s="374">
        <v>616812</v>
      </c>
      <c r="H54" s="14"/>
      <c r="I54" s="14"/>
    </row>
    <row r="55" spans="1:14">
      <c r="A55" s="50">
        <v>603802</v>
      </c>
      <c r="B55" s="50" t="s">
        <v>676</v>
      </c>
      <c r="C55" s="51"/>
      <c r="D55" s="45" t="s">
        <v>350</v>
      </c>
      <c r="F55" s="374">
        <v>617001</v>
      </c>
      <c r="H55" s="14"/>
      <c r="I55" s="14"/>
    </row>
    <row r="56" spans="1:14">
      <c r="A56" s="50">
        <v>603803</v>
      </c>
      <c r="B56" s="50" t="s">
        <v>677</v>
      </c>
      <c r="C56" s="51"/>
      <c r="D56" s="45" t="s">
        <v>351</v>
      </c>
      <c r="F56" s="374">
        <v>617101</v>
      </c>
      <c r="H56" s="14"/>
      <c r="I56" s="14"/>
    </row>
    <row r="57" spans="1:14">
      <c r="A57" s="50">
        <v>603804</v>
      </c>
      <c r="B57" s="50" t="s">
        <v>678</v>
      </c>
      <c r="C57" s="51"/>
      <c r="D57" s="45" t="s">
        <v>352</v>
      </c>
      <c r="F57" s="374">
        <v>619001</v>
      </c>
      <c r="H57" s="14"/>
      <c r="I57" s="14"/>
    </row>
    <row r="58" spans="1:14">
      <c r="A58" s="50">
        <v>604001</v>
      </c>
      <c r="B58" s="50" t="s">
        <v>679</v>
      </c>
      <c r="C58" s="51"/>
      <c r="D58" s="45" t="s">
        <v>353</v>
      </c>
      <c r="F58" s="374">
        <v>619002</v>
      </c>
      <c r="H58" s="14"/>
      <c r="I58" s="14"/>
    </row>
    <row r="59" spans="1:14">
      <c r="A59" s="50">
        <v>604090</v>
      </c>
      <c r="B59" s="50" t="s">
        <v>680</v>
      </c>
      <c r="C59" s="51"/>
      <c r="D59" s="45" t="s">
        <v>354</v>
      </c>
      <c r="F59" s="374">
        <v>619801</v>
      </c>
      <c r="H59" s="14"/>
      <c r="I59" s="14"/>
    </row>
    <row r="60" spans="1:14">
      <c r="A60" s="50">
        <v>604801</v>
      </c>
      <c r="B60" s="50" t="s">
        <v>681</v>
      </c>
      <c r="C60" s="51"/>
      <c r="D60" s="45" t="s">
        <v>355</v>
      </c>
      <c r="F60" s="374">
        <v>619804</v>
      </c>
      <c r="H60" s="14"/>
      <c r="I60" s="14"/>
    </row>
    <row r="61" spans="1:14">
      <c r="A61" s="50">
        <v>604802</v>
      </c>
      <c r="B61" s="50" t="s">
        <v>682</v>
      </c>
      <c r="C61" s="51"/>
      <c r="D61" s="45" t="s">
        <v>356</v>
      </c>
      <c r="F61" s="374">
        <v>619808</v>
      </c>
      <c r="H61" s="14"/>
      <c r="I61" s="14"/>
    </row>
    <row r="62" spans="1:14">
      <c r="A62" s="50">
        <v>604803</v>
      </c>
      <c r="B62" s="50" t="s">
        <v>683</v>
      </c>
      <c r="C62" s="51"/>
      <c r="D62" s="45" t="s">
        <v>357</v>
      </c>
      <c r="F62" s="374">
        <v>660001</v>
      </c>
      <c r="H62" s="14"/>
      <c r="I62" s="14"/>
    </row>
    <row r="63" spans="1:14">
      <c r="A63" s="50">
        <v>605000</v>
      </c>
      <c r="B63" s="50" t="s">
        <v>684</v>
      </c>
      <c r="C63" s="51"/>
      <c r="D63" s="45" t="s">
        <v>358</v>
      </c>
      <c r="F63" s="374">
        <v>660002</v>
      </c>
      <c r="H63" s="14"/>
      <c r="I63" s="14"/>
    </row>
    <row r="64" spans="1:14">
      <c r="A64" s="50">
        <v>605001</v>
      </c>
      <c r="B64" s="50" t="s">
        <v>685</v>
      </c>
      <c r="C64" s="51"/>
      <c r="D64" s="45" t="s">
        <v>359</v>
      </c>
      <c r="F64" s="374">
        <v>660003</v>
      </c>
      <c r="H64" s="14"/>
      <c r="I64" s="14"/>
    </row>
    <row r="65" spans="1:9">
      <c r="A65" s="50">
        <v>605002</v>
      </c>
      <c r="B65" s="50" t="s">
        <v>686</v>
      </c>
      <c r="C65" s="51"/>
      <c r="D65" s="45" t="s">
        <v>687</v>
      </c>
      <c r="F65" s="374">
        <v>660017</v>
      </c>
      <c r="H65" s="14"/>
      <c r="I65" s="14"/>
    </row>
    <row r="66" spans="1:9">
      <c r="A66" s="50">
        <v>605003</v>
      </c>
      <c r="B66" s="50" t="s">
        <v>688</v>
      </c>
      <c r="C66" s="51"/>
      <c r="D66" s="45" t="s">
        <v>689</v>
      </c>
      <c r="F66" s="374">
        <v>660090</v>
      </c>
      <c r="H66" s="14"/>
      <c r="I66" s="14"/>
    </row>
    <row r="67" spans="1:9">
      <c r="A67" s="50">
        <v>605004</v>
      </c>
      <c r="B67" s="50" t="s">
        <v>690</v>
      </c>
      <c r="C67" s="51"/>
      <c r="D67" s="45" t="s">
        <v>691</v>
      </c>
      <c r="F67" s="374">
        <v>660803</v>
      </c>
      <c r="H67" s="14"/>
      <c r="I67" s="14"/>
    </row>
    <row r="68" spans="1:9">
      <c r="A68" s="50">
        <v>605005</v>
      </c>
      <c r="B68" s="50" t="s">
        <v>692</v>
      </c>
      <c r="C68" s="51"/>
      <c r="D68" s="45" t="s">
        <v>693</v>
      </c>
      <c r="F68" s="374">
        <v>660805</v>
      </c>
      <c r="H68" s="14"/>
      <c r="I68" s="14"/>
    </row>
    <row r="69" spans="1:9">
      <c r="A69" s="50">
        <v>605006</v>
      </c>
      <c r="B69" s="50" t="s">
        <v>694</v>
      </c>
      <c r="C69" s="51"/>
      <c r="D69" s="45" t="s">
        <v>695</v>
      </c>
      <c r="F69" s="374">
        <v>660806</v>
      </c>
      <c r="H69" s="14"/>
      <c r="I69" s="14"/>
    </row>
    <row r="70" spans="1:9">
      <c r="A70" s="50">
        <v>605090</v>
      </c>
      <c r="B70" s="50" t="s">
        <v>696</v>
      </c>
      <c r="C70" s="51"/>
      <c r="D70" s="45" t="s">
        <v>697</v>
      </c>
      <c r="F70" s="374">
        <v>660810</v>
      </c>
      <c r="H70" s="14"/>
      <c r="I70" s="14"/>
    </row>
    <row r="71" spans="1:9">
      <c r="A71" s="50">
        <v>605801</v>
      </c>
      <c r="B71" s="50" t="s">
        <v>698</v>
      </c>
      <c r="C71" s="51"/>
      <c r="D71" s="45" t="s">
        <v>699</v>
      </c>
      <c r="F71" s="374">
        <v>660818</v>
      </c>
      <c r="H71" s="14"/>
      <c r="I71" s="14"/>
    </row>
    <row r="72" spans="1:9">
      <c r="A72" s="50">
        <v>606001</v>
      </c>
      <c r="B72" s="50" t="s">
        <v>700</v>
      </c>
      <c r="C72" s="51"/>
      <c r="D72" s="45" t="s">
        <v>701</v>
      </c>
      <c r="F72" s="374">
        <v>660819</v>
      </c>
      <c r="H72" s="14"/>
      <c r="I72" s="14"/>
    </row>
    <row r="73" spans="1:9">
      <c r="A73" s="50">
        <v>606002</v>
      </c>
      <c r="B73" s="50" t="s">
        <v>702</v>
      </c>
      <c r="C73" s="51"/>
      <c r="D73" s="45" t="s">
        <v>703</v>
      </c>
      <c r="F73" s="374">
        <v>660820</v>
      </c>
      <c r="H73" s="14"/>
      <c r="I73" s="14"/>
    </row>
    <row r="74" spans="1:9">
      <c r="A74" s="50">
        <v>606801</v>
      </c>
      <c r="B74" s="50" t="s">
        <v>704</v>
      </c>
      <c r="C74" s="54" t="s">
        <v>705</v>
      </c>
      <c r="D74" s="45" t="s">
        <v>706</v>
      </c>
      <c r="F74" s="374">
        <v>660822</v>
      </c>
      <c r="H74" s="14"/>
      <c r="I74" s="14"/>
    </row>
    <row r="75" spans="1:9">
      <c r="A75" s="50">
        <v>606802</v>
      </c>
      <c r="B75" s="50" t="s">
        <v>707</v>
      </c>
      <c r="C75" s="51"/>
      <c r="D75" s="45" t="s">
        <v>708</v>
      </c>
      <c r="F75" s="374">
        <v>660832</v>
      </c>
      <c r="H75" s="14"/>
      <c r="I75" s="14"/>
    </row>
    <row r="76" spans="1:9">
      <c r="A76" s="50">
        <v>606803</v>
      </c>
      <c r="B76" s="50" t="s">
        <v>709</v>
      </c>
      <c r="C76" s="51"/>
      <c r="D76" s="45" t="s">
        <v>710</v>
      </c>
      <c r="F76" s="374">
        <v>660835</v>
      </c>
      <c r="H76" s="14"/>
      <c r="I76" s="14"/>
    </row>
    <row r="77" spans="1:9">
      <c r="A77" s="50">
        <v>606804</v>
      </c>
      <c r="B77" s="50" t="s">
        <v>711</v>
      </c>
      <c r="C77" s="51"/>
      <c r="D77" s="45" t="s">
        <v>712</v>
      </c>
      <c r="F77" s="374">
        <v>660836</v>
      </c>
      <c r="H77" s="14"/>
      <c r="I77" s="14"/>
    </row>
    <row r="78" spans="1:9">
      <c r="A78" s="50">
        <v>607006</v>
      </c>
      <c r="B78" s="50" t="s">
        <v>713</v>
      </c>
      <c r="C78" s="51"/>
      <c r="D78" s="45" t="s">
        <v>714</v>
      </c>
      <c r="F78" s="374">
        <v>660838</v>
      </c>
      <c r="H78" s="14"/>
      <c r="I78" s="14"/>
    </row>
    <row r="79" spans="1:9">
      <c r="A79" s="50">
        <v>607009</v>
      </c>
      <c r="B79" s="50" t="s">
        <v>715</v>
      </c>
      <c r="C79" s="51"/>
      <c r="D79" s="45" t="s">
        <v>716</v>
      </c>
      <c r="F79" s="374">
        <v>660846</v>
      </c>
      <c r="H79" s="14"/>
      <c r="I79" s="14"/>
    </row>
    <row r="80" spans="1:9">
      <c r="A80" s="50">
        <v>607010</v>
      </c>
      <c r="B80" s="50" t="s">
        <v>717</v>
      </c>
      <c r="C80" s="51"/>
      <c r="D80" s="45" t="s">
        <v>718</v>
      </c>
      <c r="F80" s="374">
        <v>660858</v>
      </c>
      <c r="H80" s="14"/>
      <c r="I80" s="14"/>
    </row>
    <row r="81" spans="1:9">
      <c r="A81" s="50">
        <v>607011</v>
      </c>
      <c r="B81" s="50" t="s">
        <v>719</v>
      </c>
      <c r="C81" s="51"/>
      <c r="D81" s="45" t="s">
        <v>720</v>
      </c>
      <c r="F81" s="374">
        <v>660859</v>
      </c>
      <c r="H81" s="14"/>
      <c r="I81" s="14"/>
    </row>
    <row r="82" spans="1:9">
      <c r="A82" s="50">
        <v>607021</v>
      </c>
      <c r="B82" s="50" t="s">
        <v>721</v>
      </c>
      <c r="C82" s="51"/>
      <c r="D82" s="45" t="s">
        <v>722</v>
      </c>
      <c r="F82" s="374">
        <v>660860</v>
      </c>
      <c r="H82" s="14"/>
      <c r="I82" s="14"/>
    </row>
    <row r="83" spans="1:9">
      <c r="A83" s="50">
        <v>607022</v>
      </c>
      <c r="B83" s="50" t="s">
        <v>723</v>
      </c>
      <c r="C83" s="51"/>
      <c r="D83" s="45" t="s">
        <v>724</v>
      </c>
      <c r="F83" s="374">
        <v>660868</v>
      </c>
      <c r="H83" s="14"/>
      <c r="I83" s="14"/>
    </row>
    <row r="84" spans="1:9">
      <c r="A84" s="50">
        <v>607023</v>
      </c>
      <c r="B84" s="50" t="s">
        <v>725</v>
      </c>
      <c r="C84" s="51"/>
      <c r="D84" s="45" t="s">
        <v>726</v>
      </c>
      <c r="F84" s="374">
        <v>660869</v>
      </c>
      <c r="H84" s="14"/>
      <c r="I84" s="14"/>
    </row>
    <row r="85" spans="1:9">
      <c r="A85" s="50">
        <v>607024</v>
      </c>
      <c r="B85" s="50" t="s">
        <v>727</v>
      </c>
      <c r="C85" s="51"/>
      <c r="D85" s="45" t="s">
        <v>728</v>
      </c>
      <c r="F85" s="374">
        <v>660870</v>
      </c>
      <c r="H85" s="14"/>
      <c r="I85" s="14"/>
    </row>
    <row r="86" spans="1:9">
      <c r="A86" s="50">
        <v>607025</v>
      </c>
      <c r="B86" s="50" t="s">
        <v>729</v>
      </c>
      <c r="C86" s="51"/>
      <c r="D86" s="45" t="s">
        <v>730</v>
      </c>
      <c r="F86" s="374">
        <v>660903</v>
      </c>
      <c r="H86" s="14"/>
      <c r="I86" s="14"/>
    </row>
    <row r="87" spans="1:9">
      <c r="A87" s="50">
        <v>607031</v>
      </c>
      <c r="B87" s="50" t="s">
        <v>731</v>
      </c>
      <c r="C87" s="51"/>
      <c r="D87" s="45" t="s">
        <v>732</v>
      </c>
      <c r="F87" s="374">
        <v>660919</v>
      </c>
      <c r="H87" s="14"/>
      <c r="I87" s="14"/>
    </row>
    <row r="88" spans="1:9">
      <c r="A88" s="50">
        <v>607032</v>
      </c>
      <c r="B88" s="50" t="s">
        <v>733</v>
      </c>
      <c r="C88" s="51"/>
      <c r="D88" s="45" t="s">
        <v>734</v>
      </c>
      <c r="F88" s="374">
        <v>660920</v>
      </c>
      <c r="H88" s="14"/>
      <c r="I88" s="14"/>
    </row>
    <row r="89" spans="1:9">
      <c r="A89" s="50">
        <v>607033</v>
      </c>
      <c r="B89" s="50" t="s">
        <v>735</v>
      </c>
      <c r="C89" s="51"/>
      <c r="D89" s="45" t="s">
        <v>736</v>
      </c>
      <c r="F89" s="374">
        <v>660927</v>
      </c>
      <c r="H89" s="14"/>
      <c r="I89" s="14"/>
    </row>
    <row r="90" spans="1:9">
      <c r="A90" s="50">
        <v>607034</v>
      </c>
      <c r="B90" s="50" t="s">
        <v>737</v>
      </c>
      <c r="C90" s="51"/>
      <c r="D90" s="45" t="s">
        <v>738</v>
      </c>
      <c r="F90" s="374">
        <v>660928</v>
      </c>
      <c r="H90" s="14"/>
      <c r="I90" s="14"/>
    </row>
    <row r="91" spans="1:9">
      <c r="A91" s="50">
        <v>607035</v>
      </c>
      <c r="B91" s="50" t="s">
        <v>739</v>
      </c>
      <c r="C91" s="51"/>
      <c r="D91" s="45" t="s">
        <v>740</v>
      </c>
      <c r="F91" s="374">
        <v>660944</v>
      </c>
      <c r="H91" s="14"/>
      <c r="I91" s="14"/>
    </row>
    <row r="92" spans="1:9">
      <c r="A92" s="50">
        <v>607036</v>
      </c>
      <c r="B92" s="50" t="s">
        <v>741</v>
      </c>
      <c r="C92" s="51"/>
      <c r="D92" s="45" t="s">
        <v>742</v>
      </c>
      <c r="F92" s="374">
        <v>660948</v>
      </c>
      <c r="H92" s="14"/>
      <c r="I92" s="14"/>
    </row>
    <row r="93" spans="1:9">
      <c r="A93" s="50">
        <v>607041</v>
      </c>
      <c r="B93" s="50" t="s">
        <v>743</v>
      </c>
      <c r="C93" s="51"/>
      <c r="D93" s="45" t="s">
        <v>744</v>
      </c>
      <c r="F93" s="374">
        <v>660949</v>
      </c>
      <c r="H93" s="14"/>
      <c r="I93" s="14"/>
    </row>
    <row r="94" spans="1:9">
      <c r="A94" s="50">
        <v>607042</v>
      </c>
      <c r="B94" s="50" t="s">
        <v>745</v>
      </c>
      <c r="C94" s="51"/>
      <c r="D94" s="45" t="s">
        <v>746</v>
      </c>
      <c r="F94" s="374">
        <v>670000</v>
      </c>
      <c r="H94" s="14"/>
      <c r="I94" s="14"/>
    </row>
    <row r="95" spans="1:9">
      <c r="A95" s="50">
        <v>607090</v>
      </c>
      <c r="B95" s="50" t="s">
        <v>747</v>
      </c>
      <c r="C95" s="51"/>
      <c r="D95" s="45" t="s">
        <v>748</v>
      </c>
      <c r="F95" s="374">
        <v>670435</v>
      </c>
      <c r="H95" s="14"/>
      <c r="I95" s="14"/>
    </row>
    <row r="96" spans="1:9">
      <c r="A96" s="50">
        <v>607804</v>
      </c>
      <c r="B96" s="50" t="s">
        <v>749</v>
      </c>
      <c r="C96" s="51"/>
      <c r="D96" s="45" t="s">
        <v>750</v>
      </c>
      <c r="F96" s="374">
        <v>670441</v>
      </c>
      <c r="H96" s="14"/>
      <c r="I96" s="14"/>
    </row>
    <row r="97" spans="1:9">
      <c r="A97" s="50">
        <v>607806</v>
      </c>
      <c r="B97" s="50" t="s">
        <v>751</v>
      </c>
      <c r="C97" s="51"/>
      <c r="D97" s="45" t="s">
        <v>752</v>
      </c>
      <c r="F97" s="374">
        <v>670444</v>
      </c>
      <c r="H97" s="14"/>
      <c r="I97" s="14"/>
    </row>
    <row r="98" spans="1:9">
      <c r="A98" s="50">
        <v>607807</v>
      </c>
      <c r="B98" s="50" t="s">
        <v>753</v>
      </c>
      <c r="C98" s="51"/>
      <c r="D98" s="45" t="s">
        <v>754</v>
      </c>
      <c r="F98" s="374">
        <v>671000</v>
      </c>
      <c r="H98" s="14"/>
      <c r="I98" s="14"/>
    </row>
    <row r="99" spans="1:9">
      <c r="A99" s="50">
        <v>607808</v>
      </c>
      <c r="B99" s="50" t="s">
        <v>755</v>
      </c>
      <c r="C99" s="51"/>
      <c r="D99" s="45" t="s">
        <v>756</v>
      </c>
      <c r="F99" s="374">
        <v>690002</v>
      </c>
      <c r="H99" s="14"/>
      <c r="I99" s="14"/>
    </row>
    <row r="100" spans="1:9">
      <c r="A100" s="50">
        <v>608001</v>
      </c>
      <c r="B100" s="50" t="s">
        <v>757</v>
      </c>
      <c r="C100" s="51"/>
      <c r="D100" s="45" t="s">
        <v>758</v>
      </c>
      <c r="F100" s="374">
        <v>660837</v>
      </c>
      <c r="H100" s="14"/>
      <c r="I100" s="14"/>
    </row>
    <row r="101" spans="1:9">
      <c r="A101" s="50">
        <v>608002</v>
      </c>
      <c r="B101" s="50" t="s">
        <v>759</v>
      </c>
      <c r="C101" s="51"/>
      <c r="D101" s="45" t="s">
        <v>760</v>
      </c>
      <c r="F101" s="374">
        <v>613001</v>
      </c>
      <c r="H101" s="14"/>
      <c r="I101" s="14"/>
    </row>
    <row r="102" spans="1:9">
      <c r="A102" s="50">
        <v>608003</v>
      </c>
      <c r="B102" s="50" t="s">
        <v>761</v>
      </c>
      <c r="C102" s="51"/>
      <c r="D102" s="45" t="s">
        <v>762</v>
      </c>
      <c r="F102" s="374">
        <v>660962</v>
      </c>
      <c r="H102" s="14"/>
      <c r="I102" s="14"/>
    </row>
    <row r="103" spans="1:9">
      <c r="A103" s="50">
        <v>608004</v>
      </c>
      <c r="B103" s="50" t="s">
        <v>763</v>
      </c>
      <c r="C103" s="51"/>
      <c r="D103" s="45" t="s">
        <v>764</v>
      </c>
      <c r="F103" s="122"/>
      <c r="H103" s="14"/>
      <c r="I103" s="14"/>
    </row>
    <row r="104" spans="1:9">
      <c r="A104" s="50">
        <v>608005</v>
      </c>
      <c r="B104" s="50" t="s">
        <v>765</v>
      </c>
      <c r="C104" s="51"/>
      <c r="D104" s="45" t="s">
        <v>766</v>
      </c>
      <c r="F104" s="14"/>
      <c r="H104" s="14"/>
      <c r="I104" s="14"/>
    </row>
    <row r="105" spans="1:9">
      <c r="A105" s="50">
        <v>608801</v>
      </c>
      <c r="B105" s="50" t="s">
        <v>767</v>
      </c>
      <c r="C105" s="51"/>
      <c r="D105" s="45" t="s">
        <v>768</v>
      </c>
      <c r="F105" s="14"/>
      <c r="H105" s="14"/>
      <c r="I105" s="14"/>
    </row>
    <row r="106" spans="1:9">
      <c r="A106" s="50">
        <v>609001</v>
      </c>
      <c r="B106" s="50" t="s">
        <v>769</v>
      </c>
      <c r="C106" s="51"/>
      <c r="D106" s="45" t="s">
        <v>770</v>
      </c>
      <c r="F106" s="14"/>
      <c r="H106" s="14"/>
      <c r="I106" s="14"/>
    </row>
    <row r="107" spans="1:9">
      <c r="A107" s="50">
        <v>609002</v>
      </c>
      <c r="B107" s="50" t="s">
        <v>771</v>
      </c>
      <c r="C107" s="51"/>
      <c r="D107" s="45" t="s">
        <v>772</v>
      </c>
      <c r="F107" s="14"/>
      <c r="H107" s="14"/>
      <c r="I107" s="14"/>
    </row>
    <row r="108" spans="1:9">
      <c r="A108" s="50">
        <v>609004</v>
      </c>
      <c r="B108" s="50" t="s">
        <v>773</v>
      </c>
      <c r="C108" s="51"/>
      <c r="D108" s="45" t="s">
        <v>774</v>
      </c>
      <c r="F108" s="14"/>
      <c r="H108" s="14"/>
      <c r="I108" s="14"/>
    </row>
    <row r="109" spans="1:9">
      <c r="A109" s="50">
        <v>609005</v>
      </c>
      <c r="B109" s="50" t="s">
        <v>775</v>
      </c>
      <c r="C109" s="51"/>
      <c r="D109" s="45" t="s">
        <v>776</v>
      </c>
      <c r="F109" s="14"/>
      <c r="H109" s="14"/>
      <c r="I109" s="14"/>
    </row>
    <row r="110" spans="1:9">
      <c r="A110" s="50">
        <v>609006</v>
      </c>
      <c r="B110" s="50" t="s">
        <v>777</v>
      </c>
      <c r="C110" s="51"/>
      <c r="D110" s="45" t="s">
        <v>778</v>
      </c>
      <c r="F110" s="14"/>
      <c r="H110" s="14"/>
      <c r="I110" s="14"/>
    </row>
    <row r="111" spans="1:9">
      <c r="A111" s="50">
        <v>609008</v>
      </c>
      <c r="B111" s="50" t="s">
        <v>779</v>
      </c>
      <c r="C111" s="51"/>
      <c r="D111" s="45" t="s">
        <v>780</v>
      </c>
      <c r="F111" s="14"/>
      <c r="H111" s="14"/>
      <c r="I111" s="14"/>
    </row>
    <row r="112" spans="1:9">
      <c r="A112" s="50">
        <v>609801</v>
      </c>
      <c r="B112" s="50" t="s">
        <v>781</v>
      </c>
      <c r="C112" s="51"/>
      <c r="D112" s="45" t="s">
        <v>782</v>
      </c>
      <c r="F112" s="14"/>
      <c r="H112" s="14"/>
      <c r="I112" s="14"/>
    </row>
    <row r="113" spans="1:9">
      <c r="A113" s="50">
        <v>609802</v>
      </c>
      <c r="B113" s="50" t="s">
        <v>783</v>
      </c>
      <c r="C113" s="51"/>
      <c r="D113" s="45" t="s">
        <v>784</v>
      </c>
      <c r="F113" s="14"/>
      <c r="H113" s="14"/>
      <c r="I113" s="14"/>
    </row>
    <row r="114" spans="1:9">
      <c r="A114" s="50">
        <v>609803</v>
      </c>
      <c r="B114" s="50" t="s">
        <v>785</v>
      </c>
      <c r="C114" s="51"/>
      <c r="D114" s="45" t="s">
        <v>786</v>
      </c>
      <c r="F114" s="14"/>
      <c r="H114" s="14"/>
      <c r="I114" s="14"/>
    </row>
    <row r="115" spans="1:9">
      <c r="A115" s="50">
        <v>609804</v>
      </c>
      <c r="B115" s="50" t="s">
        <v>787</v>
      </c>
      <c r="C115" s="51"/>
      <c r="D115" s="45" t="s">
        <v>788</v>
      </c>
      <c r="F115" s="14"/>
      <c r="H115" s="14"/>
      <c r="I115" s="14"/>
    </row>
    <row r="116" spans="1:9">
      <c r="A116" s="50">
        <v>609805</v>
      </c>
      <c r="B116" s="50" t="s">
        <v>789</v>
      </c>
      <c r="C116" s="51"/>
      <c r="D116" s="45" t="s">
        <v>790</v>
      </c>
      <c r="F116" s="14"/>
      <c r="H116" s="14"/>
      <c r="I116" s="14"/>
    </row>
    <row r="117" spans="1:9">
      <c r="A117" s="50">
        <v>609806</v>
      </c>
      <c r="B117" s="50" t="s">
        <v>791</v>
      </c>
      <c r="C117" s="51"/>
      <c r="D117" s="45" t="s">
        <v>792</v>
      </c>
      <c r="F117" s="14"/>
      <c r="H117" s="14"/>
      <c r="I117" s="14"/>
    </row>
    <row r="118" spans="1:9">
      <c r="A118" s="50">
        <v>609807</v>
      </c>
      <c r="B118" s="50" t="s">
        <v>793</v>
      </c>
      <c r="C118" s="51"/>
      <c r="D118" s="45" t="s">
        <v>794</v>
      </c>
      <c r="F118" s="14"/>
      <c r="H118" s="14"/>
      <c r="I118" s="14"/>
    </row>
    <row r="119" spans="1:9">
      <c r="A119" s="50">
        <v>609808</v>
      </c>
      <c r="B119" s="50" t="s">
        <v>795</v>
      </c>
      <c r="C119" s="51"/>
      <c r="D119" s="45" t="s">
        <v>796</v>
      </c>
      <c r="F119" s="14"/>
      <c r="H119" s="14"/>
      <c r="I119" s="14"/>
    </row>
    <row r="120" spans="1:9">
      <c r="A120" s="50">
        <v>609809</v>
      </c>
      <c r="B120" s="50" t="s">
        <v>797</v>
      </c>
      <c r="C120" s="51"/>
      <c r="D120" s="45" t="s">
        <v>798</v>
      </c>
      <c r="F120" s="14"/>
      <c r="H120" s="14"/>
      <c r="I120" s="14"/>
    </row>
    <row r="121" spans="1:9">
      <c r="A121" s="50">
        <v>609810</v>
      </c>
      <c r="B121" s="50" t="s">
        <v>799</v>
      </c>
      <c r="C121" s="51"/>
      <c r="D121" s="45" t="s">
        <v>800</v>
      </c>
      <c r="F121" s="14"/>
      <c r="H121" s="14"/>
      <c r="I121" s="14"/>
    </row>
    <row r="122" spans="1:9">
      <c r="A122" s="50">
        <v>609811</v>
      </c>
      <c r="B122" s="50" t="s">
        <v>801</v>
      </c>
      <c r="C122" s="51"/>
      <c r="D122" s="45" t="s">
        <v>802</v>
      </c>
      <c r="F122" s="14"/>
      <c r="H122" s="14"/>
      <c r="I122" s="14"/>
    </row>
    <row r="123" spans="1:9">
      <c r="A123" s="50">
        <v>609812</v>
      </c>
      <c r="B123" s="50" t="s">
        <v>803</v>
      </c>
      <c r="C123" s="51"/>
      <c r="D123" s="45" t="s">
        <v>804</v>
      </c>
      <c r="F123" s="14"/>
      <c r="H123" s="14"/>
      <c r="I123" s="14"/>
    </row>
    <row r="124" spans="1:9">
      <c r="A124" s="50">
        <v>609813</v>
      </c>
      <c r="B124" s="50" t="s">
        <v>805</v>
      </c>
      <c r="C124" s="51"/>
      <c r="D124" s="45" t="s">
        <v>806</v>
      </c>
      <c r="F124" s="14"/>
      <c r="H124" s="14"/>
      <c r="I124" s="14"/>
    </row>
    <row r="125" spans="1:9">
      <c r="A125" s="50">
        <v>610001</v>
      </c>
      <c r="B125" s="50" t="s">
        <v>807</v>
      </c>
      <c r="C125" s="51"/>
      <c r="D125" s="45" t="s">
        <v>808</v>
      </c>
      <c r="F125" s="14"/>
      <c r="H125" s="14"/>
      <c r="I125" s="14"/>
    </row>
    <row r="126" spans="1:9">
      <c r="A126" s="50">
        <v>610002</v>
      </c>
      <c r="B126" s="50" t="s">
        <v>809</v>
      </c>
      <c r="C126" s="51"/>
      <c r="D126" s="45" t="s">
        <v>810</v>
      </c>
      <c r="F126" s="14"/>
      <c r="H126" s="14"/>
      <c r="I126" s="14"/>
    </row>
    <row r="127" spans="1:9">
      <c r="A127" s="50">
        <v>610801</v>
      </c>
      <c r="B127" s="50" t="s">
        <v>811</v>
      </c>
      <c r="C127" s="51"/>
      <c r="D127" s="45" t="s">
        <v>812</v>
      </c>
      <c r="F127" s="14"/>
      <c r="H127" s="14"/>
      <c r="I127" s="14"/>
    </row>
    <row r="128" spans="1:9">
      <c r="A128" s="50">
        <v>610802</v>
      </c>
      <c r="B128" s="50" t="s">
        <v>813</v>
      </c>
      <c r="C128" s="51"/>
      <c r="D128" s="45" t="s">
        <v>814</v>
      </c>
      <c r="F128" s="14"/>
      <c r="H128" s="14"/>
      <c r="I128" s="14"/>
    </row>
    <row r="129" spans="1:9">
      <c r="A129" s="50">
        <v>612001</v>
      </c>
      <c r="B129" s="50" t="s">
        <v>815</v>
      </c>
      <c r="C129" s="51"/>
      <c r="D129" s="45" t="s">
        <v>816</v>
      </c>
      <c r="F129" s="14"/>
      <c r="H129" s="14"/>
      <c r="I129" s="14"/>
    </row>
    <row r="130" spans="1:9">
      <c r="A130" s="50">
        <v>613001</v>
      </c>
      <c r="B130" s="50" t="s">
        <v>817</v>
      </c>
      <c r="C130" s="51"/>
      <c r="D130" s="45" t="s">
        <v>818</v>
      </c>
      <c r="F130" s="14"/>
      <c r="H130" s="14"/>
      <c r="I130" s="14"/>
    </row>
    <row r="131" spans="1:9">
      <c r="A131" s="50">
        <v>613801</v>
      </c>
      <c r="B131" s="50" t="s">
        <v>819</v>
      </c>
      <c r="C131" s="51"/>
      <c r="D131" s="45" t="s">
        <v>820</v>
      </c>
      <c r="F131" s="14"/>
      <c r="H131" s="14"/>
      <c r="I131" s="14"/>
    </row>
    <row r="132" spans="1:9">
      <c r="A132" s="50">
        <v>613802</v>
      </c>
      <c r="B132" s="50" t="s">
        <v>821</v>
      </c>
      <c r="C132" s="51"/>
      <c r="D132" s="45" t="s">
        <v>822</v>
      </c>
      <c r="F132" s="14"/>
      <c r="H132" s="14"/>
      <c r="I132" s="14"/>
    </row>
    <row r="133" spans="1:9">
      <c r="A133" s="50">
        <v>613803</v>
      </c>
      <c r="B133" s="50" t="s">
        <v>823</v>
      </c>
      <c r="C133" s="51"/>
      <c r="D133" s="45" t="s">
        <v>824</v>
      </c>
      <c r="F133" s="14"/>
      <c r="H133" s="14"/>
      <c r="I133" s="14"/>
    </row>
    <row r="134" spans="1:9">
      <c r="A134" s="50">
        <v>613804</v>
      </c>
      <c r="B134" s="50" t="s">
        <v>825</v>
      </c>
      <c r="C134" s="51"/>
      <c r="D134" s="45" t="s">
        <v>826</v>
      </c>
      <c r="F134" s="14"/>
      <c r="H134" s="14"/>
      <c r="I134" s="14"/>
    </row>
    <row r="135" spans="1:9">
      <c r="A135" s="50">
        <v>613805</v>
      </c>
      <c r="B135" s="50" t="s">
        <v>827</v>
      </c>
      <c r="C135" s="51"/>
      <c r="D135" s="45" t="s">
        <v>828</v>
      </c>
      <c r="F135" s="14"/>
      <c r="H135" s="14"/>
      <c r="I135" s="14"/>
    </row>
    <row r="136" spans="1:9">
      <c r="A136" s="50">
        <v>613806</v>
      </c>
      <c r="B136" s="50" t="s">
        <v>829</v>
      </c>
      <c r="C136" s="51"/>
      <c r="D136" s="45" t="s">
        <v>830</v>
      </c>
      <c r="F136" s="14"/>
      <c r="H136" s="14"/>
      <c r="I136" s="14"/>
    </row>
    <row r="137" spans="1:9">
      <c r="A137" s="50">
        <v>613807</v>
      </c>
      <c r="B137" s="50" t="s">
        <v>831</v>
      </c>
      <c r="C137" s="51"/>
      <c r="D137" s="45" t="s">
        <v>832</v>
      </c>
      <c r="F137" s="14"/>
      <c r="H137" s="14"/>
      <c r="I137" s="14"/>
    </row>
    <row r="138" spans="1:9">
      <c r="A138" s="50">
        <v>613808</v>
      </c>
      <c r="B138" s="50" t="s">
        <v>833</v>
      </c>
      <c r="C138" s="51"/>
      <c r="D138" s="45" t="s">
        <v>834</v>
      </c>
      <c r="F138" s="14"/>
      <c r="H138" s="14"/>
      <c r="I138" s="14"/>
    </row>
    <row r="139" spans="1:9">
      <c r="A139" s="50">
        <v>613809</v>
      </c>
      <c r="B139" s="50" t="s">
        <v>835</v>
      </c>
      <c r="C139" s="51"/>
      <c r="D139" s="45" t="s">
        <v>836</v>
      </c>
      <c r="F139" s="14"/>
      <c r="H139" s="14"/>
      <c r="I139" s="14"/>
    </row>
    <row r="140" spans="1:9">
      <c r="A140" s="50">
        <v>613810</v>
      </c>
      <c r="B140" s="50" t="s">
        <v>837</v>
      </c>
      <c r="C140" s="51"/>
      <c r="D140" s="45" t="s">
        <v>838</v>
      </c>
      <c r="F140" s="14"/>
      <c r="H140" s="14"/>
      <c r="I140" s="14"/>
    </row>
    <row r="141" spans="1:9">
      <c r="A141" s="50">
        <v>613811</v>
      </c>
      <c r="B141" s="50" t="s">
        <v>839</v>
      </c>
      <c r="C141" s="51"/>
      <c r="D141" s="45" t="s">
        <v>840</v>
      </c>
      <c r="F141" s="14"/>
      <c r="H141" s="14"/>
      <c r="I141" s="14"/>
    </row>
    <row r="142" spans="1:9">
      <c r="A142" s="50">
        <v>613812</v>
      </c>
      <c r="B142" s="50" t="s">
        <v>841</v>
      </c>
      <c r="C142" s="51"/>
      <c r="D142" s="45" t="s">
        <v>842</v>
      </c>
      <c r="F142" s="14"/>
      <c r="H142" s="14"/>
      <c r="I142" s="14"/>
    </row>
    <row r="143" spans="1:9">
      <c r="A143" s="50">
        <v>613813</v>
      </c>
      <c r="B143" s="50" t="s">
        <v>843</v>
      </c>
      <c r="C143" s="51"/>
      <c r="D143" s="45" t="s">
        <v>844</v>
      </c>
      <c r="F143" s="14"/>
      <c r="H143" s="14"/>
      <c r="I143" s="14"/>
    </row>
    <row r="144" spans="1:9">
      <c r="A144" s="50">
        <v>613814</v>
      </c>
      <c r="B144" s="50" t="s">
        <v>845</v>
      </c>
      <c r="C144" s="51"/>
      <c r="D144" s="45" t="s">
        <v>846</v>
      </c>
      <c r="F144" s="14"/>
      <c r="H144" s="14"/>
      <c r="I144" s="14"/>
    </row>
    <row r="145" spans="1:9">
      <c r="A145" s="50">
        <v>613815</v>
      </c>
      <c r="B145" s="50" t="s">
        <v>847</v>
      </c>
      <c r="C145" s="51"/>
      <c r="D145" s="45" t="s">
        <v>848</v>
      </c>
      <c r="F145" s="14"/>
      <c r="H145" s="14"/>
      <c r="I145" s="14"/>
    </row>
    <row r="146" spans="1:9">
      <c r="A146" s="50">
        <v>613816</v>
      </c>
      <c r="B146" s="50" t="s">
        <v>849</v>
      </c>
      <c r="C146" s="51"/>
      <c r="D146" s="45" t="s">
        <v>850</v>
      </c>
      <c r="F146" s="14"/>
      <c r="H146" s="14"/>
      <c r="I146" s="14"/>
    </row>
    <row r="147" spans="1:9">
      <c r="A147" s="52">
        <v>616001</v>
      </c>
      <c r="B147" s="55" t="s">
        <v>851</v>
      </c>
      <c r="C147" s="53" t="s">
        <v>852</v>
      </c>
      <c r="D147" s="45" t="s">
        <v>853</v>
      </c>
      <c r="F147" s="14"/>
      <c r="H147" s="14"/>
      <c r="I147" s="14"/>
    </row>
    <row r="148" spans="1:9">
      <c r="A148" s="52">
        <v>616002</v>
      </c>
      <c r="B148" s="55" t="s">
        <v>854</v>
      </c>
      <c r="C148" s="53" t="s">
        <v>855</v>
      </c>
      <c r="D148" s="45" t="s">
        <v>856</v>
      </c>
      <c r="F148" s="14"/>
      <c r="H148" s="14"/>
      <c r="I148" s="14"/>
    </row>
    <row r="149" spans="1:9">
      <c r="A149" s="52">
        <v>616003</v>
      </c>
      <c r="B149" s="55" t="s">
        <v>857</v>
      </c>
      <c r="C149" s="53" t="s">
        <v>858</v>
      </c>
      <c r="D149" s="45" t="s">
        <v>859</v>
      </c>
      <c r="F149" s="14"/>
      <c r="H149" s="14"/>
      <c r="I149" s="14"/>
    </row>
    <row r="150" spans="1:9">
      <c r="A150" s="52">
        <v>616004</v>
      </c>
      <c r="B150" s="52" t="s">
        <v>860</v>
      </c>
      <c r="C150" s="56"/>
      <c r="D150" s="45" t="s">
        <v>861</v>
      </c>
      <c r="F150" s="14"/>
      <c r="H150" s="14"/>
      <c r="I150" s="14"/>
    </row>
    <row r="151" spans="1:9">
      <c r="A151" s="50">
        <v>616005</v>
      </c>
      <c r="B151" s="50" t="s">
        <v>862</v>
      </c>
      <c r="C151" s="51" t="s">
        <v>37</v>
      </c>
      <c r="D151" s="45" t="s">
        <v>863</v>
      </c>
      <c r="F151" s="14"/>
      <c r="H151" s="14"/>
      <c r="I151" s="14"/>
    </row>
    <row r="152" spans="1:9">
      <c r="A152" s="50">
        <v>616802</v>
      </c>
      <c r="B152" s="50" t="s">
        <v>864</v>
      </c>
      <c r="C152" s="51"/>
      <c r="D152" s="45" t="s">
        <v>865</v>
      </c>
      <c r="F152" s="14"/>
      <c r="H152" s="14"/>
      <c r="I152" s="14"/>
    </row>
    <row r="153" spans="1:9">
      <c r="A153" s="50">
        <v>616803</v>
      </c>
      <c r="B153" s="50" t="s">
        <v>866</v>
      </c>
      <c r="C153" s="51"/>
      <c r="D153" s="45" t="s">
        <v>867</v>
      </c>
      <c r="F153" s="14"/>
      <c r="H153" s="14"/>
      <c r="I153" s="14"/>
    </row>
    <row r="154" spans="1:9">
      <c r="A154" s="50">
        <v>616804</v>
      </c>
      <c r="B154" s="50" t="s">
        <v>868</v>
      </c>
      <c r="C154" s="51"/>
      <c r="D154" s="45" t="s">
        <v>869</v>
      </c>
      <c r="F154" s="14"/>
      <c r="H154" s="14"/>
      <c r="I154" s="14"/>
    </row>
    <row r="155" spans="1:9">
      <c r="A155" s="50">
        <v>616805</v>
      </c>
      <c r="B155" s="50" t="s">
        <v>870</v>
      </c>
      <c r="C155" s="51"/>
      <c r="D155" s="45" t="s">
        <v>871</v>
      </c>
      <c r="F155" s="14"/>
      <c r="H155" s="14"/>
      <c r="I155" s="14"/>
    </row>
    <row r="156" spans="1:9">
      <c r="A156" s="50">
        <v>616806</v>
      </c>
      <c r="B156" s="50" t="s">
        <v>872</v>
      </c>
      <c r="C156" s="51"/>
      <c r="D156" s="45" t="s">
        <v>873</v>
      </c>
      <c r="F156" s="14"/>
      <c r="H156" s="14"/>
      <c r="I156" s="14"/>
    </row>
    <row r="157" spans="1:9">
      <c r="A157" s="50">
        <v>616807</v>
      </c>
      <c r="B157" s="50" t="s">
        <v>874</v>
      </c>
      <c r="C157" s="51"/>
      <c r="D157" s="45" t="s">
        <v>875</v>
      </c>
      <c r="F157" s="14"/>
      <c r="H157" s="14"/>
      <c r="I157" s="14"/>
    </row>
    <row r="158" spans="1:9">
      <c r="A158" s="50">
        <v>616808</v>
      </c>
      <c r="B158" s="50" t="s">
        <v>876</v>
      </c>
      <c r="C158" s="51"/>
      <c r="D158" s="45" t="s">
        <v>877</v>
      </c>
      <c r="F158" s="14"/>
      <c r="H158" s="14"/>
      <c r="I158" s="14"/>
    </row>
    <row r="159" spans="1:9">
      <c r="A159" s="50">
        <v>616809</v>
      </c>
      <c r="B159" s="50" t="s">
        <v>878</v>
      </c>
      <c r="C159" s="51"/>
      <c r="D159" s="45" t="s">
        <v>879</v>
      </c>
      <c r="F159" s="14"/>
      <c r="H159" s="14"/>
      <c r="I159" s="14"/>
    </row>
    <row r="160" spans="1:9">
      <c r="A160" s="50">
        <v>616810</v>
      </c>
      <c r="B160" s="50" t="s">
        <v>880</v>
      </c>
      <c r="C160" s="51"/>
      <c r="D160" s="45" t="s">
        <v>881</v>
      </c>
      <c r="F160" s="14"/>
      <c r="H160" s="14"/>
      <c r="I160" s="14"/>
    </row>
    <row r="161" spans="1:9">
      <c r="A161" s="50">
        <v>616811</v>
      </c>
      <c r="B161" s="50" t="s">
        <v>882</v>
      </c>
      <c r="C161" s="51"/>
      <c r="D161" s="45" t="s">
        <v>883</v>
      </c>
      <c r="F161" s="14"/>
      <c r="H161" s="14"/>
      <c r="I161" s="14"/>
    </row>
    <row r="162" spans="1:9">
      <c r="A162" s="50">
        <v>616812</v>
      </c>
      <c r="B162" s="50" t="s">
        <v>884</v>
      </c>
      <c r="C162" s="51"/>
      <c r="D162" s="45" t="s">
        <v>885</v>
      </c>
      <c r="F162" s="14"/>
      <c r="H162" s="14"/>
      <c r="I162" s="14"/>
    </row>
    <row r="163" spans="1:9">
      <c r="A163" s="50">
        <v>617001</v>
      </c>
      <c r="B163" s="50" t="s">
        <v>886</v>
      </c>
      <c r="C163" s="51"/>
      <c r="D163" s="45" t="s">
        <v>887</v>
      </c>
      <c r="F163" s="14"/>
      <c r="H163" s="14"/>
      <c r="I163" s="14"/>
    </row>
    <row r="164" spans="1:9">
      <c r="A164" s="50">
        <v>619001</v>
      </c>
      <c r="B164" s="50" t="s">
        <v>888</v>
      </c>
      <c r="C164" s="51"/>
      <c r="D164" s="45" t="s">
        <v>889</v>
      </c>
      <c r="F164" s="14"/>
      <c r="H164" s="14"/>
      <c r="I164" s="14"/>
    </row>
    <row r="165" spans="1:9">
      <c r="A165" s="50">
        <v>619002</v>
      </c>
      <c r="B165" s="50" t="s">
        <v>890</v>
      </c>
      <c r="C165" s="51"/>
      <c r="D165" s="45" t="s">
        <v>891</v>
      </c>
      <c r="F165" s="14"/>
      <c r="H165" s="14"/>
      <c r="I165" s="14"/>
    </row>
    <row r="166" spans="1:9">
      <c r="A166" s="50">
        <v>619801</v>
      </c>
      <c r="B166" s="50" t="s">
        <v>892</v>
      </c>
      <c r="C166" s="51"/>
      <c r="D166" s="45" t="s">
        <v>893</v>
      </c>
      <c r="F166" s="14"/>
      <c r="H166" s="14"/>
      <c r="I166" s="14"/>
    </row>
    <row r="167" spans="1:9">
      <c r="A167" s="50">
        <v>619804</v>
      </c>
      <c r="B167" s="50" t="s">
        <v>894</v>
      </c>
      <c r="C167" s="51"/>
      <c r="D167" s="45" t="s">
        <v>895</v>
      </c>
      <c r="F167" s="14"/>
      <c r="H167" s="14"/>
      <c r="I167" s="14"/>
    </row>
    <row r="168" spans="1:9">
      <c r="A168" s="50">
        <v>619805</v>
      </c>
      <c r="B168" s="50" t="s">
        <v>896</v>
      </c>
      <c r="C168" s="51"/>
      <c r="D168" s="45" t="s">
        <v>897</v>
      </c>
      <c r="F168" s="14"/>
      <c r="H168" s="14"/>
      <c r="I168" s="14"/>
    </row>
    <row r="169" spans="1:9">
      <c r="A169" s="50">
        <v>619807</v>
      </c>
      <c r="B169" s="50" t="s">
        <v>898</v>
      </c>
      <c r="C169" s="54" t="s">
        <v>899</v>
      </c>
      <c r="D169" s="45" t="s">
        <v>900</v>
      </c>
      <c r="F169" s="14"/>
      <c r="H169" s="14"/>
      <c r="I169" s="14"/>
    </row>
    <row r="170" spans="1:9">
      <c r="A170" s="50">
        <v>619808</v>
      </c>
      <c r="B170" s="50" t="s">
        <v>901</v>
      </c>
      <c r="C170" s="54" t="s">
        <v>899</v>
      </c>
      <c r="D170" s="45" t="s">
        <v>902</v>
      </c>
      <c r="F170" s="14"/>
      <c r="H170" s="14"/>
      <c r="I170" s="14"/>
    </row>
    <row r="171" spans="1:9">
      <c r="A171" s="50">
        <v>660001</v>
      </c>
      <c r="B171" s="50" t="s">
        <v>903</v>
      </c>
      <c r="C171" s="51"/>
      <c r="D171" s="45" t="s">
        <v>904</v>
      </c>
      <c r="F171" s="14"/>
      <c r="H171" s="14"/>
      <c r="I171" s="14"/>
    </row>
    <row r="172" spans="1:9">
      <c r="A172" s="50">
        <v>660002</v>
      </c>
      <c r="B172" s="50" t="s">
        <v>905</v>
      </c>
      <c r="C172" s="51"/>
      <c r="D172" s="45" t="s">
        <v>906</v>
      </c>
      <c r="F172" s="14"/>
      <c r="H172" s="14"/>
      <c r="I172" s="14"/>
    </row>
    <row r="173" spans="1:9">
      <c r="A173" s="50">
        <v>660003</v>
      </c>
      <c r="B173" s="50" t="s">
        <v>907</v>
      </c>
      <c r="C173" s="51"/>
      <c r="D173" s="45" t="s">
        <v>908</v>
      </c>
      <c r="F173" s="14"/>
      <c r="H173" s="14"/>
      <c r="I173" s="14"/>
    </row>
    <row r="174" spans="1:9">
      <c r="A174" s="50">
        <v>660006</v>
      </c>
      <c r="B174" s="50" t="s">
        <v>909</v>
      </c>
      <c r="C174" s="51"/>
      <c r="D174" s="45" t="s">
        <v>910</v>
      </c>
      <c r="F174" s="14"/>
      <c r="H174" s="14"/>
      <c r="I174" s="14"/>
    </row>
    <row r="175" spans="1:9">
      <c r="A175" s="50">
        <v>660008</v>
      </c>
      <c r="B175" s="50" t="s">
        <v>911</v>
      </c>
      <c r="C175" s="51"/>
      <c r="D175" s="45" t="s">
        <v>912</v>
      </c>
      <c r="F175" s="14"/>
      <c r="H175" s="14"/>
      <c r="I175" s="14"/>
    </row>
    <row r="176" spans="1:9">
      <c r="A176" s="50">
        <v>660009</v>
      </c>
      <c r="B176" s="50" t="s">
        <v>913</v>
      </c>
      <c r="C176" s="54" t="s">
        <v>914</v>
      </c>
      <c r="D176" s="45" t="s">
        <v>915</v>
      </c>
      <c r="F176" s="14"/>
      <c r="H176" s="14"/>
      <c r="I176" s="14"/>
    </row>
    <row r="177" spans="1:9">
      <c r="A177" s="50">
        <v>660010</v>
      </c>
      <c r="B177" s="50" t="s">
        <v>916</v>
      </c>
      <c r="C177" s="51"/>
      <c r="D177" s="45" t="s">
        <v>917</v>
      </c>
      <c r="F177" s="14"/>
      <c r="H177" s="14"/>
      <c r="I177" s="14"/>
    </row>
    <row r="178" spans="1:9">
      <c r="A178" s="50">
        <v>660011</v>
      </c>
      <c r="B178" s="50" t="s">
        <v>918</v>
      </c>
      <c r="C178" s="51"/>
      <c r="D178" s="45" t="s">
        <v>919</v>
      </c>
      <c r="F178" s="14"/>
      <c r="H178" s="14"/>
      <c r="I178" s="14"/>
    </row>
    <row r="179" spans="1:9">
      <c r="A179" s="50">
        <v>660012</v>
      </c>
      <c r="B179" s="50" t="s">
        <v>920</v>
      </c>
      <c r="C179" s="51"/>
      <c r="D179" s="45" t="s">
        <v>921</v>
      </c>
      <c r="F179" s="14"/>
      <c r="H179" s="14"/>
      <c r="I179" s="14"/>
    </row>
    <row r="180" spans="1:9">
      <c r="A180" s="50">
        <v>660013</v>
      </c>
      <c r="B180" s="50" t="s">
        <v>922</v>
      </c>
      <c r="C180" s="51"/>
      <c r="D180" s="45" t="s">
        <v>923</v>
      </c>
      <c r="F180" s="14"/>
      <c r="H180" s="14"/>
      <c r="I180" s="14"/>
    </row>
    <row r="181" spans="1:9">
      <c r="A181" s="50">
        <v>660017</v>
      </c>
      <c r="B181" s="50" t="s">
        <v>924</v>
      </c>
      <c r="C181" s="54" t="s">
        <v>925</v>
      </c>
      <c r="F181" s="14"/>
      <c r="H181" s="14"/>
      <c r="I181" s="14"/>
    </row>
    <row r="182" spans="1:9">
      <c r="A182" s="50">
        <v>660019</v>
      </c>
      <c r="B182" s="50" t="s">
        <v>926</v>
      </c>
      <c r="C182" s="51"/>
      <c r="F182" s="14"/>
      <c r="H182" s="14"/>
      <c r="I182" s="14"/>
    </row>
    <row r="183" spans="1:9">
      <c r="A183" s="50">
        <v>660020</v>
      </c>
      <c r="B183" s="50" t="s">
        <v>927</v>
      </c>
      <c r="C183" s="51"/>
      <c r="F183" s="14"/>
      <c r="H183" s="14"/>
      <c r="I183" s="14"/>
    </row>
    <row r="184" spans="1:9">
      <c r="A184" s="52">
        <v>660021</v>
      </c>
      <c r="B184" s="55" t="s">
        <v>928</v>
      </c>
      <c r="C184" s="57" t="s">
        <v>929</v>
      </c>
      <c r="F184" s="14"/>
      <c r="H184" s="14"/>
      <c r="I184" s="14"/>
    </row>
    <row r="185" spans="1:9">
      <c r="A185" s="50">
        <v>660024</v>
      </c>
      <c r="B185" s="50" t="s">
        <v>930</v>
      </c>
      <c r="C185" s="51"/>
      <c r="F185" s="14"/>
      <c r="H185" s="14"/>
      <c r="I185" s="14"/>
    </row>
    <row r="186" spans="1:9">
      <c r="A186" s="50">
        <v>660025</v>
      </c>
      <c r="B186" s="50" t="s">
        <v>931</v>
      </c>
      <c r="C186" s="51"/>
      <c r="F186" s="14"/>
      <c r="H186" s="14"/>
      <c r="I186" s="14"/>
    </row>
    <row r="187" spans="1:9">
      <c r="A187" s="50">
        <v>660026</v>
      </c>
      <c r="B187" s="50" t="s">
        <v>932</v>
      </c>
      <c r="C187" s="51"/>
      <c r="F187" s="14"/>
      <c r="H187" s="14"/>
      <c r="I187" s="14"/>
    </row>
    <row r="188" spans="1:9">
      <c r="A188" s="50">
        <v>660030</v>
      </c>
      <c r="B188" s="50" t="s">
        <v>933</v>
      </c>
      <c r="C188" s="51"/>
      <c r="F188" s="14"/>
      <c r="H188" s="14"/>
      <c r="I188" s="14"/>
    </row>
    <row r="189" spans="1:9">
      <c r="A189" s="50">
        <v>660031</v>
      </c>
      <c r="B189" s="50" t="s">
        <v>934</v>
      </c>
      <c r="C189" s="51"/>
      <c r="F189" s="14"/>
      <c r="H189" s="14"/>
      <c r="I189" s="14"/>
    </row>
    <row r="190" spans="1:9">
      <c r="A190" s="50">
        <v>660040</v>
      </c>
      <c r="B190" s="50" t="s">
        <v>935</v>
      </c>
      <c r="C190" s="51"/>
      <c r="F190" s="14"/>
      <c r="H190" s="14"/>
      <c r="I190" s="14"/>
    </row>
    <row r="191" spans="1:9">
      <c r="A191" s="50">
        <v>660041</v>
      </c>
      <c r="B191" s="50" t="s">
        <v>936</v>
      </c>
      <c r="C191" s="51"/>
      <c r="F191" s="14"/>
      <c r="H191" s="14"/>
      <c r="I191" s="14"/>
    </row>
    <row r="192" spans="1:9">
      <c r="A192" s="50">
        <v>660042</v>
      </c>
      <c r="B192" s="50" t="s">
        <v>937</v>
      </c>
      <c r="C192" s="54" t="s">
        <v>938</v>
      </c>
      <c r="F192" s="14"/>
      <c r="H192" s="14"/>
      <c r="I192" s="14"/>
    </row>
    <row r="193" spans="1:9">
      <c r="A193" s="50">
        <v>660046</v>
      </c>
      <c r="B193" s="50" t="s">
        <v>939</v>
      </c>
      <c r="C193" s="51"/>
      <c r="F193" s="14"/>
      <c r="H193" s="14"/>
      <c r="I193" s="14"/>
    </row>
    <row r="194" spans="1:9">
      <c r="A194" s="50">
        <v>660047</v>
      </c>
      <c r="B194" s="50" t="s">
        <v>940</v>
      </c>
      <c r="C194" s="51"/>
      <c r="F194" s="14"/>
      <c r="H194" s="14"/>
      <c r="I194" s="14"/>
    </row>
    <row r="195" spans="1:9">
      <c r="A195" s="50">
        <v>660048</v>
      </c>
      <c r="B195" s="50" t="s">
        <v>941</v>
      </c>
      <c r="C195" s="51"/>
      <c r="F195" s="14"/>
      <c r="H195" s="14"/>
      <c r="I195" s="14"/>
    </row>
    <row r="196" spans="1:9">
      <c r="A196" s="50">
        <v>660049</v>
      </c>
      <c r="B196" s="50" t="s">
        <v>942</v>
      </c>
      <c r="C196" s="51"/>
      <c r="F196" s="14"/>
      <c r="H196" s="14"/>
      <c r="I196" s="14"/>
    </row>
    <row r="197" spans="1:9">
      <c r="A197" s="50">
        <v>660090</v>
      </c>
      <c r="B197" s="50" t="s">
        <v>943</v>
      </c>
      <c r="C197" s="51"/>
      <c r="F197" s="14"/>
      <c r="H197" s="14"/>
      <c r="I197" s="14"/>
    </row>
    <row r="198" spans="1:9">
      <c r="A198" s="50">
        <v>660091</v>
      </c>
      <c r="B198" s="50" t="s">
        <v>944</v>
      </c>
      <c r="C198" s="51"/>
      <c r="F198" s="14"/>
      <c r="H198" s="14"/>
      <c r="I198" s="14"/>
    </row>
    <row r="199" spans="1:9">
      <c r="A199" s="50">
        <v>660092</v>
      </c>
      <c r="B199" s="50" t="s">
        <v>945</v>
      </c>
      <c r="C199" s="51"/>
      <c r="F199" s="14"/>
      <c r="H199" s="14"/>
      <c r="I199" s="14"/>
    </row>
    <row r="200" spans="1:9">
      <c r="A200" s="50">
        <v>660093</v>
      </c>
      <c r="B200" s="50" t="s">
        <v>946</v>
      </c>
      <c r="C200" s="51"/>
      <c r="F200" s="14"/>
      <c r="H200" s="14"/>
      <c r="I200" s="14"/>
    </row>
    <row r="201" spans="1:9">
      <c r="A201" s="50">
        <v>660094</v>
      </c>
      <c r="B201" s="50" t="s">
        <v>947</v>
      </c>
      <c r="C201" s="51"/>
      <c r="F201" s="14"/>
      <c r="H201" s="14"/>
      <c r="I201" s="14"/>
    </row>
    <row r="202" spans="1:9">
      <c r="A202" s="50">
        <v>660095</v>
      </c>
      <c r="B202" s="50" t="s">
        <v>948</v>
      </c>
      <c r="C202" s="51"/>
      <c r="F202" s="14"/>
      <c r="H202" s="14"/>
      <c r="I202" s="14"/>
    </row>
    <row r="203" spans="1:9">
      <c r="A203" s="50">
        <v>660096</v>
      </c>
      <c r="B203" s="50" t="s">
        <v>949</v>
      </c>
      <c r="C203" s="51"/>
      <c r="F203" s="14"/>
      <c r="H203" s="14"/>
      <c r="I203" s="14"/>
    </row>
    <row r="204" spans="1:9">
      <c r="A204" s="50">
        <v>660097</v>
      </c>
      <c r="B204" s="50" t="s">
        <v>950</v>
      </c>
      <c r="C204" s="51"/>
      <c r="F204" s="14"/>
      <c r="H204" s="14"/>
      <c r="I204" s="14"/>
    </row>
    <row r="205" spans="1:9">
      <c r="A205" s="50">
        <v>660098</v>
      </c>
      <c r="B205" s="50" t="s">
        <v>951</v>
      </c>
      <c r="C205" s="51"/>
      <c r="F205" s="14"/>
      <c r="H205" s="14"/>
      <c r="I205" s="14"/>
    </row>
    <row r="206" spans="1:9">
      <c r="A206" s="50">
        <v>660803</v>
      </c>
      <c r="B206" s="50" t="s">
        <v>952</v>
      </c>
      <c r="C206" s="51"/>
      <c r="F206" s="14"/>
      <c r="H206" s="14"/>
      <c r="I206" s="14"/>
    </row>
    <row r="207" spans="1:9">
      <c r="A207" s="50">
        <v>660804</v>
      </c>
      <c r="B207" s="50" t="s">
        <v>953</v>
      </c>
      <c r="C207" s="54" t="s">
        <v>954</v>
      </c>
      <c r="F207" s="14"/>
      <c r="H207" s="14"/>
      <c r="I207" s="14"/>
    </row>
    <row r="208" spans="1:9">
      <c r="A208" s="50">
        <v>660805</v>
      </c>
      <c r="B208" s="50" t="s">
        <v>955</v>
      </c>
      <c r="C208" s="51"/>
      <c r="F208" s="14"/>
      <c r="H208" s="14"/>
      <c r="I208" s="14"/>
    </row>
    <row r="209" spans="1:9">
      <c r="A209" s="50">
        <v>660806</v>
      </c>
      <c r="B209" s="50" t="s">
        <v>956</v>
      </c>
      <c r="C209" s="51"/>
      <c r="F209" s="14"/>
      <c r="H209" s="14"/>
      <c r="I209" s="14"/>
    </row>
    <row r="210" spans="1:9">
      <c r="A210" s="50">
        <v>660807</v>
      </c>
      <c r="B210" s="50" t="s">
        <v>957</v>
      </c>
      <c r="C210" s="51"/>
      <c r="F210" s="14"/>
      <c r="H210" s="14"/>
      <c r="I210" s="14"/>
    </row>
    <row r="211" spans="1:9">
      <c r="A211" s="50">
        <v>660808</v>
      </c>
      <c r="B211" s="50" t="s">
        <v>958</v>
      </c>
      <c r="C211" s="51"/>
      <c r="F211" s="14"/>
      <c r="H211" s="14"/>
      <c r="I211" s="14"/>
    </row>
    <row r="212" spans="1:9">
      <c r="A212" s="50">
        <v>660809</v>
      </c>
      <c r="B212" s="50" t="s">
        <v>959</v>
      </c>
      <c r="C212" s="51"/>
      <c r="F212" s="14"/>
      <c r="H212" s="14"/>
      <c r="I212" s="14"/>
    </row>
    <row r="213" spans="1:9">
      <c r="A213" s="50">
        <v>660810</v>
      </c>
      <c r="B213" s="50" t="s">
        <v>960</v>
      </c>
      <c r="C213" s="51"/>
      <c r="F213" s="14"/>
      <c r="H213" s="14"/>
      <c r="I213" s="14"/>
    </row>
    <row r="214" spans="1:9">
      <c r="A214" s="50">
        <v>660818</v>
      </c>
      <c r="B214" s="50" t="s">
        <v>961</v>
      </c>
      <c r="C214" s="54" t="s">
        <v>962</v>
      </c>
      <c r="F214" s="14"/>
      <c r="H214" s="14"/>
      <c r="I214" s="14"/>
    </row>
    <row r="215" spans="1:9">
      <c r="A215" s="50">
        <v>660819</v>
      </c>
      <c r="B215" s="50" t="s">
        <v>963</v>
      </c>
      <c r="C215" s="51"/>
      <c r="F215" s="14"/>
      <c r="H215" s="14"/>
      <c r="I215" s="14"/>
    </row>
    <row r="216" spans="1:9">
      <c r="A216" s="50">
        <v>660820</v>
      </c>
      <c r="B216" s="50" t="s">
        <v>964</v>
      </c>
      <c r="C216" s="51"/>
      <c r="F216" s="14"/>
      <c r="H216" s="14"/>
      <c r="I216" s="14"/>
    </row>
    <row r="217" spans="1:9">
      <c r="A217" s="50">
        <v>660822</v>
      </c>
      <c r="B217" s="50" t="s">
        <v>965</v>
      </c>
      <c r="C217" s="51"/>
      <c r="F217" s="14"/>
      <c r="H217" s="14"/>
      <c r="I217" s="14"/>
    </row>
    <row r="218" spans="1:9">
      <c r="A218" s="50">
        <v>660823</v>
      </c>
      <c r="B218" s="50" t="s">
        <v>966</v>
      </c>
      <c r="C218" s="51"/>
      <c r="F218" s="14"/>
      <c r="H218" s="14"/>
      <c r="I218" s="14"/>
    </row>
    <row r="219" spans="1:9">
      <c r="A219" s="50">
        <v>660824</v>
      </c>
      <c r="B219" s="50" t="s">
        <v>967</v>
      </c>
      <c r="C219" s="51"/>
      <c r="F219" s="14"/>
      <c r="H219" s="14"/>
      <c r="I219" s="14"/>
    </row>
    <row r="220" spans="1:9">
      <c r="A220" s="50">
        <v>660825</v>
      </c>
      <c r="B220" s="50" t="s">
        <v>968</v>
      </c>
      <c r="C220" s="51"/>
      <c r="F220" s="14"/>
      <c r="H220" s="14"/>
      <c r="I220" s="14"/>
    </row>
    <row r="221" spans="1:9">
      <c r="A221" s="50">
        <v>660828</v>
      </c>
      <c r="B221" s="50" t="s">
        <v>969</v>
      </c>
      <c r="C221" s="51"/>
      <c r="F221" s="14"/>
      <c r="H221" s="14"/>
      <c r="I221" s="14"/>
    </row>
    <row r="222" spans="1:9">
      <c r="A222" s="50">
        <v>660829</v>
      </c>
      <c r="B222" s="50" t="s">
        <v>970</v>
      </c>
      <c r="C222" s="51"/>
      <c r="F222" s="14"/>
      <c r="H222" s="14"/>
      <c r="I222" s="14"/>
    </row>
    <row r="223" spans="1:9">
      <c r="A223" s="50">
        <v>660830</v>
      </c>
      <c r="B223" s="50" t="s">
        <v>971</v>
      </c>
      <c r="C223" s="51"/>
      <c r="F223" s="14"/>
      <c r="H223" s="14"/>
      <c r="I223" s="14"/>
    </row>
    <row r="224" spans="1:9">
      <c r="A224" s="50">
        <v>660831</v>
      </c>
      <c r="B224" s="50" t="s">
        <v>972</v>
      </c>
      <c r="C224" s="51"/>
      <c r="F224" s="14"/>
      <c r="H224" s="14"/>
      <c r="I224" s="14"/>
    </row>
    <row r="225" spans="1:9">
      <c r="A225" s="50">
        <v>660832</v>
      </c>
      <c r="B225" s="50" t="s">
        <v>973</v>
      </c>
      <c r="C225" s="54" t="s">
        <v>974</v>
      </c>
      <c r="F225" s="14"/>
      <c r="H225" s="14"/>
      <c r="I225" s="14"/>
    </row>
    <row r="226" spans="1:9">
      <c r="A226" s="50">
        <v>660833</v>
      </c>
      <c r="B226" s="50" t="s">
        <v>975</v>
      </c>
      <c r="C226" s="51"/>
      <c r="F226" s="14"/>
      <c r="H226" s="14"/>
      <c r="I226" s="14"/>
    </row>
    <row r="227" spans="1:9">
      <c r="A227" s="50">
        <v>660834</v>
      </c>
      <c r="B227" s="50" t="s">
        <v>976</v>
      </c>
      <c r="C227" s="51"/>
      <c r="F227" s="14"/>
      <c r="H227" s="14"/>
      <c r="I227" s="14"/>
    </row>
    <row r="228" spans="1:9">
      <c r="A228" s="50">
        <v>660835</v>
      </c>
      <c r="B228" s="50" t="s">
        <v>977</v>
      </c>
      <c r="C228" s="51"/>
      <c r="F228" s="14"/>
      <c r="H228" s="14"/>
      <c r="I228" s="14"/>
    </row>
    <row r="229" spans="1:9">
      <c r="A229" s="50">
        <v>660836</v>
      </c>
      <c r="B229" s="50" t="s">
        <v>978</v>
      </c>
      <c r="C229" s="51"/>
      <c r="F229" s="14"/>
      <c r="H229" s="14"/>
      <c r="I229" s="14"/>
    </row>
    <row r="230" spans="1:9">
      <c r="A230" s="50">
        <v>660837</v>
      </c>
      <c r="B230" s="50" t="s">
        <v>979</v>
      </c>
      <c r="C230" s="51"/>
      <c r="F230" s="14"/>
      <c r="H230" s="14"/>
      <c r="I230" s="14"/>
    </row>
    <row r="231" spans="1:9">
      <c r="A231" s="52">
        <v>660838</v>
      </c>
      <c r="B231" s="55" t="s">
        <v>980</v>
      </c>
      <c r="C231" s="57" t="s">
        <v>981</v>
      </c>
      <c r="F231" s="14"/>
      <c r="H231" s="14"/>
      <c r="I231" s="14"/>
    </row>
    <row r="232" spans="1:9">
      <c r="A232" s="50">
        <v>660839</v>
      </c>
      <c r="B232" s="50" t="s">
        <v>982</v>
      </c>
      <c r="C232" s="51"/>
      <c r="F232" s="14"/>
      <c r="H232" s="14"/>
      <c r="I232" s="14"/>
    </row>
    <row r="233" spans="1:9">
      <c r="A233" s="50">
        <v>660840</v>
      </c>
      <c r="B233" s="50" t="s">
        <v>983</v>
      </c>
      <c r="C233" s="51"/>
      <c r="F233" s="14"/>
      <c r="H233" s="14"/>
      <c r="I233" s="14"/>
    </row>
    <row r="234" spans="1:9">
      <c r="A234" s="50">
        <v>660841</v>
      </c>
      <c r="B234" s="50" t="s">
        <v>984</v>
      </c>
      <c r="C234" s="51"/>
      <c r="F234" s="14"/>
      <c r="H234" s="14"/>
      <c r="I234" s="14"/>
    </row>
    <row r="235" spans="1:9">
      <c r="A235" s="50">
        <v>660842</v>
      </c>
      <c r="B235" s="50" t="s">
        <v>985</v>
      </c>
      <c r="C235" s="51"/>
      <c r="F235" s="14"/>
      <c r="H235" s="14"/>
      <c r="I235" s="14"/>
    </row>
    <row r="236" spans="1:9">
      <c r="A236" s="50">
        <v>660843</v>
      </c>
      <c r="B236" s="50" t="s">
        <v>986</v>
      </c>
      <c r="C236" s="51"/>
      <c r="F236" s="14"/>
      <c r="H236" s="14"/>
      <c r="I236" s="14"/>
    </row>
    <row r="237" spans="1:9">
      <c r="A237" s="50">
        <v>660845</v>
      </c>
      <c r="B237" s="50" t="s">
        <v>987</v>
      </c>
      <c r="C237" s="51"/>
      <c r="F237" s="14"/>
      <c r="H237" s="14"/>
      <c r="I237" s="14"/>
    </row>
    <row r="238" spans="1:9">
      <c r="A238" s="50">
        <v>660846</v>
      </c>
      <c r="B238" s="50" t="s">
        <v>988</v>
      </c>
      <c r="C238" s="51"/>
      <c r="F238" s="14"/>
      <c r="H238" s="14"/>
      <c r="I238" s="14"/>
    </row>
    <row r="239" spans="1:9">
      <c r="A239" s="50">
        <v>660847</v>
      </c>
      <c r="B239" s="50" t="s">
        <v>989</v>
      </c>
      <c r="C239" s="51"/>
      <c r="F239" s="14"/>
      <c r="H239" s="14"/>
      <c r="I239" s="14"/>
    </row>
    <row r="240" spans="1:9">
      <c r="A240" s="50">
        <v>660848</v>
      </c>
      <c r="B240" s="50" t="s">
        <v>990</v>
      </c>
      <c r="C240" s="51"/>
      <c r="F240" s="14"/>
      <c r="H240" s="14"/>
      <c r="I240" s="14"/>
    </row>
    <row r="241" spans="1:9">
      <c r="A241" s="50">
        <v>660849</v>
      </c>
      <c r="B241" s="50" t="s">
        <v>991</v>
      </c>
      <c r="C241" s="51"/>
      <c r="F241" s="14"/>
      <c r="H241" s="14"/>
      <c r="I241" s="14"/>
    </row>
    <row r="242" spans="1:9">
      <c r="A242" s="50">
        <v>660850</v>
      </c>
      <c r="B242" s="50" t="s">
        <v>992</v>
      </c>
      <c r="C242" s="51"/>
      <c r="F242" s="14"/>
      <c r="H242" s="14"/>
      <c r="I242" s="14"/>
    </row>
    <row r="243" spans="1:9">
      <c r="A243" s="50">
        <v>660851</v>
      </c>
      <c r="B243" s="50" t="s">
        <v>993</v>
      </c>
      <c r="C243" s="51"/>
      <c r="F243" s="14"/>
      <c r="H243" s="14"/>
      <c r="I243" s="14"/>
    </row>
    <row r="244" spans="1:9">
      <c r="A244" s="50">
        <v>660852</v>
      </c>
      <c r="B244" s="50" t="s">
        <v>994</v>
      </c>
      <c r="C244" s="51"/>
      <c r="F244" s="14"/>
      <c r="H244" s="14"/>
      <c r="I244" s="14"/>
    </row>
    <row r="245" spans="1:9">
      <c r="A245" s="50">
        <v>660853</v>
      </c>
      <c r="B245" s="50" t="s">
        <v>995</v>
      </c>
      <c r="C245" s="51"/>
      <c r="F245" s="14"/>
      <c r="H245" s="14"/>
      <c r="I245" s="14"/>
    </row>
    <row r="246" spans="1:9">
      <c r="A246" s="50">
        <v>660854</v>
      </c>
      <c r="B246" s="50" t="s">
        <v>996</v>
      </c>
      <c r="C246" s="51"/>
      <c r="F246" s="14"/>
      <c r="H246" s="14"/>
      <c r="I246" s="14"/>
    </row>
    <row r="247" spans="1:9">
      <c r="A247" s="50">
        <v>660855</v>
      </c>
      <c r="B247" s="50" t="s">
        <v>997</v>
      </c>
      <c r="C247" s="51"/>
      <c r="F247" s="14"/>
      <c r="H247" s="14"/>
      <c r="I247" s="14"/>
    </row>
    <row r="248" spans="1:9">
      <c r="A248" s="50">
        <v>660856</v>
      </c>
      <c r="B248" s="50" t="s">
        <v>998</v>
      </c>
      <c r="C248" s="51"/>
      <c r="F248" s="14"/>
      <c r="H248" s="14"/>
      <c r="I248" s="14"/>
    </row>
    <row r="249" spans="1:9">
      <c r="A249" s="50">
        <v>660858</v>
      </c>
      <c r="B249" s="50" t="s">
        <v>999</v>
      </c>
      <c r="C249" s="54" t="s">
        <v>1000</v>
      </c>
      <c r="F249" s="14"/>
      <c r="H249" s="14"/>
      <c r="I249" s="14"/>
    </row>
    <row r="250" spans="1:9">
      <c r="A250" s="50">
        <v>660859</v>
      </c>
      <c r="B250" s="50" t="s">
        <v>1001</v>
      </c>
      <c r="C250" s="51"/>
      <c r="F250" s="14"/>
      <c r="H250" s="14"/>
      <c r="I250" s="14"/>
    </row>
    <row r="251" spans="1:9">
      <c r="A251" s="50">
        <v>660860</v>
      </c>
      <c r="B251" s="50" t="s">
        <v>1002</v>
      </c>
      <c r="C251" s="51"/>
      <c r="F251" s="14"/>
      <c r="H251" s="14"/>
      <c r="I251" s="14"/>
    </row>
    <row r="252" spans="1:9">
      <c r="A252" s="50">
        <v>660861</v>
      </c>
      <c r="B252" s="50" t="s">
        <v>1003</v>
      </c>
      <c r="C252" s="51"/>
      <c r="F252" s="14"/>
      <c r="H252" s="14"/>
      <c r="I252" s="14"/>
    </row>
    <row r="253" spans="1:9">
      <c r="A253" s="50">
        <v>660862</v>
      </c>
      <c r="B253" s="50" t="s">
        <v>1004</v>
      </c>
      <c r="C253" s="51"/>
      <c r="F253" s="14"/>
      <c r="H253" s="14"/>
      <c r="I253" s="14"/>
    </row>
    <row r="254" spans="1:9">
      <c r="A254" s="50">
        <v>660863</v>
      </c>
      <c r="B254" s="50" t="s">
        <v>1005</v>
      </c>
      <c r="C254" s="51"/>
      <c r="F254" s="14"/>
      <c r="H254" s="14"/>
      <c r="I254" s="14"/>
    </row>
    <row r="255" spans="1:9">
      <c r="A255" s="50">
        <v>660864</v>
      </c>
      <c r="B255" s="50" t="s">
        <v>1006</v>
      </c>
      <c r="C255" s="51"/>
      <c r="F255" s="14"/>
      <c r="H255" s="14"/>
      <c r="I255" s="14"/>
    </row>
    <row r="256" spans="1:9">
      <c r="A256" s="50">
        <v>660866</v>
      </c>
      <c r="B256" s="50" t="s">
        <v>1007</v>
      </c>
      <c r="C256" s="51"/>
      <c r="F256" s="14"/>
      <c r="H256" s="14"/>
      <c r="I256" s="14"/>
    </row>
    <row r="257" spans="1:9">
      <c r="A257" s="50">
        <v>660867</v>
      </c>
      <c r="B257" s="50" t="s">
        <v>1008</v>
      </c>
      <c r="C257" s="51"/>
      <c r="F257" s="14"/>
      <c r="H257" s="14"/>
      <c r="I257" s="14"/>
    </row>
    <row r="258" spans="1:9">
      <c r="A258" s="50">
        <v>660868</v>
      </c>
      <c r="B258" s="50" t="s">
        <v>1009</v>
      </c>
      <c r="C258" s="51"/>
      <c r="F258" s="14"/>
      <c r="H258" s="14"/>
      <c r="I258" s="14"/>
    </row>
    <row r="259" spans="1:9">
      <c r="A259" s="50">
        <v>660869</v>
      </c>
      <c r="B259" s="50" t="s">
        <v>1010</v>
      </c>
      <c r="C259" s="51"/>
      <c r="F259" s="14"/>
      <c r="H259" s="14"/>
      <c r="I259" s="14"/>
    </row>
    <row r="260" spans="1:9">
      <c r="A260" s="50">
        <v>660870</v>
      </c>
      <c r="B260" s="50" t="s">
        <v>1011</v>
      </c>
      <c r="C260" s="51"/>
      <c r="F260" s="14"/>
      <c r="H260" s="14"/>
      <c r="I260" s="14"/>
    </row>
    <row r="261" spans="1:9">
      <c r="A261" s="50">
        <v>660871</v>
      </c>
      <c r="B261" s="50" t="s">
        <v>1012</v>
      </c>
      <c r="C261" s="51"/>
      <c r="F261" s="14"/>
      <c r="H261" s="14"/>
      <c r="I261" s="14"/>
    </row>
    <row r="262" spans="1:9">
      <c r="A262" s="50">
        <v>660872</v>
      </c>
      <c r="B262" s="50" t="s">
        <v>1013</v>
      </c>
      <c r="C262" s="51"/>
      <c r="F262" s="14"/>
      <c r="H262" s="14"/>
      <c r="I262" s="14"/>
    </row>
    <row r="263" spans="1:9">
      <c r="A263" s="50">
        <v>660873</v>
      </c>
      <c r="B263" s="50" t="s">
        <v>1014</v>
      </c>
      <c r="C263" s="51"/>
      <c r="F263" s="14"/>
      <c r="H263" s="14"/>
      <c r="I263" s="14"/>
    </row>
    <row r="264" spans="1:9">
      <c r="A264" s="50">
        <v>660874</v>
      </c>
      <c r="B264" s="50" t="s">
        <v>1015</v>
      </c>
      <c r="C264" s="51"/>
      <c r="F264" s="14"/>
      <c r="H264" s="14"/>
      <c r="I264" s="14"/>
    </row>
    <row r="265" spans="1:9">
      <c r="A265" s="50">
        <v>660875</v>
      </c>
      <c r="B265" s="50" t="s">
        <v>1016</v>
      </c>
      <c r="C265" s="51"/>
      <c r="F265" s="14"/>
      <c r="H265" s="14"/>
      <c r="I265" s="14"/>
    </row>
    <row r="266" spans="1:9">
      <c r="A266" s="50">
        <v>660876</v>
      </c>
      <c r="B266" s="50" t="s">
        <v>1017</v>
      </c>
      <c r="C266" s="51"/>
      <c r="F266" s="14"/>
      <c r="H266" s="14"/>
      <c r="I266" s="14"/>
    </row>
    <row r="267" spans="1:9">
      <c r="A267" s="50">
        <v>660877</v>
      </c>
      <c r="B267" s="50" t="s">
        <v>1018</v>
      </c>
      <c r="C267" s="51"/>
      <c r="F267" s="14"/>
      <c r="H267" s="14"/>
      <c r="I267" s="14"/>
    </row>
    <row r="268" spans="1:9">
      <c r="A268" s="50">
        <v>660878</v>
      </c>
      <c r="B268" s="50" t="s">
        <v>1019</v>
      </c>
      <c r="C268" s="51"/>
      <c r="F268" s="14"/>
      <c r="H268" s="14"/>
      <c r="I268" s="14"/>
    </row>
    <row r="269" spans="1:9">
      <c r="A269" s="50">
        <v>660879</v>
      </c>
      <c r="B269" s="50" t="s">
        <v>1020</v>
      </c>
      <c r="C269" s="51"/>
      <c r="F269" s="14"/>
      <c r="H269" s="14"/>
      <c r="I269" s="14"/>
    </row>
    <row r="270" spans="1:9">
      <c r="A270" s="50">
        <v>660880</v>
      </c>
      <c r="B270" s="50" t="s">
        <v>1021</v>
      </c>
      <c r="C270" s="51"/>
      <c r="F270" s="14"/>
      <c r="H270" s="14"/>
      <c r="I270" s="14"/>
    </row>
    <row r="271" spans="1:9">
      <c r="A271" s="50">
        <v>660881</v>
      </c>
      <c r="B271" s="50" t="s">
        <v>1022</v>
      </c>
      <c r="C271" s="51"/>
      <c r="F271" s="14"/>
      <c r="H271" s="14"/>
      <c r="I271" s="14"/>
    </row>
    <row r="272" spans="1:9">
      <c r="A272" s="50">
        <v>660882</v>
      </c>
      <c r="B272" s="50" t="s">
        <v>1023</v>
      </c>
      <c r="C272" s="51"/>
      <c r="F272" s="14"/>
      <c r="H272" s="14"/>
      <c r="I272" s="14"/>
    </row>
    <row r="273" spans="1:9">
      <c r="A273" s="50">
        <v>660883</v>
      </c>
      <c r="B273" s="50" t="s">
        <v>1024</v>
      </c>
      <c r="C273" s="54" t="s">
        <v>899</v>
      </c>
      <c r="F273" s="14"/>
      <c r="H273" s="14"/>
      <c r="I273" s="14"/>
    </row>
    <row r="274" spans="1:9">
      <c r="A274" s="50">
        <v>660884</v>
      </c>
      <c r="B274" s="50" t="s">
        <v>1025</v>
      </c>
      <c r="C274" s="51"/>
      <c r="F274" s="14"/>
      <c r="H274" s="14"/>
      <c r="I274" s="14"/>
    </row>
    <row r="275" spans="1:9">
      <c r="A275" s="50">
        <v>660885</v>
      </c>
      <c r="B275" s="50" t="s">
        <v>1026</v>
      </c>
      <c r="C275" s="51"/>
      <c r="F275" s="14"/>
      <c r="H275" s="14"/>
      <c r="I275" s="14"/>
    </row>
    <row r="276" spans="1:9">
      <c r="A276" s="50">
        <v>660886</v>
      </c>
      <c r="B276" s="50" t="s">
        <v>1027</v>
      </c>
      <c r="C276" s="51"/>
      <c r="F276" s="14"/>
      <c r="H276" s="14"/>
      <c r="I276" s="14"/>
    </row>
    <row r="277" spans="1:9">
      <c r="A277" s="50">
        <v>660887</v>
      </c>
      <c r="B277" s="50" t="s">
        <v>1028</v>
      </c>
      <c r="C277" s="51"/>
      <c r="F277" s="14"/>
      <c r="H277" s="14"/>
      <c r="I277" s="14"/>
    </row>
    <row r="278" spans="1:9">
      <c r="A278" s="50">
        <v>660888</v>
      </c>
      <c r="B278" s="50" t="s">
        <v>1029</v>
      </c>
      <c r="C278" s="51"/>
      <c r="F278" s="14"/>
      <c r="H278" s="14"/>
      <c r="I278" s="14"/>
    </row>
    <row r="279" spans="1:9">
      <c r="A279" s="50">
        <v>660889</v>
      </c>
      <c r="B279" s="50" t="s">
        <v>1030</v>
      </c>
      <c r="C279" s="51"/>
      <c r="F279" s="14"/>
      <c r="H279" s="14"/>
      <c r="I279" s="14"/>
    </row>
    <row r="280" spans="1:9">
      <c r="A280" s="50">
        <v>660890</v>
      </c>
      <c r="B280" s="50" t="s">
        <v>1031</v>
      </c>
      <c r="C280" s="51"/>
      <c r="H280" s="14"/>
      <c r="I280" s="14"/>
    </row>
    <row r="281" spans="1:9">
      <c r="A281" s="50">
        <v>660891</v>
      </c>
      <c r="B281" s="50" t="s">
        <v>1032</v>
      </c>
      <c r="C281" s="51"/>
      <c r="H281" s="14"/>
      <c r="I281" s="14"/>
    </row>
    <row r="282" spans="1:9">
      <c r="A282" s="50">
        <v>660892</v>
      </c>
      <c r="B282" s="50" t="s">
        <v>1033</v>
      </c>
      <c r="C282" s="51"/>
      <c r="H282" s="14"/>
      <c r="I282" s="14"/>
    </row>
    <row r="283" spans="1:9">
      <c r="A283" s="50">
        <v>660893</v>
      </c>
      <c r="B283" s="50" t="s">
        <v>1034</v>
      </c>
      <c r="C283" s="51"/>
      <c r="H283" s="14"/>
      <c r="I283" s="14"/>
    </row>
    <row r="284" spans="1:9">
      <c r="A284" s="50">
        <v>660894</v>
      </c>
      <c r="B284" s="50" t="s">
        <v>1035</v>
      </c>
      <c r="C284" s="51"/>
      <c r="H284" s="14"/>
      <c r="I284" s="14"/>
    </row>
    <row r="285" spans="1:9">
      <c r="A285" s="50">
        <v>660895</v>
      </c>
      <c r="B285" s="50" t="s">
        <v>1036</v>
      </c>
      <c r="C285" s="51"/>
      <c r="H285" s="14"/>
      <c r="I285" s="14"/>
    </row>
    <row r="286" spans="1:9">
      <c r="A286" s="50">
        <v>660896</v>
      </c>
      <c r="B286" s="50" t="s">
        <v>1037</v>
      </c>
      <c r="C286" s="51"/>
      <c r="H286" s="14"/>
      <c r="I286" s="14"/>
    </row>
    <row r="287" spans="1:9">
      <c r="A287" s="50">
        <v>660897</v>
      </c>
      <c r="B287" s="50" t="s">
        <v>1038</v>
      </c>
      <c r="C287" s="51"/>
      <c r="H287" s="14"/>
      <c r="I287" s="14"/>
    </row>
    <row r="288" spans="1:9">
      <c r="A288" s="50">
        <v>660898</v>
      </c>
      <c r="B288" s="50" t="s">
        <v>1039</v>
      </c>
      <c r="C288" s="51"/>
      <c r="H288" s="14"/>
      <c r="I288" s="14"/>
    </row>
    <row r="289" spans="1:9">
      <c r="A289" s="50">
        <v>660899</v>
      </c>
      <c r="B289" s="50" t="s">
        <v>1040</v>
      </c>
      <c r="C289" s="51"/>
      <c r="H289" s="14"/>
      <c r="I289" s="14"/>
    </row>
    <row r="290" spans="1:9">
      <c r="A290" s="50">
        <v>660900</v>
      </c>
      <c r="B290" s="50" t="s">
        <v>1041</v>
      </c>
      <c r="C290" s="51"/>
      <c r="H290" s="14"/>
      <c r="I290" s="14"/>
    </row>
    <row r="291" spans="1:9">
      <c r="A291" s="50">
        <v>660901</v>
      </c>
      <c r="B291" s="50" t="s">
        <v>1042</v>
      </c>
      <c r="C291" s="51"/>
      <c r="H291" s="14"/>
      <c r="I291" s="14"/>
    </row>
    <row r="292" spans="1:9">
      <c r="A292" s="50">
        <v>660902</v>
      </c>
      <c r="B292" s="50" t="s">
        <v>1043</v>
      </c>
      <c r="C292" s="51"/>
      <c r="H292" s="14"/>
      <c r="I292" s="14"/>
    </row>
    <row r="293" spans="1:9">
      <c r="A293" s="50">
        <v>660903</v>
      </c>
      <c r="B293" s="50" t="s">
        <v>1044</v>
      </c>
      <c r="C293" s="51"/>
      <c r="H293" s="14"/>
      <c r="I293" s="14"/>
    </row>
    <row r="294" spans="1:9">
      <c r="A294" s="52">
        <v>660920</v>
      </c>
      <c r="B294" s="52" t="s">
        <v>1045</v>
      </c>
      <c r="C294" s="53"/>
      <c r="H294" s="14"/>
      <c r="I294" s="14"/>
    </row>
    <row r="295" spans="1:9">
      <c r="A295" s="52">
        <v>660927</v>
      </c>
      <c r="B295" s="52" t="s">
        <v>1046</v>
      </c>
      <c r="C295" s="53"/>
      <c r="H295" s="14"/>
      <c r="I295" s="14"/>
    </row>
    <row r="296" spans="1:9">
      <c r="A296" s="50">
        <v>660990</v>
      </c>
      <c r="B296" s="50" t="s">
        <v>1047</v>
      </c>
      <c r="C296" s="51"/>
      <c r="H296" s="14"/>
      <c r="I296" s="14"/>
    </row>
    <row r="297" spans="1:9">
      <c r="A297" s="50">
        <v>670000</v>
      </c>
      <c r="B297" s="50" t="s">
        <v>1048</v>
      </c>
      <c r="C297" s="51"/>
      <c r="H297" s="14"/>
      <c r="I297" s="14"/>
    </row>
    <row r="298" spans="1:9">
      <c r="A298" s="50">
        <v>670401</v>
      </c>
      <c r="B298" s="50" t="s">
        <v>1049</v>
      </c>
      <c r="C298" s="51"/>
      <c r="H298" s="14"/>
      <c r="I298" s="14"/>
    </row>
    <row r="299" spans="1:9">
      <c r="A299" s="50">
        <v>670403</v>
      </c>
      <c r="B299" s="50" t="s">
        <v>1050</v>
      </c>
      <c r="C299" s="51"/>
      <c r="H299" s="14"/>
      <c r="I299" s="14"/>
    </row>
    <row r="300" spans="1:9">
      <c r="A300" s="50">
        <v>670409</v>
      </c>
      <c r="B300" s="50" t="s">
        <v>1051</v>
      </c>
      <c r="C300" s="51"/>
      <c r="H300" s="14"/>
      <c r="I300" s="14"/>
    </row>
    <row r="301" spans="1:9">
      <c r="A301" s="50">
        <v>670435</v>
      </c>
      <c r="B301" s="50" t="s">
        <v>1052</v>
      </c>
      <c r="C301" s="51"/>
      <c r="H301" s="14"/>
      <c r="I301" s="14"/>
    </row>
    <row r="302" spans="1:9">
      <c r="A302" s="50">
        <v>670441</v>
      </c>
      <c r="B302" s="50" t="s">
        <v>1053</v>
      </c>
      <c r="C302" s="51"/>
      <c r="H302" s="14"/>
      <c r="I302" s="14"/>
    </row>
    <row r="303" spans="1:9">
      <c r="A303" s="50">
        <v>670462</v>
      </c>
      <c r="B303" s="50" t="s">
        <v>1054</v>
      </c>
      <c r="C303" s="51"/>
      <c r="H303" s="14"/>
      <c r="I303" s="14"/>
    </row>
    <row r="304" spans="1:9">
      <c r="A304" s="50">
        <v>670463</v>
      </c>
      <c r="B304" s="50" t="s">
        <v>1055</v>
      </c>
      <c r="C304" s="51"/>
      <c r="H304" s="14"/>
      <c r="I304" s="14"/>
    </row>
    <row r="305" spans="1:9">
      <c r="A305" s="50">
        <v>670464</v>
      </c>
      <c r="B305" s="50" t="s">
        <v>1056</v>
      </c>
      <c r="C305" s="51"/>
      <c r="H305" s="14"/>
      <c r="I305" s="14"/>
    </row>
    <row r="306" spans="1:9">
      <c r="A306" s="50">
        <v>670471</v>
      </c>
      <c r="B306" s="50" t="s">
        <v>1057</v>
      </c>
      <c r="C306" s="51"/>
      <c r="H306" s="14"/>
      <c r="I306" s="14"/>
    </row>
    <row r="307" spans="1:9">
      <c r="A307" s="50">
        <v>670472</v>
      </c>
      <c r="B307" s="50" t="s">
        <v>1058</v>
      </c>
      <c r="C307" s="51"/>
      <c r="H307" s="14"/>
      <c r="I307" s="14"/>
    </row>
    <row r="308" spans="1:9">
      <c r="A308" s="50">
        <v>670473</v>
      </c>
      <c r="B308" s="50" t="s">
        <v>1059</v>
      </c>
      <c r="C308" s="51"/>
      <c r="H308" s="14"/>
      <c r="I308" s="14"/>
    </row>
    <row r="309" spans="1:9">
      <c r="A309" s="50">
        <v>670485</v>
      </c>
      <c r="B309" s="50" t="s">
        <v>1060</v>
      </c>
      <c r="C309" s="51"/>
      <c r="H309" s="14"/>
      <c r="I309" s="14"/>
    </row>
    <row r="310" spans="1:9">
      <c r="A310" s="50">
        <v>670491</v>
      </c>
      <c r="B310" s="50" t="s">
        <v>1061</v>
      </c>
      <c r="C310" s="51"/>
      <c r="H310" s="14"/>
      <c r="I310" s="14"/>
    </row>
    <row r="311" spans="1:9">
      <c r="A311" s="50">
        <v>670496</v>
      </c>
      <c r="B311" s="50" t="s">
        <v>1062</v>
      </c>
      <c r="C311" s="51"/>
      <c r="H311" s="14"/>
      <c r="I311" s="14"/>
    </row>
    <row r="312" spans="1:9">
      <c r="A312" s="50">
        <v>670499</v>
      </c>
      <c r="B312" s="50" t="s">
        <v>1063</v>
      </c>
      <c r="C312" s="51"/>
      <c r="H312" s="14"/>
      <c r="I312" s="14"/>
    </row>
    <row r="313" spans="1:9">
      <c r="A313" s="50">
        <v>670534</v>
      </c>
      <c r="B313" s="50" t="s">
        <v>1064</v>
      </c>
      <c r="C313" s="51"/>
      <c r="H313" s="14"/>
      <c r="I313" s="14"/>
    </row>
    <row r="314" spans="1:9">
      <c r="A314" s="50">
        <v>670542</v>
      </c>
      <c r="B314" s="50" t="s">
        <v>1065</v>
      </c>
      <c r="C314" s="51"/>
      <c r="H314" s="14"/>
      <c r="I314" s="14"/>
    </row>
    <row r="315" spans="1:9">
      <c r="A315" s="50">
        <v>670543</v>
      </c>
      <c r="B315" s="50" t="s">
        <v>1066</v>
      </c>
      <c r="C315" s="51"/>
      <c r="H315" s="14"/>
      <c r="I315" s="14"/>
    </row>
    <row r="316" spans="1:9">
      <c r="A316" s="50">
        <v>670544</v>
      </c>
      <c r="B316" s="50" t="s">
        <v>1067</v>
      </c>
      <c r="C316" s="51"/>
      <c r="H316" s="14"/>
      <c r="I316" s="14"/>
    </row>
    <row r="317" spans="1:9">
      <c r="A317" s="50">
        <v>671000</v>
      </c>
      <c r="B317" s="50" t="s">
        <v>1068</v>
      </c>
      <c r="C317" s="51"/>
      <c r="H317" s="14"/>
      <c r="I317" s="14"/>
    </row>
    <row r="318" spans="1:9">
      <c r="A318" s="50">
        <v>680001</v>
      </c>
      <c r="B318" s="50" t="s">
        <v>1069</v>
      </c>
      <c r="C318" s="51"/>
      <c r="H318" s="14"/>
      <c r="I318" s="14"/>
    </row>
    <row r="319" spans="1:9">
      <c r="A319" s="50">
        <v>680005</v>
      </c>
      <c r="B319" s="50" t="s">
        <v>1070</v>
      </c>
      <c r="C319" s="51"/>
      <c r="H319" s="14"/>
      <c r="I319" s="14"/>
    </row>
    <row r="320" spans="1:9">
      <c r="A320" s="50">
        <v>680012</v>
      </c>
      <c r="B320" s="50" t="s">
        <v>1071</v>
      </c>
      <c r="C320" s="51"/>
      <c r="H320" s="14"/>
      <c r="I320" s="14"/>
    </row>
    <row r="321" spans="1:9">
      <c r="A321" s="50">
        <v>680013</v>
      </c>
      <c r="B321" s="50" t="s">
        <v>1072</v>
      </c>
      <c r="C321" s="51"/>
      <c r="H321" s="14"/>
      <c r="I321" s="14"/>
    </row>
    <row r="322" spans="1:9">
      <c r="A322" s="50">
        <v>680024</v>
      </c>
      <c r="B322" s="50" t="s">
        <v>1073</v>
      </c>
      <c r="C322" s="51"/>
      <c r="H322" s="14"/>
      <c r="I322" s="14"/>
    </row>
    <row r="323" spans="1:9">
      <c r="A323" s="50">
        <v>680025</v>
      </c>
      <c r="B323" s="50" t="s">
        <v>1074</v>
      </c>
      <c r="C323" s="51"/>
      <c r="H323" s="14"/>
      <c r="I323" s="14"/>
    </row>
    <row r="324" spans="1:9">
      <c r="A324" s="50">
        <v>680026</v>
      </c>
      <c r="B324" s="50" t="s">
        <v>1075</v>
      </c>
      <c r="C324" s="51"/>
      <c r="H324" s="14"/>
      <c r="I324" s="14"/>
    </row>
    <row r="325" spans="1:9">
      <c r="A325" s="50">
        <v>680051</v>
      </c>
      <c r="B325" s="50" t="s">
        <v>1076</v>
      </c>
      <c r="C325" s="51"/>
      <c r="H325" s="14"/>
      <c r="I325" s="14"/>
    </row>
    <row r="326" spans="1:9">
      <c r="A326" s="50">
        <v>680090</v>
      </c>
      <c r="B326" s="50" t="s">
        <v>1077</v>
      </c>
      <c r="C326" s="51"/>
      <c r="H326" s="14"/>
      <c r="I326" s="14"/>
    </row>
    <row r="327" spans="1:9">
      <c r="A327" s="50">
        <v>680100</v>
      </c>
      <c r="B327" s="50" t="s">
        <v>1078</v>
      </c>
      <c r="C327" s="51"/>
      <c r="H327" s="14"/>
      <c r="I327" s="14"/>
    </row>
    <row r="328" spans="1:9">
      <c r="A328" s="50">
        <v>680111</v>
      </c>
      <c r="B328" s="50" t="s">
        <v>1079</v>
      </c>
      <c r="C328" s="51"/>
      <c r="H328" s="14"/>
      <c r="I328" s="14"/>
    </row>
    <row r="329" spans="1:9">
      <c r="A329" s="50">
        <v>680125</v>
      </c>
      <c r="B329" s="50" t="s">
        <v>1080</v>
      </c>
      <c r="C329" s="51"/>
      <c r="H329" s="14"/>
      <c r="I329" s="14"/>
    </row>
    <row r="330" spans="1:9">
      <c r="A330" s="50">
        <v>680126</v>
      </c>
      <c r="B330" s="50" t="s">
        <v>1081</v>
      </c>
      <c r="C330" s="51"/>
      <c r="I330" s="14"/>
    </row>
    <row r="331" spans="1:9">
      <c r="A331" s="50">
        <v>680151</v>
      </c>
      <c r="B331" s="50" t="s">
        <v>1082</v>
      </c>
      <c r="C331" s="51"/>
      <c r="I331" s="14"/>
    </row>
    <row r="332" spans="1:9">
      <c r="A332" s="50">
        <v>690001</v>
      </c>
      <c r="B332" s="50" t="s">
        <v>1083</v>
      </c>
      <c r="C332" s="51"/>
      <c r="I332" s="14"/>
    </row>
    <row r="333" spans="1:9">
      <c r="A333" s="50">
        <v>690002</v>
      </c>
      <c r="B333" s="50" t="s">
        <v>1084</v>
      </c>
      <c r="C333" s="51"/>
      <c r="I333" s="14"/>
    </row>
    <row r="334" spans="1:9">
      <c r="A334" s="50">
        <v>690003</v>
      </c>
      <c r="B334" s="50" t="s">
        <v>1085</v>
      </c>
      <c r="C334" s="51"/>
      <c r="I334" s="14"/>
    </row>
    <row r="335" spans="1:9">
      <c r="A335" s="50">
        <v>690006</v>
      </c>
      <c r="B335" s="50" t="s">
        <v>1086</v>
      </c>
      <c r="C335" s="51"/>
      <c r="I335" s="14"/>
    </row>
    <row r="336" spans="1:9">
      <c r="A336" s="50">
        <v>690007</v>
      </c>
      <c r="B336" s="50" t="s">
        <v>1087</v>
      </c>
      <c r="C336" s="51"/>
      <c r="I336" s="14"/>
    </row>
    <row r="337" spans="1:9">
      <c r="A337" s="50">
        <v>690106</v>
      </c>
      <c r="B337" s="50" t="s">
        <v>1088</v>
      </c>
      <c r="C337" s="51"/>
      <c r="I337" s="14"/>
    </row>
    <row r="338" spans="1:9">
      <c r="A338" s="50">
        <v>690813</v>
      </c>
      <c r="B338" s="50" t="s">
        <v>1089</v>
      </c>
      <c r="C338" s="51"/>
      <c r="I338" s="14"/>
    </row>
    <row r="339" spans="1:9">
      <c r="A339" s="50">
        <v>690821</v>
      </c>
      <c r="B339" s="50" t="s">
        <v>1090</v>
      </c>
      <c r="C339" s="51"/>
      <c r="I339" s="14"/>
    </row>
    <row r="340" spans="1:9">
      <c r="A340" s="50">
        <v>690822</v>
      </c>
      <c r="B340" s="50" t="s">
        <v>1091</v>
      </c>
      <c r="C340" s="51"/>
      <c r="I340" s="14"/>
    </row>
    <row r="341" spans="1:9">
      <c r="A341" s="50">
        <v>690823</v>
      </c>
      <c r="B341" s="50" t="s">
        <v>1092</v>
      </c>
      <c r="C341" s="51"/>
      <c r="I341" s="14"/>
    </row>
  </sheetData>
  <mergeCells count="2">
    <mergeCell ref="A1:C1"/>
    <mergeCell ref="F1:N1"/>
  </mergeCells>
  <pageMargins left="0.25" right="0.25" top="0.75" bottom="0.75" header="0.3" footer="0.3"/>
  <pageSetup scale="30" fitToHeight="0" orientation="portrait" r:id="rId1"/>
  <headerFooter>
    <oddFooter>&amp;L&amp;1#&amp;"Arial"&amp;8&amp;K000000Sensitivity: Secret</oddFooter>
  </headerFooter>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C6:S18"/>
  <sheetViews>
    <sheetView topLeftCell="L1" workbookViewId="0">
      <selection activeCell="O14" sqref="O14"/>
    </sheetView>
  </sheetViews>
  <sheetFormatPr defaultRowHeight="14.5"/>
  <cols>
    <col min="3" max="3" width="13.1796875" bestFit="1" customWidth="1"/>
    <col min="4" max="4" width="21.1796875" customWidth="1"/>
    <col min="5" max="10" width="15.54296875" style="11" customWidth="1"/>
    <col min="11" max="11" width="23" bestFit="1" customWidth="1"/>
    <col min="15" max="15" width="44.1796875" customWidth="1"/>
    <col min="16" max="16" width="10.81640625" bestFit="1" customWidth="1"/>
    <col min="17" max="17" width="21.453125" bestFit="1" customWidth="1"/>
    <col min="18" max="18" width="25.81640625" bestFit="1" customWidth="1"/>
    <col min="19" max="19" width="23.54296875" bestFit="1" customWidth="1"/>
  </cols>
  <sheetData>
    <row r="6" spans="3:19" ht="18.5">
      <c r="C6" s="345" t="s">
        <v>40</v>
      </c>
      <c r="D6" s="345"/>
      <c r="E6" s="446"/>
      <c r="F6" s="446"/>
      <c r="G6" s="446"/>
      <c r="H6" s="447"/>
      <c r="I6" s="447"/>
      <c r="J6" s="447"/>
      <c r="K6" s="120"/>
      <c r="O6" s="335" t="s">
        <v>41</v>
      </c>
      <c r="P6" s="336"/>
      <c r="Q6" s="337"/>
      <c r="R6" s="338"/>
      <c r="S6" s="34"/>
    </row>
    <row r="7" spans="3:19" ht="15.5">
      <c r="C7" s="346" t="s">
        <v>42</v>
      </c>
      <c r="D7" s="347"/>
      <c r="E7" s="448"/>
      <c r="F7" s="448"/>
      <c r="G7" s="448"/>
      <c r="H7" s="447"/>
      <c r="I7" s="447"/>
      <c r="J7" s="447"/>
      <c r="K7" s="120"/>
      <c r="O7" s="339" t="s">
        <v>43</v>
      </c>
      <c r="P7" s="336">
        <v>1</v>
      </c>
      <c r="Q7" s="337" t="s">
        <v>37</v>
      </c>
      <c r="R7" s="34"/>
      <c r="S7" s="34"/>
    </row>
    <row r="8" spans="3:19" ht="15.5">
      <c r="C8" s="348" t="s">
        <v>44</v>
      </c>
      <c r="D8" s="349">
        <v>1</v>
      </c>
      <c r="E8" s="448"/>
      <c r="F8" s="448"/>
      <c r="G8" s="448"/>
      <c r="H8" s="447"/>
      <c r="I8" s="447"/>
      <c r="J8" s="447"/>
      <c r="K8" s="120"/>
      <c r="O8" s="339" t="s">
        <v>44</v>
      </c>
      <c r="P8" s="336">
        <v>1</v>
      </c>
      <c r="Q8" s="337" t="s">
        <v>37</v>
      </c>
      <c r="R8" s="34"/>
      <c r="S8" s="34"/>
    </row>
    <row r="11" spans="3:19">
      <c r="E11" s="449" t="s">
        <v>45</v>
      </c>
      <c r="Q11" s="1" t="s">
        <v>45</v>
      </c>
    </row>
    <row r="12" spans="3:19" ht="29">
      <c r="C12" s="1" t="s">
        <v>4</v>
      </c>
      <c r="D12" s="1" t="s">
        <v>6</v>
      </c>
      <c r="E12" s="12" t="s">
        <v>46</v>
      </c>
      <c r="F12" s="12" t="s">
        <v>47</v>
      </c>
      <c r="G12" s="12" t="s">
        <v>48</v>
      </c>
      <c r="H12" s="12" t="s">
        <v>49</v>
      </c>
      <c r="I12" s="12" t="s">
        <v>50</v>
      </c>
      <c r="J12" s="12" t="s">
        <v>51</v>
      </c>
      <c r="O12" s="1" t="s">
        <v>52</v>
      </c>
      <c r="P12" s="1" t="s">
        <v>53</v>
      </c>
      <c r="Q12" t="s">
        <v>54</v>
      </c>
      <c r="R12" t="s">
        <v>55</v>
      </c>
      <c r="S12" t="s">
        <v>56</v>
      </c>
    </row>
    <row r="13" spans="3:19">
      <c r="C13">
        <v>48500</v>
      </c>
      <c r="D13" t="s">
        <v>16</v>
      </c>
      <c r="F13" s="11">
        <v>116.25</v>
      </c>
      <c r="G13" s="11">
        <v>-116.25</v>
      </c>
      <c r="J13" s="11">
        <v>-116.25</v>
      </c>
      <c r="O13" t="s">
        <v>57</v>
      </c>
      <c r="P13" t="s">
        <v>57</v>
      </c>
      <c r="Q13" s="4"/>
      <c r="R13" s="4"/>
      <c r="S13" s="4"/>
    </row>
    <row r="14" spans="3:19">
      <c r="D14" t="s">
        <v>31</v>
      </c>
      <c r="E14" s="11">
        <v>2000</v>
      </c>
      <c r="G14" s="11">
        <v>2000</v>
      </c>
      <c r="J14" s="11">
        <v>2000</v>
      </c>
      <c r="O14" t="s">
        <v>58</v>
      </c>
      <c r="Q14" s="4"/>
      <c r="R14" s="4"/>
      <c r="S14" s="4"/>
    </row>
    <row r="15" spans="3:19">
      <c r="C15" t="s">
        <v>59</v>
      </c>
      <c r="E15" s="11">
        <v>2000</v>
      </c>
      <c r="F15" s="11">
        <v>116.25</v>
      </c>
      <c r="G15" s="11">
        <v>1883.75</v>
      </c>
      <c r="J15" s="11">
        <v>1883.75</v>
      </c>
      <c r="O15" t="s">
        <v>60</v>
      </c>
      <c r="Q15" s="4"/>
      <c r="R15" s="4"/>
      <c r="S15" s="4"/>
    </row>
    <row r="16" spans="3:19">
      <c r="C16" t="s">
        <v>57</v>
      </c>
      <c r="D16" t="s">
        <v>57</v>
      </c>
      <c r="G16" s="11">
        <v>0</v>
      </c>
      <c r="J16" s="11">
        <v>0</v>
      </c>
    </row>
    <row r="17" spans="3:10">
      <c r="C17" t="s">
        <v>58</v>
      </c>
      <c r="G17" s="11">
        <v>0</v>
      </c>
      <c r="J17" s="11">
        <v>0</v>
      </c>
    </row>
    <row r="18" spans="3:10">
      <c r="C18" t="s">
        <v>60</v>
      </c>
      <c r="E18" s="11">
        <v>2000</v>
      </c>
      <c r="F18" s="11">
        <v>116.25</v>
      </c>
      <c r="G18" s="11">
        <v>1883.75</v>
      </c>
      <c r="J18" s="11">
        <v>1883.75</v>
      </c>
    </row>
  </sheetData>
  <pageMargins left="0.7" right="0.7" top="0.75" bottom="0.75" header="0.3" footer="0.3"/>
  <pageSetup orientation="portrait" r:id="rId3"/>
  <headerFooter>
    <oddFooter>&amp;L&amp;1#&amp;"Arial"&amp;8&amp;K000000Sensitivity: Secret</oddFooter>
  </headerFooter>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pageSetUpPr fitToPage="1"/>
  </sheetPr>
  <dimension ref="A2:AD115"/>
  <sheetViews>
    <sheetView topLeftCell="A10" zoomScaleNormal="100" workbookViewId="0">
      <selection activeCell="I6" sqref="I6"/>
    </sheetView>
  </sheetViews>
  <sheetFormatPr defaultColWidth="9.1796875" defaultRowHeight="15.5"/>
  <cols>
    <col min="1" max="1" width="13.1796875" style="3" customWidth="1"/>
    <col min="2" max="2" width="13" style="3" customWidth="1"/>
    <col min="3" max="3" width="14.1796875" style="2" customWidth="1"/>
    <col min="4" max="4" width="23.54296875" style="9" customWidth="1"/>
    <col min="5" max="5" width="16.26953125" style="23" customWidth="1"/>
    <col min="6" max="6" width="16.54296875" style="23" customWidth="1"/>
    <col min="7" max="7" width="16.7265625" style="23" customWidth="1"/>
    <col min="8" max="8" width="24.453125" style="23" bestFit="1" customWidth="1"/>
    <col min="9" max="9" width="16.7265625" style="23" customWidth="1"/>
    <col min="10" max="10" width="25.7265625" style="23" bestFit="1" customWidth="1"/>
    <col min="11" max="12" width="4.81640625" style="23" customWidth="1"/>
    <col min="13" max="13" width="13.1796875" style="2" customWidth="1"/>
    <col min="14" max="14" width="21.453125" style="2" customWidth="1"/>
    <col min="15" max="15" width="14.1796875" style="2" customWidth="1"/>
    <col min="16" max="16" width="20.54296875" style="2" customWidth="1"/>
    <col min="17" max="17" width="23.54296875" style="2" customWidth="1"/>
    <col min="18" max="20" width="4.26953125" style="2" customWidth="1"/>
    <col min="21" max="21" width="11.26953125" style="2" customWidth="1"/>
    <col min="22" max="22" width="14" style="2" bestFit="1" customWidth="1"/>
    <col min="23" max="23" width="14.1796875" style="2" customWidth="1"/>
    <col min="24" max="24" width="19.7265625" style="2" customWidth="1"/>
    <col min="25" max="25" width="20.1796875" style="2" customWidth="1"/>
    <col min="26" max="27" width="21.7265625" style="2" customWidth="1"/>
    <col min="28" max="28" width="23" style="2" bestFit="1" customWidth="1"/>
    <col min="29" max="29" width="28" style="2" bestFit="1" customWidth="1"/>
    <col min="30" max="30" width="29.26953125" style="2" bestFit="1" customWidth="1"/>
    <col min="31" max="16384" width="9.1796875" style="2"/>
  </cols>
  <sheetData>
    <row r="2" spans="1:30" ht="26">
      <c r="A2" s="326" t="s">
        <v>40</v>
      </c>
      <c r="B2" s="320"/>
      <c r="C2" s="320"/>
      <c r="D2" s="320"/>
      <c r="E2" s="320"/>
      <c r="F2" s="320"/>
      <c r="G2" s="320"/>
      <c r="H2" s="320"/>
      <c r="I2" s="320"/>
      <c r="J2" s="320"/>
      <c r="K2" s="320"/>
      <c r="L2" s="320"/>
      <c r="M2" s="320"/>
      <c r="N2" s="320"/>
      <c r="O2" s="320"/>
      <c r="P2" s="320"/>
    </row>
    <row r="3" spans="1:30" ht="26">
      <c r="A3" s="326" t="s">
        <v>61</v>
      </c>
      <c r="B3" s="320"/>
      <c r="C3" s="320"/>
      <c r="D3" s="320"/>
      <c r="E3" s="320"/>
      <c r="F3" s="320"/>
      <c r="G3" s="320"/>
      <c r="H3" s="320"/>
      <c r="I3" s="320"/>
      <c r="J3" s="320"/>
      <c r="K3" s="320"/>
      <c r="L3" s="320"/>
      <c r="M3" s="320"/>
      <c r="N3" s="320"/>
      <c r="O3" s="320"/>
      <c r="P3" s="320"/>
    </row>
    <row r="4" spans="1:30" ht="15.75" customHeight="1" thickBot="1">
      <c r="A4" s="326"/>
      <c r="B4" s="320"/>
      <c r="C4" s="320"/>
      <c r="D4" s="320"/>
      <c r="E4" s="320"/>
      <c r="F4" s="320"/>
      <c r="G4" s="320"/>
      <c r="H4" s="320"/>
      <c r="I4" s="320"/>
      <c r="J4" s="320"/>
      <c r="K4" s="320"/>
      <c r="L4" s="320"/>
      <c r="M4" s="320"/>
      <c r="N4" s="320"/>
      <c r="O4" s="320"/>
      <c r="P4" s="320"/>
    </row>
    <row r="5" spans="1:30" ht="26.5" thickBot="1">
      <c r="A5" s="325" t="s">
        <v>62</v>
      </c>
      <c r="B5" s="320"/>
      <c r="C5" s="333" t="s">
        <v>63</v>
      </c>
      <c r="D5" s="334"/>
      <c r="E5" s="332" t="s">
        <v>64</v>
      </c>
      <c r="F5" s="350">
        <v>1</v>
      </c>
      <c r="G5" s="325"/>
      <c r="H5" s="325" t="s">
        <v>65</v>
      </c>
      <c r="I5" s="333" t="s">
        <v>37</v>
      </c>
      <c r="J5" s="334"/>
      <c r="K5" s="320"/>
      <c r="L5" s="320"/>
      <c r="M5" s="320"/>
      <c r="N5" s="320"/>
      <c r="O5" s="320"/>
      <c r="P5" s="320"/>
    </row>
    <row r="6" spans="1:30" ht="15.75" customHeight="1">
      <c r="A6" s="326"/>
      <c r="B6" s="320"/>
      <c r="C6" s="320"/>
      <c r="D6" s="320"/>
      <c r="E6" s="320"/>
      <c r="F6" s="320"/>
      <c r="G6" s="320"/>
      <c r="H6" s="320"/>
      <c r="I6" s="320"/>
      <c r="J6" s="320"/>
      <c r="K6" s="320"/>
      <c r="L6" s="320"/>
      <c r="M6" s="320"/>
      <c r="N6" s="320"/>
      <c r="O6" s="320"/>
      <c r="P6" s="320"/>
    </row>
    <row r="7" spans="1:30" ht="15.75" customHeight="1">
      <c r="A7" s="58"/>
      <c r="B7" s="58"/>
      <c r="C7" s="143"/>
      <c r="F7" s="22"/>
    </row>
    <row r="8" spans="1:30">
      <c r="A8" s="327" t="s">
        <v>66</v>
      </c>
      <c r="B8" s="327"/>
      <c r="C8" s="327"/>
      <c r="D8" s="327"/>
      <c r="E8" s="327"/>
      <c r="F8" s="327"/>
      <c r="G8" s="327"/>
      <c r="H8" s="455" t="s">
        <v>37</v>
      </c>
      <c r="I8" s="455"/>
      <c r="J8" s="328"/>
      <c r="K8" s="3"/>
      <c r="L8" s="3"/>
      <c r="M8" s="224" t="s">
        <v>67</v>
      </c>
      <c r="N8" s="223"/>
      <c r="O8" s="223"/>
      <c r="P8" s="234" t="s">
        <v>37</v>
      </c>
      <c r="Q8" s="223"/>
      <c r="AB8" s="321"/>
      <c r="AC8" s="156"/>
    </row>
    <row r="9" spans="1:30">
      <c r="A9" s="232" t="s">
        <v>42</v>
      </c>
      <c r="B9" s="329"/>
      <c r="C9" s="328"/>
      <c r="D9" s="328"/>
      <c r="E9" s="328"/>
      <c r="F9" s="328"/>
      <c r="G9" s="328"/>
      <c r="H9" s="328"/>
      <c r="I9" s="328"/>
      <c r="J9" s="328"/>
      <c r="K9" s="3"/>
      <c r="L9" s="3"/>
      <c r="M9" s="231" t="s">
        <v>68</v>
      </c>
      <c r="N9" s="223"/>
      <c r="O9" s="223"/>
      <c r="P9" s="223"/>
      <c r="Q9" s="223"/>
    </row>
    <row r="10" spans="1:30">
      <c r="A10" s="233" t="s">
        <v>44</v>
      </c>
      <c r="B10" s="330" t="s">
        <v>37</v>
      </c>
      <c r="C10" s="328"/>
      <c r="D10" s="328"/>
      <c r="E10" s="328"/>
      <c r="F10" s="328"/>
      <c r="G10" s="328"/>
      <c r="H10" s="328"/>
      <c r="I10" s="328"/>
      <c r="J10" s="328"/>
      <c r="K10" s="3"/>
      <c r="L10" s="3"/>
      <c r="M10" s="234" t="s">
        <v>44</v>
      </c>
      <c r="N10" s="331" t="s">
        <v>37</v>
      </c>
      <c r="O10" s="223"/>
      <c r="P10" s="223"/>
      <c r="Q10" s="223"/>
    </row>
    <row r="11" spans="1:30" ht="21">
      <c r="A11" s="141"/>
      <c r="B11" s="228"/>
      <c r="C11" s="58"/>
      <c r="D11" s="58"/>
      <c r="E11" s="58"/>
      <c r="F11" s="58"/>
      <c r="G11" s="58"/>
      <c r="H11" s="58"/>
      <c r="I11" s="58"/>
      <c r="J11" s="58"/>
      <c r="K11" s="58"/>
      <c r="L11" s="58"/>
      <c r="M11" s="452" t="s">
        <v>69</v>
      </c>
      <c r="N11" s="452" t="s">
        <v>70</v>
      </c>
      <c r="O11" s="223"/>
      <c r="P11" s="223"/>
      <c r="Q11" s="223"/>
      <c r="W11" s="167"/>
      <c r="X11" s="167"/>
      <c r="Y11" s="167"/>
      <c r="Z11" s="167"/>
      <c r="AA11" s="167"/>
      <c r="AB11" s="167"/>
    </row>
    <row r="12" spans="1:30" ht="21">
      <c r="A12" s="141"/>
      <c r="B12" s="228"/>
      <c r="C12" s="58"/>
      <c r="D12" s="58"/>
      <c r="E12" s="58"/>
      <c r="F12" s="58"/>
      <c r="G12" s="58"/>
      <c r="H12" s="58"/>
      <c r="I12" s="58"/>
      <c r="J12" s="58"/>
      <c r="K12" s="58"/>
      <c r="L12" s="58"/>
      <c r="M12" s="141"/>
      <c r="N12" s="228"/>
      <c r="U12" s="163"/>
      <c r="V12" s="230"/>
      <c r="W12" s="167"/>
      <c r="X12" s="167"/>
      <c r="Y12" s="167"/>
      <c r="Z12" s="167"/>
      <c r="AA12" s="167"/>
      <c r="AB12" s="167"/>
    </row>
    <row r="13" spans="1:30" ht="45" customHeight="1">
      <c r="A13" s="420"/>
      <c r="B13" s="420"/>
      <c r="C13" s="420"/>
      <c r="D13" s="422" t="s">
        <v>71</v>
      </c>
      <c r="E13" s="422"/>
      <c r="F13" s="422"/>
      <c r="G13" s="422"/>
      <c r="H13" s="422"/>
      <c r="I13" s="422"/>
      <c r="J13" s="422"/>
      <c r="K13" s="167"/>
      <c r="L13" s="167"/>
      <c r="M13" s="452" t="s">
        <v>72</v>
      </c>
      <c r="N13" s="452" t="s">
        <v>54</v>
      </c>
      <c r="O13" s="452" t="s">
        <v>47</v>
      </c>
      <c r="P13" s="452" t="s">
        <v>73</v>
      </c>
      <c r="Q13" s="452" t="s">
        <v>56</v>
      </c>
      <c r="AC13" s="167"/>
      <c r="AD13" s="167"/>
    </row>
    <row r="14" spans="1:30" s="24" customFormat="1" ht="15.75" customHeight="1">
      <c r="A14" s="423" t="s">
        <v>4</v>
      </c>
      <c r="B14" s="418" t="s">
        <v>3</v>
      </c>
      <c r="C14" s="424" t="s">
        <v>5</v>
      </c>
      <c r="D14" s="418" t="s">
        <v>46</v>
      </c>
      <c r="E14" s="419" t="s">
        <v>47</v>
      </c>
      <c r="F14" s="418" t="s">
        <v>74</v>
      </c>
      <c r="G14" s="419" t="s">
        <v>48</v>
      </c>
      <c r="H14" s="419" t="s">
        <v>49</v>
      </c>
      <c r="I14" s="419" t="s">
        <v>50</v>
      </c>
      <c r="J14" s="419" t="s">
        <v>51</v>
      </c>
      <c r="K14" s="229"/>
      <c r="L14" s="229"/>
      <c r="M14" s="453" t="s">
        <v>60</v>
      </c>
      <c r="N14" s="454"/>
      <c r="O14" s="454"/>
      <c r="P14" s="454"/>
      <c r="Q14" s="454"/>
      <c r="AC14" s="167"/>
      <c r="AD14" s="167"/>
    </row>
    <row r="15" spans="1:30">
      <c r="A15" s="420">
        <v>48500</v>
      </c>
      <c r="B15" s="420" t="s">
        <v>75</v>
      </c>
      <c r="C15" s="418">
        <v>660003</v>
      </c>
      <c r="D15" s="421"/>
      <c r="E15" s="421">
        <v>116.25</v>
      </c>
      <c r="F15" s="421"/>
      <c r="G15" s="421">
        <v>-116.25</v>
      </c>
      <c r="H15" s="421"/>
      <c r="I15" s="421"/>
      <c r="J15" s="421">
        <v>-116.25</v>
      </c>
      <c r="K15" s="167"/>
      <c r="L15" s="167"/>
      <c r="M15"/>
      <c r="N15"/>
      <c r="O15"/>
      <c r="P15"/>
      <c r="Q15"/>
      <c r="AC15" s="167"/>
      <c r="AD15" s="167"/>
    </row>
    <row r="16" spans="1:30">
      <c r="A16" s="420"/>
      <c r="B16" s="420"/>
      <c r="C16" s="418">
        <v>660810</v>
      </c>
      <c r="D16" s="421">
        <v>2000</v>
      </c>
      <c r="E16" s="421"/>
      <c r="F16" s="421"/>
      <c r="G16" s="421">
        <v>2000</v>
      </c>
      <c r="H16" s="421"/>
      <c r="I16" s="421"/>
      <c r="J16" s="421">
        <v>2000</v>
      </c>
      <c r="K16" s="167"/>
      <c r="L16" s="167"/>
      <c r="M16"/>
      <c r="N16"/>
      <c r="O16"/>
      <c r="P16"/>
      <c r="Q16"/>
      <c r="AC16" s="167"/>
      <c r="AD16" s="167"/>
    </row>
    <row r="17" spans="1:30">
      <c r="A17" s="420"/>
      <c r="B17" s="418" t="s">
        <v>76</v>
      </c>
      <c r="C17" s="418"/>
      <c r="D17" s="421">
        <v>2000</v>
      </c>
      <c r="E17" s="421">
        <v>116.25</v>
      </c>
      <c r="F17" s="421"/>
      <c r="G17" s="421">
        <v>1883.75</v>
      </c>
      <c r="H17" s="421"/>
      <c r="I17" s="421"/>
      <c r="J17" s="421">
        <v>1883.75</v>
      </c>
      <c r="K17" s="167"/>
      <c r="L17" s="167"/>
      <c r="M17"/>
      <c r="N17"/>
      <c r="O17"/>
      <c r="P17"/>
      <c r="Q17"/>
      <c r="AC17" s="167"/>
      <c r="AD17" s="167"/>
    </row>
    <row r="18" spans="1:30">
      <c r="A18" s="420" t="s">
        <v>59</v>
      </c>
      <c r="B18" s="420"/>
      <c r="C18" s="420"/>
      <c r="D18" s="421">
        <v>2000</v>
      </c>
      <c r="E18" s="421">
        <v>116.25</v>
      </c>
      <c r="F18" s="421"/>
      <c r="G18" s="421">
        <v>1883.75</v>
      </c>
      <c r="H18" s="421"/>
      <c r="I18" s="421"/>
      <c r="J18" s="421">
        <v>1883.75</v>
      </c>
      <c r="K18" s="167"/>
      <c r="L18" s="167"/>
      <c r="M18"/>
      <c r="N18"/>
      <c r="O18"/>
      <c r="P18"/>
      <c r="Q18"/>
      <c r="U18"/>
      <c r="V18"/>
      <c r="W18"/>
      <c r="X18"/>
      <c r="Y18"/>
      <c r="Z18"/>
      <c r="AA18"/>
      <c r="AB18"/>
      <c r="AC18" s="167"/>
      <c r="AD18" s="167"/>
    </row>
    <row r="19" spans="1:30" ht="15.75" customHeight="1">
      <c r="A19" s="418" t="s">
        <v>57</v>
      </c>
      <c r="B19" s="420" t="s">
        <v>57</v>
      </c>
      <c r="C19" s="418" t="s">
        <v>57</v>
      </c>
      <c r="D19" s="421"/>
      <c r="E19" s="421"/>
      <c r="F19" s="421"/>
      <c r="G19" s="421">
        <v>0</v>
      </c>
      <c r="H19" s="421"/>
      <c r="I19" s="421"/>
      <c r="J19" s="421">
        <v>0</v>
      </c>
      <c r="K19" s="167"/>
      <c r="L19" s="167"/>
      <c r="M19"/>
      <c r="N19"/>
      <c r="O19"/>
      <c r="P19"/>
      <c r="Q19"/>
      <c r="U19"/>
      <c r="V19"/>
      <c r="W19"/>
      <c r="X19"/>
      <c r="Y19"/>
      <c r="Z19"/>
      <c r="AA19"/>
      <c r="AB19"/>
      <c r="AC19" s="167"/>
      <c r="AD19" s="167"/>
    </row>
    <row r="20" spans="1:30">
      <c r="A20" s="418"/>
      <c r="B20" s="418" t="s">
        <v>58</v>
      </c>
      <c r="C20" s="418"/>
      <c r="D20" s="421"/>
      <c r="E20" s="421"/>
      <c r="F20" s="421"/>
      <c r="G20" s="421">
        <v>0</v>
      </c>
      <c r="H20" s="421"/>
      <c r="I20" s="421"/>
      <c r="J20" s="421">
        <v>0</v>
      </c>
      <c r="K20" s="167"/>
      <c r="L20" s="167"/>
      <c r="M20"/>
      <c r="N20"/>
      <c r="O20"/>
      <c r="P20"/>
      <c r="Q20"/>
      <c r="U20"/>
      <c r="V20"/>
      <c r="W20"/>
      <c r="X20"/>
      <c r="Y20"/>
      <c r="Z20"/>
      <c r="AA20"/>
      <c r="AB20"/>
      <c r="AC20" s="167"/>
      <c r="AD20" s="167"/>
    </row>
    <row r="21" spans="1:30">
      <c r="A21" s="418" t="s">
        <v>58</v>
      </c>
      <c r="B21" s="418"/>
      <c r="C21" s="418"/>
      <c r="D21" s="421"/>
      <c r="E21" s="421"/>
      <c r="F21" s="421"/>
      <c r="G21" s="421">
        <v>0</v>
      </c>
      <c r="H21" s="421"/>
      <c r="I21" s="421"/>
      <c r="J21" s="421">
        <v>0</v>
      </c>
      <c r="K21" s="167"/>
      <c r="L21" s="167"/>
      <c r="M21"/>
      <c r="N21"/>
      <c r="O21"/>
      <c r="P21"/>
      <c r="Q21"/>
      <c r="U21"/>
      <c r="V21"/>
      <c r="W21"/>
      <c r="X21"/>
      <c r="Y21"/>
      <c r="Z21"/>
      <c r="AA21"/>
      <c r="AB21"/>
      <c r="AC21" s="167"/>
      <c r="AD21" s="167"/>
    </row>
    <row r="22" spans="1:30" ht="15.75" customHeight="1">
      <c r="A22" s="420" t="s">
        <v>60</v>
      </c>
      <c r="B22" s="420"/>
      <c r="C22" s="420"/>
      <c r="D22" s="421">
        <v>2000</v>
      </c>
      <c r="E22" s="421">
        <v>116.25</v>
      </c>
      <c r="F22" s="421"/>
      <c r="G22" s="421">
        <v>1883.75</v>
      </c>
      <c r="H22" s="421"/>
      <c r="I22" s="421"/>
      <c r="J22" s="421">
        <v>1883.75</v>
      </c>
      <c r="K22" s="167"/>
      <c r="L22" s="167"/>
      <c r="M22"/>
      <c r="N22"/>
      <c r="O22"/>
      <c r="P22"/>
      <c r="Q22"/>
      <c r="Z22"/>
      <c r="AA22"/>
      <c r="AB22"/>
      <c r="AC22" s="167"/>
      <c r="AD22" s="167"/>
    </row>
    <row r="23" spans="1:30">
      <c r="A23"/>
      <c r="B23"/>
      <c r="C23"/>
      <c r="D23"/>
      <c r="E23"/>
      <c r="F23"/>
      <c r="G23"/>
      <c r="H23"/>
      <c r="I23"/>
      <c r="J23"/>
      <c r="K23" s="167"/>
      <c r="L23" s="167"/>
      <c r="M23"/>
      <c r="N23"/>
      <c r="O23"/>
      <c r="P23"/>
      <c r="Q23"/>
      <c r="Z23"/>
      <c r="AA23"/>
      <c r="AB23"/>
      <c r="AC23" s="167"/>
      <c r="AD23" s="167"/>
    </row>
    <row r="24" spans="1:30">
      <c r="A24"/>
      <c r="B24"/>
      <c r="C24"/>
      <c r="D24"/>
      <c r="E24"/>
      <c r="F24"/>
      <c r="G24"/>
      <c r="H24"/>
      <c r="I24"/>
      <c r="J24"/>
      <c r="K24" s="167"/>
      <c r="L24" s="167"/>
      <c r="M24"/>
      <c r="N24"/>
      <c r="O24"/>
      <c r="P24"/>
      <c r="Q24"/>
      <c r="Z24"/>
      <c r="AA24"/>
      <c r="AB24"/>
      <c r="AC24" s="167"/>
      <c r="AD24" s="167"/>
    </row>
    <row r="25" spans="1:30">
      <c r="A25"/>
      <c r="B25"/>
      <c r="C25"/>
      <c r="D25"/>
      <c r="E25"/>
      <c r="F25"/>
      <c r="G25"/>
      <c r="H25"/>
      <c r="I25"/>
      <c r="J25"/>
      <c r="K25" s="167"/>
      <c r="L25" s="167"/>
      <c r="M25"/>
      <c r="N25"/>
      <c r="O25"/>
      <c r="P25"/>
      <c r="Q25"/>
      <c r="Z25"/>
      <c r="AA25"/>
      <c r="AB25"/>
      <c r="AC25" s="167"/>
      <c r="AD25" s="167"/>
    </row>
    <row r="26" spans="1:30">
      <c r="A26"/>
      <c r="B26"/>
      <c r="C26"/>
      <c r="D26"/>
      <c r="E26"/>
      <c r="F26"/>
      <c r="G26"/>
      <c r="H26"/>
      <c r="I26"/>
      <c r="J26"/>
      <c r="K26" s="167"/>
      <c r="L26" s="167"/>
      <c r="M26"/>
      <c r="N26"/>
      <c r="O26"/>
      <c r="P26"/>
      <c r="Q26"/>
      <c r="Z26"/>
      <c r="AA26"/>
      <c r="AB26"/>
      <c r="AC26" s="167"/>
      <c r="AD26" s="167"/>
    </row>
    <row r="27" spans="1:30">
      <c r="A27"/>
      <c r="B27"/>
      <c r="C27"/>
      <c r="D27"/>
      <c r="E27"/>
      <c r="F27"/>
      <c r="G27"/>
      <c r="H27"/>
      <c r="I27"/>
      <c r="J27"/>
      <c r="K27" s="167"/>
      <c r="L27" s="167"/>
      <c r="M27"/>
      <c r="N27"/>
      <c r="O27"/>
      <c r="P27"/>
      <c r="Q27"/>
      <c r="Z27"/>
      <c r="AA27"/>
      <c r="AB27"/>
      <c r="AC27" s="167"/>
      <c r="AD27" s="167"/>
    </row>
    <row r="28" spans="1:30" ht="15.75" customHeight="1">
      <c r="A28"/>
      <c r="B28"/>
      <c r="C28"/>
      <c r="D28"/>
      <c r="E28"/>
      <c r="F28"/>
      <c r="G28"/>
      <c r="H28"/>
      <c r="I28"/>
      <c r="J28"/>
      <c r="K28" s="167"/>
      <c r="L28" s="167"/>
      <c r="M28"/>
      <c r="N28"/>
      <c r="O28"/>
      <c r="P28"/>
      <c r="Q28"/>
      <c r="Z28"/>
      <c r="AA28"/>
      <c r="AB28"/>
      <c r="AC28" s="167"/>
      <c r="AD28" s="167"/>
    </row>
    <row r="29" spans="1:30">
      <c r="A29"/>
      <c r="B29"/>
      <c r="C29"/>
      <c r="D29"/>
      <c r="E29"/>
      <c r="F29"/>
      <c r="G29"/>
      <c r="H29"/>
      <c r="I29"/>
      <c r="J29"/>
      <c r="K29" s="167"/>
      <c r="L29" s="167"/>
      <c r="M29"/>
      <c r="N29"/>
      <c r="O29"/>
      <c r="P29"/>
      <c r="Q29"/>
      <c r="Z29"/>
      <c r="AA29"/>
      <c r="AB29"/>
      <c r="AC29" s="167"/>
      <c r="AD29" s="167"/>
    </row>
    <row r="30" spans="1:30">
      <c r="A30"/>
      <c r="B30"/>
      <c r="C30"/>
      <c r="D30"/>
      <c r="E30"/>
      <c r="F30"/>
      <c r="G30"/>
      <c r="H30"/>
      <c r="I30"/>
      <c r="J30"/>
      <c r="K30" s="167"/>
      <c r="L30" s="167"/>
      <c r="M30"/>
      <c r="N30"/>
      <c r="O30"/>
      <c r="P30"/>
      <c r="Q30"/>
      <c r="Z30"/>
      <c r="AA30"/>
      <c r="AB30"/>
      <c r="AC30" s="167"/>
      <c r="AD30" s="167"/>
    </row>
    <row r="31" spans="1:30" ht="15.75" customHeight="1">
      <c r="A31"/>
      <c r="B31"/>
      <c r="C31"/>
      <c r="D31"/>
      <c r="E31"/>
      <c r="F31"/>
      <c r="G31"/>
      <c r="H31"/>
      <c r="I31"/>
      <c r="J31"/>
      <c r="K31" s="167"/>
      <c r="L31" s="167"/>
      <c r="M31"/>
      <c r="N31"/>
      <c r="O31"/>
      <c r="P31"/>
      <c r="Q31"/>
      <c r="Z31"/>
      <c r="AA31"/>
      <c r="AB31"/>
      <c r="AC31" s="167"/>
      <c r="AD31" s="167"/>
    </row>
    <row r="32" spans="1:30">
      <c r="A32"/>
      <c r="B32"/>
      <c r="C32"/>
      <c r="D32"/>
      <c r="E32"/>
      <c r="F32"/>
      <c r="G32"/>
      <c r="H32"/>
      <c r="I32"/>
      <c r="J32"/>
      <c r="K32" s="167"/>
      <c r="L32" s="167"/>
      <c r="M32"/>
      <c r="N32"/>
      <c r="O32"/>
      <c r="P32"/>
      <c r="Q32"/>
      <c r="U32"/>
      <c r="V32"/>
      <c r="W32"/>
      <c r="X32"/>
      <c r="Y32"/>
      <c r="Z32"/>
      <c r="AA32"/>
      <c r="AB32"/>
      <c r="AC32" s="167"/>
      <c r="AD32" s="167"/>
    </row>
    <row r="33" spans="1:30" ht="15.75" customHeight="1">
      <c r="A33"/>
      <c r="B33"/>
      <c r="C33"/>
      <c r="D33"/>
      <c r="E33"/>
      <c r="F33"/>
      <c r="G33"/>
      <c r="H33"/>
      <c r="I33"/>
      <c r="J33"/>
      <c r="K33" s="167"/>
      <c r="L33" s="167"/>
      <c r="M33"/>
      <c r="N33"/>
      <c r="O33"/>
      <c r="P33"/>
      <c r="Q33"/>
      <c r="U33"/>
      <c r="V33"/>
      <c r="W33"/>
      <c r="X33"/>
      <c r="Y33"/>
      <c r="Z33"/>
      <c r="AA33"/>
      <c r="AB33"/>
      <c r="AC33" s="167"/>
      <c r="AD33" s="167"/>
    </row>
    <row r="34" spans="1:30">
      <c r="A34"/>
      <c r="B34"/>
      <c r="C34"/>
      <c r="D34"/>
      <c r="E34"/>
      <c r="F34"/>
      <c r="G34"/>
      <c r="H34"/>
      <c r="I34"/>
      <c r="J34"/>
      <c r="K34" s="167"/>
      <c r="L34" s="167"/>
      <c r="M34"/>
      <c r="N34"/>
      <c r="O34"/>
      <c r="P34"/>
      <c r="Q34"/>
      <c r="U34"/>
      <c r="V34"/>
      <c r="W34"/>
      <c r="X34"/>
      <c r="Y34"/>
      <c r="Z34"/>
      <c r="AA34"/>
      <c r="AB34"/>
      <c r="AC34" s="167"/>
      <c r="AD34" s="167"/>
    </row>
    <row r="35" spans="1:30">
      <c r="A35"/>
      <c r="B35"/>
      <c r="C35"/>
      <c r="D35"/>
      <c r="E35"/>
      <c r="F35"/>
      <c r="G35"/>
      <c r="H35"/>
      <c r="I35"/>
      <c r="J35"/>
      <c r="K35" s="167"/>
      <c r="L35" s="167"/>
      <c r="M35"/>
      <c r="N35"/>
      <c r="O35"/>
      <c r="P35"/>
      <c r="Q35"/>
      <c r="U35"/>
      <c r="V35"/>
      <c r="W35"/>
      <c r="X35"/>
      <c r="Y35"/>
      <c r="Z35"/>
      <c r="AA35"/>
      <c r="AB35"/>
      <c r="AC35" s="167"/>
      <c r="AD35" s="167"/>
    </row>
    <row r="36" spans="1:30">
      <c r="A36"/>
      <c r="B36"/>
      <c r="C36"/>
      <c r="D36"/>
      <c r="E36"/>
      <c r="F36"/>
      <c r="G36"/>
      <c r="H36"/>
      <c r="I36"/>
      <c r="J36"/>
      <c r="K36" s="167"/>
      <c r="L36" s="167"/>
      <c r="M36"/>
      <c r="N36"/>
      <c r="O36"/>
      <c r="P36"/>
      <c r="Q36"/>
      <c r="U36"/>
      <c r="V36"/>
      <c r="W36"/>
      <c r="X36"/>
      <c r="Y36"/>
      <c r="Z36"/>
      <c r="AA36"/>
      <c r="AB36"/>
      <c r="AC36" s="167"/>
      <c r="AD36" s="167"/>
    </row>
    <row r="37" spans="1:30">
      <c r="A37"/>
      <c r="B37"/>
      <c r="C37"/>
      <c r="D37"/>
      <c r="E37"/>
      <c r="F37"/>
      <c r="G37"/>
      <c r="H37"/>
      <c r="I37"/>
      <c r="J37"/>
      <c r="K37" s="167"/>
      <c r="L37" s="167"/>
      <c r="M37"/>
      <c r="N37"/>
      <c r="O37"/>
      <c r="P37"/>
      <c r="Q37"/>
      <c r="U37"/>
      <c r="V37"/>
      <c r="W37"/>
      <c r="X37"/>
      <c r="Y37"/>
      <c r="Z37"/>
      <c r="AA37"/>
      <c r="AB37"/>
      <c r="AC37" s="167"/>
      <c r="AD37" s="167"/>
    </row>
    <row r="38" spans="1:30">
      <c r="A38"/>
      <c r="B38"/>
      <c r="C38"/>
      <c r="D38"/>
      <c r="E38"/>
      <c r="F38"/>
      <c r="G38"/>
      <c r="H38"/>
      <c r="I38"/>
      <c r="J38"/>
      <c r="K38" s="167"/>
      <c r="L38" s="167"/>
      <c r="M38"/>
      <c r="N38"/>
      <c r="O38"/>
      <c r="P38"/>
      <c r="Q38"/>
      <c r="U38"/>
      <c r="V38"/>
      <c r="W38"/>
      <c r="X38"/>
      <c r="Y38"/>
      <c r="Z38"/>
      <c r="AA38"/>
      <c r="AB38"/>
      <c r="AC38" s="167"/>
      <c r="AD38" s="167"/>
    </row>
    <row r="39" spans="1:30">
      <c r="A39"/>
      <c r="B39"/>
      <c r="C39"/>
      <c r="D39"/>
      <c r="E39"/>
      <c r="F39"/>
      <c r="G39"/>
      <c r="H39"/>
      <c r="I39"/>
      <c r="J39"/>
      <c r="K39" s="167"/>
      <c r="L39" s="167"/>
      <c r="M39"/>
      <c r="N39"/>
      <c r="O39"/>
      <c r="P39"/>
      <c r="Q39"/>
      <c r="U39"/>
      <c r="V39"/>
      <c r="W39"/>
      <c r="X39" s="167"/>
      <c r="Y39" s="167"/>
      <c r="Z39" s="167"/>
      <c r="AA39" s="167"/>
      <c r="AB39" s="167"/>
      <c r="AC39" s="167"/>
      <c r="AD39" s="167"/>
    </row>
    <row r="40" spans="1:30">
      <c r="A40"/>
      <c r="B40"/>
      <c r="C40"/>
      <c r="D40"/>
      <c r="E40"/>
      <c r="F40"/>
      <c r="G40"/>
      <c r="H40"/>
      <c r="I40"/>
      <c r="J40"/>
      <c r="K40" s="167"/>
      <c r="L40" s="167"/>
      <c r="M40"/>
      <c r="N40"/>
      <c r="O40"/>
      <c r="P40"/>
      <c r="Q40"/>
      <c r="U40"/>
      <c r="V40"/>
      <c r="W40"/>
      <c r="X40" s="167"/>
      <c r="Y40" s="167"/>
      <c r="Z40" s="167"/>
      <c r="AA40" s="167"/>
      <c r="AB40" s="167"/>
      <c r="AC40" s="167"/>
      <c r="AD40" s="167"/>
    </row>
    <row r="41" spans="1:30">
      <c r="A41"/>
      <c r="B41"/>
      <c r="C41"/>
      <c r="D41"/>
      <c r="E41"/>
      <c r="F41"/>
      <c r="G41"/>
      <c r="H41"/>
      <c r="I41"/>
      <c r="J41"/>
      <c r="K41" s="167"/>
      <c r="L41" s="167"/>
      <c r="M41"/>
      <c r="N41"/>
      <c r="O41"/>
      <c r="P41"/>
      <c r="Q41"/>
      <c r="U41"/>
      <c r="V41"/>
      <c r="W41"/>
      <c r="X41" s="167"/>
      <c r="Y41" s="167"/>
      <c r="Z41" s="167"/>
      <c r="AA41" s="167"/>
      <c r="AB41" s="167"/>
      <c r="AC41" s="167"/>
      <c r="AD41" s="167"/>
    </row>
    <row r="42" spans="1:30">
      <c r="A42"/>
      <c r="B42"/>
      <c r="C42"/>
      <c r="D42"/>
      <c r="E42"/>
      <c r="F42"/>
      <c r="G42"/>
      <c r="H42"/>
      <c r="I42"/>
      <c r="J42"/>
      <c r="K42" s="167"/>
      <c r="L42" s="167"/>
      <c r="M42"/>
      <c r="N42"/>
      <c r="O42"/>
      <c r="P42"/>
      <c r="Q42"/>
      <c r="U42"/>
      <c r="V42" s="167"/>
      <c r="W42" s="167"/>
      <c r="X42" s="167"/>
      <c r="Y42" s="167"/>
      <c r="Z42" s="167"/>
      <c r="AA42" s="167"/>
      <c r="AB42" s="167"/>
      <c r="AC42" s="167"/>
      <c r="AD42" s="167"/>
    </row>
    <row r="43" spans="1:30">
      <c r="A43"/>
      <c r="B43"/>
      <c r="C43"/>
      <c r="D43"/>
      <c r="E43"/>
      <c r="F43"/>
      <c r="G43"/>
      <c r="H43"/>
      <c r="I43"/>
      <c r="J43"/>
      <c r="K43" s="167"/>
      <c r="L43" s="167"/>
      <c r="M43"/>
      <c r="N43"/>
      <c r="O43"/>
      <c r="P43"/>
      <c r="Q43"/>
      <c r="U43"/>
      <c r="V43" s="167"/>
      <c r="W43" s="167"/>
      <c r="X43" s="167"/>
      <c r="Y43" s="167"/>
      <c r="Z43" s="167"/>
      <c r="AA43" s="167"/>
      <c r="AB43" s="167"/>
      <c r="AC43" s="167"/>
      <c r="AD43" s="167"/>
    </row>
    <row r="44" spans="1:30">
      <c r="A44"/>
      <c r="B44"/>
      <c r="C44"/>
      <c r="D44"/>
      <c r="E44"/>
      <c r="F44"/>
      <c r="G44"/>
      <c r="H44"/>
      <c r="I44"/>
      <c r="J44"/>
      <c r="K44" s="167"/>
      <c r="L44" s="167"/>
      <c r="M44"/>
      <c r="N44"/>
      <c r="O44"/>
      <c r="P44"/>
      <c r="Q44"/>
      <c r="U44"/>
      <c r="V44" s="167"/>
      <c r="W44" s="167"/>
      <c r="X44" s="167"/>
      <c r="Y44" s="167"/>
      <c r="Z44" s="167"/>
      <c r="AA44" s="167"/>
      <c r="AB44" s="167"/>
      <c r="AC44" s="167"/>
      <c r="AD44" s="167"/>
    </row>
    <row r="45" spans="1:30">
      <c r="A45"/>
      <c r="B45"/>
      <c r="C45"/>
      <c r="D45"/>
      <c r="E45"/>
      <c r="F45"/>
      <c r="G45"/>
      <c r="H45"/>
      <c r="I45"/>
      <c r="J45"/>
      <c r="K45" s="167"/>
      <c r="L45" s="167"/>
      <c r="M45"/>
      <c r="N45"/>
      <c r="O45"/>
      <c r="P45"/>
      <c r="Q45"/>
      <c r="U45"/>
      <c r="V45" s="167"/>
      <c r="W45" s="167"/>
      <c r="X45" s="167"/>
      <c r="Y45" s="167"/>
      <c r="Z45" s="167"/>
      <c r="AA45" s="167"/>
      <c r="AB45" s="167"/>
      <c r="AC45" s="167"/>
      <c r="AD45" s="167"/>
    </row>
    <row r="46" spans="1:30">
      <c r="A46"/>
      <c r="B46"/>
      <c r="C46"/>
      <c r="D46"/>
      <c r="E46"/>
      <c r="F46"/>
      <c r="G46"/>
      <c r="H46"/>
      <c r="I46"/>
      <c r="J46"/>
      <c r="K46" s="2"/>
      <c r="L46" s="2"/>
      <c r="M46" s="167"/>
      <c r="N46" s="167"/>
      <c r="O46" s="167"/>
      <c r="U46"/>
      <c r="V46" s="167"/>
      <c r="W46" s="167"/>
      <c r="X46" s="167"/>
      <c r="Y46" s="167"/>
      <c r="Z46" s="167"/>
      <c r="AA46" s="167"/>
      <c r="AB46" s="167"/>
      <c r="AC46" s="167"/>
      <c r="AD46" s="167"/>
    </row>
    <row r="47" spans="1:30">
      <c r="A47"/>
      <c r="B47"/>
      <c r="C47"/>
      <c r="D47"/>
      <c r="E47"/>
      <c r="F47"/>
      <c r="G47"/>
      <c r="H47"/>
      <c r="I47"/>
      <c r="J47"/>
      <c r="K47" s="2"/>
      <c r="L47" s="2"/>
      <c r="M47" s="167"/>
      <c r="N47" s="167"/>
      <c r="O47" s="167"/>
      <c r="U47"/>
      <c r="V47" s="167"/>
      <c r="W47" s="167"/>
      <c r="X47" s="167"/>
      <c r="Y47" s="167"/>
      <c r="Z47" s="167"/>
      <c r="AA47" s="167"/>
      <c r="AB47" s="167"/>
      <c r="AC47" s="167"/>
      <c r="AD47" s="167"/>
    </row>
    <row r="48" spans="1:30" ht="15.75" customHeight="1">
      <c r="A48"/>
      <c r="B48"/>
      <c r="C48"/>
      <c r="D48"/>
      <c r="E48"/>
      <c r="F48"/>
      <c r="G48"/>
      <c r="H48"/>
      <c r="I48"/>
      <c r="J48"/>
      <c r="K48" s="2"/>
      <c r="L48" s="2"/>
      <c r="M48" s="167"/>
      <c r="N48" s="167"/>
      <c r="O48" s="167"/>
      <c r="U48"/>
      <c r="V48" s="167"/>
      <c r="W48" s="167"/>
      <c r="X48" s="167"/>
      <c r="Y48" s="167"/>
      <c r="Z48" s="167"/>
      <c r="AA48" s="167"/>
      <c r="AB48" s="167"/>
      <c r="AC48" s="167"/>
      <c r="AD48" s="167"/>
    </row>
    <row r="49" spans="1:30" ht="15.75" customHeight="1">
      <c r="A49"/>
      <c r="B49"/>
      <c r="C49"/>
      <c r="D49"/>
      <c r="E49"/>
      <c r="F49"/>
      <c r="G49"/>
      <c r="H49"/>
      <c r="I49"/>
      <c r="J49"/>
      <c r="K49" s="2"/>
      <c r="L49" s="2"/>
      <c r="M49" s="167"/>
      <c r="N49" s="167"/>
      <c r="O49" s="167"/>
      <c r="U49"/>
      <c r="V49" s="167"/>
      <c r="W49" s="167"/>
      <c r="X49" s="167"/>
      <c r="Y49" s="167"/>
      <c r="Z49" s="167"/>
      <c r="AA49" s="167"/>
      <c r="AB49" s="167"/>
      <c r="AC49" s="167"/>
      <c r="AD49" s="167"/>
    </row>
    <row r="50" spans="1:30" ht="41.25" customHeight="1">
      <c r="A50"/>
      <c r="B50"/>
      <c r="C50"/>
      <c r="D50"/>
      <c r="E50"/>
      <c r="F50"/>
      <c r="G50"/>
      <c r="H50"/>
      <c r="I50"/>
      <c r="J50"/>
      <c r="U50"/>
      <c r="V50" s="167"/>
      <c r="W50" s="167"/>
      <c r="X50" s="167"/>
      <c r="Y50" s="167"/>
      <c r="Z50" s="167"/>
      <c r="AA50" s="167"/>
      <c r="AB50" s="167"/>
      <c r="AC50" s="167"/>
      <c r="AD50" s="167"/>
    </row>
    <row r="51" spans="1:30">
      <c r="A51"/>
      <c r="B51"/>
      <c r="C51"/>
      <c r="D51"/>
      <c r="E51"/>
      <c r="F51"/>
      <c r="G51"/>
      <c r="H51"/>
      <c r="I51"/>
      <c r="J51"/>
      <c r="U51"/>
      <c r="V51" s="167"/>
      <c r="W51" s="167"/>
      <c r="X51" s="167"/>
      <c r="Y51" s="167"/>
      <c r="Z51" s="167"/>
      <c r="AA51" s="167"/>
      <c r="AB51" s="167"/>
      <c r="AC51" s="167"/>
      <c r="AD51" s="167"/>
    </row>
    <row r="52" spans="1:30">
      <c r="A52"/>
      <c r="B52"/>
      <c r="C52"/>
      <c r="D52"/>
      <c r="E52"/>
      <c r="F52"/>
      <c r="G52"/>
      <c r="H52"/>
      <c r="I52"/>
      <c r="J52"/>
      <c r="M52" s="167">
        <v>1</v>
      </c>
      <c r="N52" s="167"/>
      <c r="O52" s="167"/>
      <c r="U52"/>
      <c r="V52" s="167"/>
      <c r="W52" s="167"/>
      <c r="X52" s="167"/>
      <c r="Y52" s="167"/>
      <c r="Z52" s="167"/>
      <c r="AA52" s="167"/>
      <c r="AB52" s="167"/>
      <c r="AC52" s="167"/>
      <c r="AD52" s="167"/>
    </row>
    <row r="53" spans="1:30">
      <c r="A53"/>
      <c r="B53"/>
      <c r="C53"/>
      <c r="D53"/>
      <c r="E53"/>
      <c r="F53"/>
      <c r="G53"/>
      <c r="H53"/>
      <c r="I53"/>
      <c r="J53"/>
      <c r="M53" s="167"/>
      <c r="N53" s="167"/>
      <c r="O53" s="167"/>
      <c r="U53"/>
      <c r="V53" s="167"/>
      <c r="W53" s="167"/>
      <c r="X53" s="167"/>
      <c r="Y53" s="167"/>
      <c r="Z53" s="167"/>
      <c r="AA53" s="167"/>
      <c r="AB53" s="167"/>
      <c r="AC53" s="167"/>
      <c r="AD53" s="167"/>
    </row>
    <row r="54" spans="1:30">
      <c r="A54"/>
      <c r="B54"/>
      <c r="C54"/>
      <c r="D54"/>
      <c r="E54"/>
      <c r="F54"/>
      <c r="G54"/>
      <c r="H54"/>
      <c r="I54"/>
      <c r="J54"/>
      <c r="M54" s="167"/>
      <c r="N54" s="167"/>
      <c r="O54" s="167"/>
      <c r="U54"/>
      <c r="V54" s="167"/>
      <c r="W54" s="167"/>
      <c r="X54" s="167"/>
      <c r="Y54" s="167"/>
      <c r="Z54" s="167"/>
      <c r="AA54" s="167"/>
      <c r="AB54" s="167"/>
      <c r="AC54" s="167"/>
      <c r="AD54" s="167"/>
    </row>
    <row r="55" spans="1:30">
      <c r="A55"/>
      <c r="B55"/>
      <c r="C55"/>
      <c r="D55"/>
      <c r="E55"/>
      <c r="F55"/>
      <c r="G55"/>
      <c r="H55"/>
      <c r="I55"/>
      <c r="J55"/>
      <c r="M55" s="167"/>
      <c r="N55" s="167"/>
      <c r="O55" s="167"/>
      <c r="U55"/>
      <c r="V55" s="167"/>
      <c r="W55" s="167"/>
      <c r="X55" s="167"/>
      <c r="Y55" s="167"/>
      <c r="Z55" s="167"/>
      <c r="AA55" s="167"/>
      <c r="AB55" s="167"/>
      <c r="AC55" s="167"/>
      <c r="AD55" s="167"/>
    </row>
    <row r="56" spans="1:30">
      <c r="A56"/>
      <c r="B56"/>
      <c r="C56"/>
      <c r="D56"/>
      <c r="E56"/>
      <c r="F56"/>
      <c r="G56"/>
      <c r="H56"/>
      <c r="I56"/>
      <c r="J56"/>
      <c r="M56" s="167"/>
      <c r="N56" s="167"/>
      <c r="O56" s="167"/>
      <c r="U56"/>
      <c r="V56" s="167"/>
      <c r="W56" s="167"/>
      <c r="X56" s="167"/>
      <c r="Y56" s="167"/>
      <c r="Z56" s="167"/>
      <c r="AA56" s="167"/>
      <c r="AB56" s="167"/>
      <c r="AC56" s="167"/>
      <c r="AD56" s="167"/>
    </row>
    <row r="57" spans="1:30">
      <c r="A57"/>
      <c r="B57"/>
      <c r="C57"/>
      <c r="D57"/>
      <c r="E57"/>
      <c r="F57"/>
      <c r="G57"/>
      <c r="H57"/>
      <c r="I57"/>
      <c r="J57"/>
      <c r="M57" s="167"/>
      <c r="N57" s="167"/>
      <c r="O57" s="167"/>
      <c r="U57"/>
      <c r="V57" s="167"/>
      <c r="W57" s="167"/>
      <c r="X57" s="167"/>
      <c r="Y57" s="167"/>
      <c r="Z57" s="167"/>
      <c r="AA57" s="167"/>
      <c r="AB57" s="167"/>
      <c r="AC57" s="167"/>
      <c r="AD57" s="167"/>
    </row>
    <row r="58" spans="1:30" ht="41.25" customHeight="1" thickBot="1">
      <c r="A58" s="138" t="s">
        <v>37</v>
      </c>
      <c r="B58" s="138"/>
      <c r="C58" s="139"/>
      <c r="D58" s="145" t="s">
        <v>37</v>
      </c>
      <c r="F58" s="140" t="s">
        <v>37</v>
      </c>
      <c r="G58" s="148"/>
      <c r="H58" s="148"/>
      <c r="I58" s="146" t="s">
        <v>37</v>
      </c>
      <c r="J58" s="146"/>
      <c r="K58" s="146"/>
      <c r="L58" s="146"/>
      <c r="M58" s="147"/>
      <c r="N58" s="145"/>
      <c r="O58" s="23"/>
      <c r="P58" s="140" t="s">
        <v>37</v>
      </c>
      <c r="U58"/>
      <c r="V58" s="167"/>
      <c r="W58" s="167"/>
      <c r="X58" s="167"/>
      <c r="Y58" s="167"/>
      <c r="Z58" s="167"/>
      <c r="AA58" s="167"/>
      <c r="AB58" s="167"/>
      <c r="AC58" s="167"/>
      <c r="AD58" s="167"/>
    </row>
    <row r="59" spans="1:30" ht="21">
      <c r="A59" s="58" t="s">
        <v>77</v>
      </c>
      <c r="B59" s="58"/>
      <c r="C59" s="143"/>
      <c r="F59" s="22" t="s">
        <v>78</v>
      </c>
      <c r="G59" s="144"/>
      <c r="H59" s="144"/>
      <c r="I59" s="58" t="s">
        <v>79</v>
      </c>
      <c r="J59" s="58"/>
      <c r="K59" s="58"/>
      <c r="L59" s="58"/>
      <c r="M59" s="143"/>
      <c r="N59" s="9"/>
      <c r="O59" s="23"/>
      <c r="P59" s="22" t="s">
        <v>78</v>
      </c>
      <c r="U59"/>
      <c r="V59" s="167"/>
      <c r="W59" s="167"/>
      <c r="X59" s="167"/>
      <c r="Y59" s="167"/>
      <c r="Z59" s="167"/>
      <c r="AA59" s="167"/>
      <c r="AB59" s="167"/>
      <c r="AC59" s="167"/>
      <c r="AD59" s="167"/>
    </row>
    <row r="60" spans="1:30">
      <c r="A60" s="2"/>
      <c r="B60" s="2"/>
      <c r="D60" s="2"/>
      <c r="E60" s="2"/>
      <c r="F60" s="2"/>
      <c r="G60" s="2"/>
      <c r="H60" s="2"/>
      <c r="I60" s="2"/>
      <c r="J60" s="2"/>
      <c r="K60" s="2"/>
      <c r="L60" s="2"/>
      <c r="M60" s="167"/>
      <c r="N60" s="167"/>
      <c r="O60" s="167"/>
      <c r="U60"/>
    </row>
    <row r="61" spans="1:30">
      <c r="A61" s="2"/>
      <c r="B61" s="2"/>
      <c r="D61" s="2"/>
      <c r="E61" s="2"/>
      <c r="F61" s="2"/>
      <c r="G61" s="2"/>
      <c r="H61" s="2"/>
      <c r="I61" s="2"/>
      <c r="J61" s="2"/>
      <c r="K61" s="2"/>
      <c r="L61" s="2"/>
      <c r="M61" s="167"/>
      <c r="N61" s="167"/>
      <c r="O61" s="167"/>
      <c r="U61"/>
    </row>
    <row r="62" spans="1:30">
      <c r="A62" s="2"/>
      <c r="B62" s="2"/>
      <c r="D62" s="2"/>
      <c r="E62" s="2"/>
      <c r="F62" s="2"/>
      <c r="G62" s="2"/>
      <c r="H62" s="2"/>
      <c r="I62" s="2"/>
      <c r="J62" s="2"/>
      <c r="K62" s="2"/>
      <c r="L62" s="2"/>
      <c r="M62" s="167"/>
      <c r="N62" s="167"/>
      <c r="O62" s="167"/>
      <c r="U62"/>
    </row>
    <row r="63" spans="1:30">
      <c r="A63" s="2"/>
      <c r="B63" s="2"/>
      <c r="D63" s="2"/>
      <c r="E63" s="2"/>
      <c r="F63" s="2"/>
      <c r="G63" s="2"/>
      <c r="H63" s="2"/>
      <c r="I63" s="2"/>
      <c r="J63" s="2"/>
      <c r="K63" s="2"/>
      <c r="L63" s="2"/>
      <c r="M63" s="167"/>
      <c r="N63" s="167"/>
      <c r="O63" s="167"/>
    </row>
    <row r="64" spans="1:30">
      <c r="A64" s="2"/>
      <c r="B64" s="2"/>
      <c r="D64" s="2"/>
      <c r="E64" s="2"/>
      <c r="F64" s="2"/>
      <c r="G64" s="2"/>
      <c r="H64" s="2"/>
      <c r="I64" s="2"/>
      <c r="J64" s="2"/>
      <c r="K64" s="2"/>
      <c r="L64" s="2"/>
      <c r="M64" s="167"/>
      <c r="N64" s="167"/>
      <c r="O64" s="167"/>
    </row>
    <row r="65" spans="1:15">
      <c r="A65" s="2"/>
      <c r="B65" s="2"/>
      <c r="D65" s="2"/>
      <c r="E65" s="2"/>
      <c r="F65" s="2"/>
      <c r="G65" s="2"/>
      <c r="H65" s="2"/>
      <c r="I65" s="2"/>
      <c r="J65" s="2"/>
      <c r="K65" s="2"/>
      <c r="L65" s="2"/>
      <c r="M65" s="167"/>
      <c r="N65" s="167"/>
      <c r="O65" s="167"/>
    </row>
    <row r="66" spans="1:15">
      <c r="A66" s="2"/>
      <c r="B66" s="2"/>
      <c r="D66" s="2"/>
      <c r="E66" s="2"/>
      <c r="F66" s="2"/>
      <c r="G66" s="2"/>
      <c r="H66" s="2"/>
      <c r="I66" s="2"/>
      <c r="J66" s="2"/>
      <c r="K66" s="2"/>
      <c r="L66" s="2"/>
    </row>
    <row r="67" spans="1:15">
      <c r="A67" s="2"/>
      <c r="B67" s="2"/>
      <c r="D67" s="2"/>
      <c r="E67" s="2"/>
      <c r="F67" s="2"/>
      <c r="G67" s="2"/>
      <c r="H67" s="2"/>
      <c r="I67" s="2"/>
      <c r="J67" s="2"/>
      <c r="K67" s="2"/>
      <c r="L67" s="2"/>
    </row>
    <row r="68" spans="1:15">
      <c r="A68" s="2"/>
      <c r="B68" s="2"/>
      <c r="D68" s="2"/>
      <c r="E68" s="2"/>
      <c r="F68" s="2"/>
      <c r="G68" s="2"/>
      <c r="H68" s="2"/>
      <c r="I68" s="2"/>
      <c r="J68" s="2"/>
      <c r="K68" s="2"/>
      <c r="L68" s="2"/>
    </row>
    <row r="69" spans="1:15">
      <c r="A69" s="2"/>
      <c r="B69" s="2"/>
      <c r="D69" s="2"/>
      <c r="E69" s="2"/>
      <c r="F69" s="2"/>
      <c r="G69" s="2"/>
      <c r="H69" s="2"/>
      <c r="I69" s="2"/>
      <c r="J69" s="2"/>
      <c r="K69" s="2"/>
      <c r="L69" s="2"/>
    </row>
    <row r="70" spans="1:15">
      <c r="A70" s="2"/>
      <c r="B70" s="2"/>
      <c r="D70" s="2"/>
      <c r="E70" s="2"/>
      <c r="F70" s="2"/>
      <c r="G70" s="2"/>
      <c r="H70" s="2"/>
      <c r="I70" s="2"/>
      <c r="J70" s="2"/>
      <c r="K70" s="2"/>
      <c r="L70" s="2"/>
    </row>
    <row r="71" spans="1:15">
      <c r="A71" s="2"/>
      <c r="B71" s="2"/>
      <c r="D71" s="2"/>
      <c r="E71" s="2"/>
      <c r="F71" s="2"/>
      <c r="G71" s="2"/>
      <c r="H71" s="2"/>
      <c r="I71" s="2"/>
      <c r="J71" s="2"/>
      <c r="K71" s="2"/>
      <c r="L71" s="2"/>
    </row>
    <row r="72" spans="1:15">
      <c r="A72" s="2"/>
      <c r="B72" s="2"/>
      <c r="D72" s="2"/>
      <c r="E72" s="2"/>
      <c r="F72" s="2"/>
      <c r="G72" s="2"/>
      <c r="H72" s="2"/>
      <c r="I72" s="2"/>
      <c r="J72" s="2"/>
      <c r="K72" s="2"/>
      <c r="L72" s="2"/>
    </row>
    <row r="73" spans="1:15">
      <c r="A73" s="2"/>
      <c r="B73" s="2"/>
      <c r="D73" s="2"/>
      <c r="E73" s="2"/>
      <c r="F73" s="2"/>
      <c r="G73" s="2"/>
      <c r="H73" s="2"/>
      <c r="I73" s="2"/>
      <c r="J73" s="2"/>
      <c r="K73" s="2"/>
      <c r="L73" s="2"/>
    </row>
    <row r="74" spans="1:15">
      <c r="A74" s="2"/>
      <c r="B74" s="2"/>
      <c r="D74" s="2"/>
      <c r="E74" s="2"/>
      <c r="F74" s="2"/>
      <c r="G74" s="2"/>
      <c r="H74" s="2"/>
      <c r="I74" s="2"/>
      <c r="J74" s="2"/>
      <c r="K74" s="2"/>
      <c r="L74" s="2"/>
    </row>
    <row r="75" spans="1:15">
      <c r="A75" s="2"/>
      <c r="B75" s="2"/>
      <c r="D75" s="2"/>
      <c r="E75" s="2"/>
      <c r="F75" s="2"/>
      <c r="G75" s="2"/>
      <c r="H75" s="2"/>
      <c r="I75" s="2"/>
      <c r="J75" s="2"/>
      <c r="K75" s="2"/>
      <c r="L75" s="2"/>
    </row>
    <row r="76" spans="1:15">
      <c r="A76" s="2"/>
      <c r="B76" s="2"/>
      <c r="D76" s="2"/>
      <c r="E76" s="2"/>
      <c r="F76" s="2"/>
      <c r="G76" s="2"/>
      <c r="H76" s="2"/>
      <c r="I76" s="2"/>
      <c r="J76" s="2"/>
      <c r="K76" s="2"/>
      <c r="L76" s="2"/>
    </row>
    <row r="77" spans="1:15">
      <c r="A77" s="2"/>
      <c r="B77" s="2"/>
      <c r="D77" s="2"/>
      <c r="E77" s="2"/>
      <c r="F77" s="2"/>
      <c r="G77" s="2"/>
      <c r="H77" s="2"/>
      <c r="I77" s="2"/>
      <c r="J77" s="2"/>
      <c r="K77" s="2"/>
      <c r="L77" s="2"/>
    </row>
    <row r="78" spans="1:15">
      <c r="A78" s="2"/>
      <c r="B78" s="2"/>
      <c r="D78" s="2"/>
      <c r="E78" s="2"/>
      <c r="F78" s="2"/>
      <c r="G78" s="2"/>
      <c r="H78" s="2"/>
      <c r="I78" s="2"/>
      <c r="J78" s="2"/>
      <c r="K78" s="2"/>
      <c r="L78" s="2"/>
    </row>
    <row r="79" spans="1:15">
      <c r="A79" s="2"/>
      <c r="B79" s="2"/>
      <c r="D79" s="2"/>
      <c r="E79" s="2"/>
      <c r="F79" s="2"/>
      <c r="G79" s="2"/>
      <c r="H79" s="2"/>
      <c r="I79" s="2"/>
      <c r="J79" s="2"/>
      <c r="K79" s="2"/>
      <c r="L79" s="2"/>
    </row>
    <row r="80" spans="1:15">
      <c r="A80" s="2"/>
      <c r="B80" s="2"/>
      <c r="D80" s="2"/>
      <c r="E80" s="2"/>
      <c r="F80" s="2"/>
      <c r="G80" s="2"/>
      <c r="H80" s="2"/>
      <c r="I80" s="2"/>
      <c r="J80" s="2"/>
      <c r="K80" s="2"/>
      <c r="L80" s="2"/>
    </row>
    <row r="81" spans="1:12">
      <c r="A81" s="2"/>
      <c r="B81" s="2"/>
      <c r="D81" s="2"/>
      <c r="E81" s="2"/>
      <c r="F81" s="2"/>
      <c r="G81" s="2"/>
      <c r="H81" s="2"/>
      <c r="I81" s="2"/>
      <c r="J81" s="2"/>
      <c r="K81" s="2"/>
      <c r="L81" s="2"/>
    </row>
    <row r="82" spans="1:12">
      <c r="A82" s="2"/>
      <c r="B82" s="2"/>
      <c r="D82" s="2"/>
      <c r="E82" s="2"/>
      <c r="F82" s="2"/>
      <c r="G82" s="2"/>
      <c r="H82" s="2"/>
      <c r="I82" s="2"/>
      <c r="J82" s="2"/>
      <c r="K82" s="2"/>
      <c r="L82" s="2"/>
    </row>
    <row r="83" spans="1:12">
      <c r="A83" s="2"/>
      <c r="B83" s="2"/>
      <c r="D83" s="2"/>
      <c r="E83" s="2"/>
      <c r="F83" s="2"/>
      <c r="G83" s="2"/>
      <c r="H83" s="2"/>
      <c r="I83" s="2"/>
      <c r="J83" s="2"/>
      <c r="K83" s="2"/>
      <c r="L83" s="2"/>
    </row>
    <row r="84" spans="1:12">
      <c r="A84" s="2"/>
      <c r="B84" s="2"/>
      <c r="D84" s="2"/>
      <c r="E84" s="2"/>
      <c r="F84" s="2"/>
      <c r="G84" s="2"/>
      <c r="H84" s="2"/>
      <c r="I84" s="2"/>
      <c r="J84" s="2"/>
      <c r="K84" s="2"/>
      <c r="L84" s="2"/>
    </row>
    <row r="85" spans="1:12">
      <c r="A85" s="2"/>
      <c r="B85" s="2"/>
      <c r="D85" s="2"/>
      <c r="E85" s="2"/>
      <c r="F85" s="2"/>
      <c r="G85" s="2"/>
      <c r="H85" s="2"/>
      <c r="I85" s="2"/>
      <c r="J85" s="2"/>
      <c r="K85" s="2"/>
      <c r="L85" s="2"/>
    </row>
    <row r="86" spans="1:12">
      <c r="A86" s="2"/>
      <c r="B86" s="2"/>
      <c r="D86" s="2"/>
      <c r="E86" s="2"/>
      <c r="F86" s="2"/>
      <c r="G86" s="2"/>
      <c r="H86" s="2"/>
      <c r="I86" s="2"/>
      <c r="J86" s="2"/>
      <c r="K86" s="2"/>
      <c r="L86" s="2"/>
    </row>
    <row r="87" spans="1:12">
      <c r="A87" s="2"/>
      <c r="B87" s="2"/>
      <c r="D87" s="2"/>
      <c r="E87" s="2"/>
      <c r="F87" s="2"/>
      <c r="G87" s="2"/>
      <c r="H87" s="2"/>
      <c r="I87" s="2"/>
      <c r="J87" s="2"/>
      <c r="K87" s="2"/>
      <c r="L87" s="2"/>
    </row>
    <row r="88" spans="1:12">
      <c r="A88" s="2"/>
      <c r="B88" s="2"/>
      <c r="D88" s="2"/>
      <c r="E88" s="2"/>
      <c r="F88" s="2"/>
      <c r="G88" s="2"/>
      <c r="H88" s="2"/>
      <c r="I88" s="2"/>
      <c r="J88" s="2"/>
      <c r="K88" s="2"/>
      <c r="L88" s="2"/>
    </row>
    <row r="89" spans="1:12">
      <c r="A89" s="2"/>
      <c r="B89" s="2"/>
      <c r="D89" s="2"/>
      <c r="E89" s="2"/>
      <c r="F89" s="2"/>
      <c r="G89" s="2"/>
      <c r="H89" s="2"/>
      <c r="I89" s="2"/>
      <c r="J89" s="2"/>
      <c r="K89" s="2"/>
      <c r="L89" s="2"/>
    </row>
    <row r="90" spans="1:12">
      <c r="A90" s="2"/>
      <c r="B90" s="2"/>
      <c r="D90" s="2"/>
      <c r="E90" s="2"/>
      <c r="F90" s="2"/>
      <c r="G90" s="2"/>
      <c r="H90" s="2"/>
      <c r="I90" s="2"/>
      <c r="J90" s="2"/>
      <c r="K90" s="2"/>
      <c r="L90" s="2"/>
    </row>
    <row r="91" spans="1:12">
      <c r="A91" s="2"/>
      <c r="B91" s="2"/>
      <c r="D91" s="2"/>
      <c r="E91" s="2"/>
      <c r="F91" s="2"/>
      <c r="G91" s="2"/>
      <c r="H91" s="2"/>
      <c r="I91" s="2"/>
      <c r="J91" s="2"/>
      <c r="K91" s="2"/>
      <c r="L91" s="2"/>
    </row>
    <row r="92" spans="1:12">
      <c r="A92" s="2"/>
      <c r="B92" s="2"/>
      <c r="D92" s="2"/>
      <c r="E92" s="2"/>
      <c r="F92" s="2"/>
      <c r="G92" s="2"/>
      <c r="H92" s="2"/>
      <c r="I92" s="2"/>
      <c r="J92" s="2"/>
      <c r="K92" s="2"/>
      <c r="L92" s="2"/>
    </row>
    <row r="93" spans="1:12">
      <c r="A93" s="2"/>
      <c r="B93" s="2"/>
      <c r="D93" s="2"/>
      <c r="E93" s="2"/>
      <c r="F93" s="2"/>
      <c r="G93" s="2"/>
      <c r="H93" s="2"/>
      <c r="I93" s="2"/>
      <c r="J93" s="2"/>
      <c r="K93" s="2"/>
      <c r="L93" s="2"/>
    </row>
    <row r="94" spans="1:12">
      <c r="A94" s="167"/>
      <c r="B94" s="167"/>
      <c r="C94" s="167"/>
      <c r="D94" s="167"/>
    </row>
    <row r="95" spans="1:12">
      <c r="A95" s="167"/>
      <c r="B95" s="167"/>
      <c r="C95" s="167"/>
      <c r="D95" s="167"/>
    </row>
    <row r="96" spans="1:12">
      <c r="A96" s="167"/>
      <c r="B96" s="167"/>
      <c r="C96" s="167"/>
      <c r="D96" s="167"/>
    </row>
    <row r="97" spans="1:4">
      <c r="A97" s="167"/>
      <c r="B97" s="167"/>
      <c r="C97" s="167"/>
      <c r="D97" s="167"/>
    </row>
    <row r="98" spans="1:4">
      <c r="A98" s="167"/>
      <c r="B98" s="167"/>
      <c r="C98" s="167"/>
      <c r="D98" s="167"/>
    </row>
    <row r="99" spans="1:4">
      <c r="A99" s="167"/>
      <c r="B99" s="167"/>
      <c r="C99" s="167"/>
      <c r="D99" s="167"/>
    </row>
    <row r="100" spans="1:4">
      <c r="A100" s="167"/>
      <c r="B100" s="167"/>
      <c r="C100" s="167"/>
      <c r="D100" s="167"/>
    </row>
    <row r="101" spans="1:4">
      <c r="A101" s="167"/>
      <c r="B101" s="167"/>
      <c r="C101" s="167"/>
      <c r="D101" s="167"/>
    </row>
    <row r="102" spans="1:4">
      <c r="A102" s="167"/>
      <c r="B102" s="167"/>
      <c r="C102" s="167"/>
      <c r="D102" s="167"/>
    </row>
    <row r="103" spans="1:4">
      <c r="A103" s="167"/>
      <c r="B103" s="167"/>
      <c r="C103" s="167"/>
      <c r="D103" s="167"/>
    </row>
    <row r="104" spans="1:4">
      <c r="A104" s="167"/>
      <c r="B104" s="167"/>
      <c r="C104" s="167"/>
      <c r="D104" s="167"/>
    </row>
    <row r="105" spans="1:4">
      <c r="A105" s="167"/>
      <c r="B105" s="167"/>
      <c r="C105" s="167"/>
      <c r="D105" s="167"/>
    </row>
    <row r="106" spans="1:4">
      <c r="A106" s="167"/>
      <c r="B106" s="167"/>
      <c r="C106" s="167"/>
      <c r="D106" s="167"/>
    </row>
    <row r="107" spans="1:4">
      <c r="A107" s="167"/>
      <c r="B107" s="167"/>
      <c r="C107" s="167"/>
      <c r="D107" s="167"/>
    </row>
    <row r="108" spans="1:4">
      <c r="A108" s="167"/>
      <c r="B108" s="167"/>
      <c r="C108" s="167"/>
      <c r="D108" s="167"/>
    </row>
    <row r="109" spans="1:4">
      <c r="A109" s="167"/>
      <c r="B109" s="167"/>
      <c r="C109" s="167"/>
    </row>
    <row r="110" spans="1:4">
      <c r="A110" s="167"/>
      <c r="B110" s="167"/>
      <c r="C110" s="167"/>
    </row>
    <row r="111" spans="1:4">
      <c r="A111" s="167"/>
      <c r="B111" s="167"/>
      <c r="C111" s="167"/>
    </row>
    <row r="112" spans="1:4">
      <c r="A112" s="167"/>
      <c r="B112" s="167"/>
      <c r="C112" s="167"/>
    </row>
    <row r="113" spans="1:3">
      <c r="A113" s="167"/>
      <c r="B113" s="167"/>
      <c r="C113" s="167"/>
    </row>
    <row r="114" spans="1:3">
      <c r="A114" s="167"/>
      <c r="B114" s="167"/>
      <c r="C114" s="167"/>
    </row>
    <row r="115" spans="1:3">
      <c r="A115" s="167"/>
      <c r="B115" s="167"/>
      <c r="C115" s="167"/>
    </row>
  </sheetData>
  <mergeCells count="1">
    <mergeCell ref="H8:I8"/>
  </mergeCells>
  <pageMargins left="0.25" right="0.25" top="0.75" bottom="0.75" header="0.3" footer="0.3"/>
  <pageSetup scale="48" orientation="landscape" r:id="rId3"/>
  <headerFooter>
    <oddFooter>&amp;L&amp;1#&amp;"Arial"&amp;8&amp;K000000Sensitivity: Secret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249977111117893"/>
    <pageSetUpPr fitToPage="1"/>
  </sheetPr>
  <dimension ref="A1:AS114"/>
  <sheetViews>
    <sheetView showGridLines="0" topLeftCell="A43" zoomScale="110" zoomScaleNormal="110" workbookViewId="0">
      <selection activeCell="A10" sqref="A10"/>
    </sheetView>
  </sheetViews>
  <sheetFormatPr defaultColWidth="9.1796875" defaultRowHeight="15.5"/>
  <cols>
    <col min="1" max="1" width="9.1796875" style="79" customWidth="1"/>
    <col min="2" max="2" width="7.453125" style="76" customWidth="1"/>
    <col min="3" max="4" width="11.81640625" style="69" customWidth="1"/>
    <col min="5" max="5" width="53.26953125" style="69" customWidth="1"/>
    <col min="6" max="6" width="13.54296875" style="69" customWidth="1"/>
    <col min="7" max="7" width="12.54296875" style="69" customWidth="1"/>
    <col min="8" max="8" width="19.26953125" bestFit="1" customWidth="1"/>
    <col min="9" max="10" width="16" style="80" customWidth="1"/>
    <col min="11" max="15" width="16" style="69" customWidth="1"/>
    <col min="16" max="16" width="16.54296875" style="80" customWidth="1"/>
    <col min="17" max="18" width="16.54296875" style="11" customWidth="1"/>
    <col min="19" max="19" width="16.54296875" style="15" customWidth="1"/>
    <col min="20" max="20" width="16.54296875" style="264" customWidth="1"/>
    <col min="21" max="21" width="16.54296875" style="159" customWidth="1"/>
    <col min="22" max="24" width="16.54296875" style="80" customWidth="1"/>
    <col min="25" max="27" width="16.54296875" style="11" customWidth="1"/>
    <col min="28" max="28" width="20.7265625" style="11" customWidth="1"/>
    <col min="29" max="30" width="18.81640625" style="11" customWidth="1"/>
    <col min="31" max="31" width="20.81640625" style="11" customWidth="1"/>
    <col min="32" max="32" width="19.7265625" bestFit="1" customWidth="1"/>
    <col min="33" max="33" width="18.81640625" style="11" customWidth="1"/>
    <col min="34" max="35" width="18.453125" style="11" customWidth="1"/>
    <col min="36" max="36" width="17.1796875" bestFit="1" customWidth="1"/>
    <col min="37" max="37" width="20.7265625" style="80" customWidth="1"/>
    <col min="38" max="39" width="20.7265625" style="11" customWidth="1"/>
    <col min="40" max="40" width="16.7265625" customWidth="1"/>
    <col min="41" max="41" width="17.1796875" customWidth="1"/>
    <col min="42" max="42" width="20.7265625" style="80" customWidth="1"/>
    <col min="43" max="45" width="18.81640625" style="80" customWidth="1"/>
    <col min="46" max="16384" width="9.1796875" style="11"/>
  </cols>
  <sheetData>
    <row r="1" spans="1:45">
      <c r="AE1" s="80"/>
      <c r="AF1" s="11"/>
      <c r="AJ1" s="11"/>
      <c r="AK1"/>
      <c r="AL1"/>
      <c r="AM1" s="80"/>
      <c r="AN1" s="80"/>
      <c r="AO1" s="80"/>
      <c r="AQ1" s="11"/>
      <c r="AR1" s="11"/>
      <c r="AS1" s="11"/>
    </row>
    <row r="2" spans="1:45" ht="21">
      <c r="A2" s="88" t="s">
        <v>37</v>
      </c>
      <c r="C2" s="69" t="s">
        <v>37</v>
      </c>
      <c r="AE2" s="80"/>
      <c r="AF2" s="11"/>
      <c r="AJ2" s="11"/>
      <c r="AK2"/>
      <c r="AL2"/>
      <c r="AM2" s="80"/>
      <c r="AN2" s="80"/>
      <c r="AO2" s="80"/>
      <c r="AQ2" s="11"/>
      <c r="AR2" s="11"/>
      <c r="AS2" s="11"/>
    </row>
    <row r="3" spans="1:45" ht="21">
      <c r="A3" s="88"/>
      <c r="AE3" s="80"/>
      <c r="AF3" s="11"/>
      <c r="AJ3" s="11"/>
      <c r="AK3"/>
      <c r="AL3"/>
      <c r="AM3" s="80"/>
      <c r="AN3" s="80"/>
      <c r="AO3" s="80"/>
      <c r="AQ3" s="11"/>
      <c r="AR3" s="11"/>
      <c r="AS3" s="11"/>
    </row>
    <row r="4" spans="1:45" ht="108" customHeight="1">
      <c r="H4" s="80"/>
      <c r="I4" s="69"/>
      <c r="J4" s="11"/>
      <c r="K4" s="80"/>
      <c r="L4" s="80"/>
      <c r="M4" s="80"/>
      <c r="N4" s="80"/>
      <c r="O4" s="80"/>
      <c r="P4" s="11"/>
      <c r="R4" s="15"/>
      <c r="S4" s="23"/>
      <c r="T4" s="159"/>
      <c r="U4" s="117"/>
      <c r="X4" s="11"/>
      <c r="AF4" s="11"/>
      <c r="AH4" s="80"/>
      <c r="AI4" s="80"/>
      <c r="AJ4" s="11"/>
      <c r="AL4" s="80"/>
      <c r="AM4" s="80"/>
      <c r="AN4" s="11"/>
      <c r="AO4" s="11"/>
      <c r="AP4" s="11"/>
      <c r="AQ4" s="11"/>
      <c r="AR4" s="11"/>
      <c r="AS4" s="11"/>
    </row>
    <row r="5" spans="1:45" ht="19.5" customHeight="1">
      <c r="H5" s="80"/>
      <c r="I5" s="69"/>
      <c r="J5" s="11"/>
      <c r="K5" s="80"/>
      <c r="L5" s="80"/>
      <c r="M5" s="80"/>
      <c r="N5" s="80"/>
      <c r="O5" s="80"/>
      <c r="P5" s="11"/>
      <c r="R5" s="15"/>
      <c r="S5" s="23"/>
      <c r="T5" s="159"/>
      <c r="U5" s="117"/>
      <c r="X5" s="11"/>
      <c r="AF5" s="11"/>
      <c r="AG5"/>
      <c r="AH5"/>
      <c r="AI5"/>
      <c r="AJ5" s="11"/>
      <c r="AL5" s="80"/>
      <c r="AM5" s="80"/>
      <c r="AN5" s="11"/>
      <c r="AO5" s="11"/>
      <c r="AP5" s="11"/>
      <c r="AQ5" s="11"/>
      <c r="AR5" s="11"/>
      <c r="AS5" s="11"/>
    </row>
    <row r="6" spans="1:45">
      <c r="H6" s="80"/>
      <c r="I6" s="69"/>
      <c r="J6" s="11"/>
      <c r="K6" s="80"/>
      <c r="L6" s="80"/>
      <c r="M6" s="80"/>
      <c r="N6" s="80"/>
      <c r="O6" s="80"/>
      <c r="P6" s="11"/>
      <c r="R6" s="15"/>
      <c r="S6" s="23"/>
      <c r="T6" s="159"/>
      <c r="U6" s="117"/>
      <c r="X6" s="11"/>
      <c r="AF6" s="11"/>
      <c r="AH6" s="80"/>
      <c r="AI6" s="80"/>
      <c r="AJ6" s="11"/>
      <c r="AL6" s="80"/>
      <c r="AM6" s="80"/>
      <c r="AN6" s="11"/>
      <c r="AO6" s="11"/>
      <c r="AP6" s="11"/>
      <c r="AQ6" s="11"/>
      <c r="AR6" s="11"/>
      <c r="AS6" s="11"/>
    </row>
    <row r="7" spans="1:45" ht="23.5">
      <c r="A7" s="456" t="s">
        <v>80</v>
      </c>
      <c r="B7" s="456"/>
      <c r="C7" s="456"/>
      <c r="D7" s="456"/>
      <c r="E7" s="456"/>
      <c r="F7" s="450"/>
      <c r="G7" s="450"/>
      <c r="H7" s="89">
        <f>SUBTOTAL(9,UnitSalLdgr[BBB])</f>
        <v>4549000</v>
      </c>
      <c r="I7" s="89">
        <f>SUBTOTAL(109,UnitSalLdgr[BBT])</f>
        <v>132270</v>
      </c>
      <c r="J7" s="89">
        <f>SUBTOTAL(109,UnitSalLdgr[OAO])</f>
        <v>0</v>
      </c>
      <c r="K7" s="89">
        <f>SUBTOTAL(109,UnitSalLdgr[ORT])</f>
        <v>0</v>
      </c>
      <c r="L7" s="89">
        <f>SUBTOTAL(109,UnitSalLdgr[OTB])</f>
        <v>0</v>
      </c>
      <c r="M7" s="89">
        <f>SUBTOTAL(109,UnitSalLdgr[OBR])</f>
        <v>0</v>
      </c>
      <c r="N7" s="89">
        <f>SUBTOTAL(109,UnitSalLdgr[OSS])</f>
        <v>-12000</v>
      </c>
      <c r="O7" s="89">
        <f>SUBTOTAL(109,UnitSalLdgr[OBT])</f>
        <v>-18427.5</v>
      </c>
      <c r="P7" s="89">
        <f>SUBTOTAL(109,UnitSalLdgr[Total Budget this FY])</f>
        <v>4650842.5</v>
      </c>
      <c r="Q7" s="89">
        <f>SUBTOTAL(109,UnitSalLdgr[P1])</f>
        <v>373621.67999999993</v>
      </c>
      <c r="R7" s="89">
        <f>SUBTOTAL(109,UnitSalLdgr[P2])</f>
        <v>376152.67</v>
      </c>
      <c r="S7" s="89">
        <f>SUBTOTAL(109,UnitSalLdgr[P3])</f>
        <v>390427.32999999996</v>
      </c>
      <c r="T7" s="89">
        <f>SUBTOTAL(109,UnitSalLdgr[P4])</f>
        <v>386574.32999999996</v>
      </c>
      <c r="U7" s="89">
        <f>SUBTOTAL(109,UnitSalLdgr[P5])</f>
        <v>386574.32999999996</v>
      </c>
      <c r="V7" s="89">
        <f>SUBTOTAL(109,UnitSalLdgr[P6])</f>
        <v>386574.32999999996</v>
      </c>
      <c r="W7" s="89">
        <f>SUBTOTAL(109,UnitSalLdgr[P7])</f>
        <v>386574.32999999996</v>
      </c>
      <c r="X7" s="89">
        <f>SUBTOTAL(109,UnitSalLdgr[P8])</f>
        <v>386574.32999999996</v>
      </c>
      <c r="Y7" s="89">
        <f>SUBTOTAL(109,UnitSalLdgr[P9])</f>
        <v>386574.32999999996</v>
      </c>
      <c r="Z7" s="89">
        <f>SUBTOTAL(109,UnitSalLdgr[P10])</f>
        <v>386574.32999999996</v>
      </c>
      <c r="AA7" s="89">
        <f>SUBTOTAL(109,UnitSalLdgr[P11])</f>
        <v>386574.32999999996</v>
      </c>
      <c r="AB7" s="89">
        <f>SUBTOTAL(109,UnitSalLdgr[P12])</f>
        <v>386574.32999999996</v>
      </c>
      <c r="AC7" s="89">
        <f>SUBTOTAL(109,UnitSalLdgr[19/20 HR Actuals YTD (add new "Px" each recon period)])</f>
        <v>373621.67999999993</v>
      </c>
      <c r="AD7" s="89">
        <f>SUBTOTAL(109,UnitSalLdgr[19/20 Proj Actuals Total])</f>
        <v>4619370.6499999994</v>
      </c>
      <c r="AE7" s="89">
        <f>AD9-P9</f>
        <v>-6.6999999999825377</v>
      </c>
      <c r="AF7" s="89">
        <f>SUBTOTAL(109,UnitSalLdgr[19/20 Jul-Dec (Mid-Year YTD)])</f>
        <v>2299924.67</v>
      </c>
      <c r="AG7" s="89">
        <f>SUBTOTAL(109,UnitSalLdgr[19/20 Jan-Jun (Mid-Year Projections)])</f>
        <v>2319445.98</v>
      </c>
      <c r="AH7" s="89">
        <f>SUBTOTAL(109,UnitSalLdgr[20/21 BBR Projection Based on P12 Actuals])</f>
        <v>4638891.96</v>
      </c>
      <c r="AI7" s="89">
        <f>SUBTOTAL(109,UnitSalLdgr[20/21 BBR Starting Base (BBB + BBT)])</f>
        <v>4681270</v>
      </c>
      <c r="AJ7" s="89">
        <f>SUBTOTAL(109,UnitSalLdgr[20/21 Net Base Needs To CSM])</f>
        <v>-42378.040000000023</v>
      </c>
      <c r="AK7" s="89">
        <f>SUBTOTAL(109,UnitSalLdgr[DC Summer Costs])</f>
        <v>0</v>
      </c>
      <c r="AL7" s="89">
        <f>SUBTOTAL(109,UnitSalLdgr[Fall 5 mo])</f>
        <v>0</v>
      </c>
      <c r="AM7" s="89">
        <f>SUBTOTAL(109,UnitSalLdgr[Spring 5 mo])</f>
        <v>0</v>
      </c>
      <c r="AN7" s="89">
        <f>SUBTOTAL(109,UnitSalLdgr[Spring 6 mo])</f>
        <v>0</v>
      </c>
      <c r="AO7" s="11"/>
      <c r="AP7" s="11"/>
      <c r="AQ7" s="11"/>
      <c r="AR7" s="11"/>
      <c r="AS7" s="11"/>
    </row>
    <row r="8" spans="1:45" s="94" customFormat="1" ht="79.5" customHeight="1">
      <c r="A8" s="90" t="s">
        <v>81</v>
      </c>
      <c r="B8" s="323" t="s">
        <v>82</v>
      </c>
      <c r="C8" s="91" t="s">
        <v>5</v>
      </c>
      <c r="D8" s="91" t="s">
        <v>83</v>
      </c>
      <c r="E8" s="91" t="s">
        <v>84</v>
      </c>
      <c r="F8" s="91" t="s">
        <v>85</v>
      </c>
      <c r="G8" s="91" t="s">
        <v>86</v>
      </c>
      <c r="H8" s="92" t="s">
        <v>31</v>
      </c>
      <c r="I8" s="92" t="s">
        <v>87</v>
      </c>
      <c r="J8" s="92" t="s">
        <v>88</v>
      </c>
      <c r="K8" s="92" t="s">
        <v>89</v>
      </c>
      <c r="L8" s="92" t="s">
        <v>90</v>
      </c>
      <c r="M8" s="92" t="s">
        <v>91</v>
      </c>
      <c r="N8" s="92" t="s">
        <v>92</v>
      </c>
      <c r="O8" s="92" t="s">
        <v>93</v>
      </c>
      <c r="P8" s="92" t="s">
        <v>94</v>
      </c>
      <c r="Q8" s="93" t="s">
        <v>95</v>
      </c>
      <c r="R8" s="93" t="s">
        <v>96</v>
      </c>
      <c r="S8" s="93" t="s">
        <v>97</v>
      </c>
      <c r="T8" s="93" t="s">
        <v>98</v>
      </c>
      <c r="U8" s="287" t="s">
        <v>99</v>
      </c>
      <c r="V8" s="287" t="s">
        <v>100</v>
      </c>
      <c r="W8" s="93" t="s">
        <v>101</v>
      </c>
      <c r="X8" s="93" t="s">
        <v>102</v>
      </c>
      <c r="Y8" s="93" t="s">
        <v>103</v>
      </c>
      <c r="Z8" s="93" t="s">
        <v>104</v>
      </c>
      <c r="AA8" s="93" t="s">
        <v>105</v>
      </c>
      <c r="AB8" s="93" t="s">
        <v>106</v>
      </c>
      <c r="AC8" s="109" t="s">
        <v>107</v>
      </c>
      <c r="AD8" s="108" t="s">
        <v>108</v>
      </c>
      <c r="AE8" s="108" t="s">
        <v>109</v>
      </c>
      <c r="AF8" s="351" t="s">
        <v>110</v>
      </c>
      <c r="AG8" s="351" t="s">
        <v>111</v>
      </c>
      <c r="AH8" s="111" t="s">
        <v>112</v>
      </c>
      <c r="AI8" s="111" t="s">
        <v>113</v>
      </c>
      <c r="AJ8" s="111" t="s">
        <v>114</v>
      </c>
      <c r="AK8" s="352" t="s">
        <v>115</v>
      </c>
      <c r="AL8" s="113" t="s">
        <v>116</v>
      </c>
      <c r="AM8" s="113" t="s">
        <v>117</v>
      </c>
      <c r="AN8" s="114" t="s">
        <v>118</v>
      </c>
    </row>
    <row r="9" spans="1:45" s="80" customFormat="1" ht="15.75" customHeight="1">
      <c r="A9" s="95">
        <v>48500</v>
      </c>
      <c r="B9" s="75">
        <v>1013</v>
      </c>
      <c r="C9" s="96">
        <v>601100</v>
      </c>
      <c r="D9" s="96" t="s">
        <v>119</v>
      </c>
      <c r="E9" s="97" t="s">
        <v>120</v>
      </c>
      <c r="F9" s="358" t="s">
        <v>121</v>
      </c>
      <c r="G9" s="77">
        <v>200000001</v>
      </c>
      <c r="H9" s="27">
        <v>70000</v>
      </c>
      <c r="I9" s="27">
        <v>2100</v>
      </c>
      <c r="J9" s="27">
        <v>0</v>
      </c>
      <c r="K9" s="27">
        <v>0</v>
      </c>
      <c r="L9" s="27">
        <v>0</v>
      </c>
      <c r="M9" s="98">
        <v>0</v>
      </c>
      <c r="N9" s="98">
        <v>0</v>
      </c>
      <c r="O9" s="98">
        <v>-350</v>
      </c>
      <c r="P9" s="98">
        <f>SUM(UnitSalLdgr[[#This Row],[BBB]:[OBT]])</f>
        <v>71750</v>
      </c>
      <c r="Q9" s="98">
        <v>5830</v>
      </c>
      <c r="R9" s="98">
        <v>5830</v>
      </c>
      <c r="S9" s="98">
        <v>6008.33</v>
      </c>
      <c r="T9" s="98">
        <v>6008.33</v>
      </c>
      <c r="U9" s="98">
        <v>6008.33</v>
      </c>
      <c r="V9" s="98">
        <v>6008.33</v>
      </c>
      <c r="W9" s="98">
        <v>6008.33</v>
      </c>
      <c r="X9" s="98">
        <v>6008.33</v>
      </c>
      <c r="Y9" s="98">
        <v>6008.33</v>
      </c>
      <c r="Z9" s="98">
        <v>6008.33</v>
      </c>
      <c r="AA9" s="98">
        <v>6008.33</v>
      </c>
      <c r="AB9" s="98">
        <v>6008.33</v>
      </c>
      <c r="AC9" s="107">
        <f>SUM(UnitSalLdgr[[#This Row],[P1]])</f>
        <v>5830</v>
      </c>
      <c r="AD9" s="99">
        <f>UnitSalLdgr[[#This Row],[P1]]+UnitSalLdgr[[#This Row],[P2]]+UnitSalLdgr[[#This Row],[P3]]+UnitSalLdgr[[#This Row],[P4]]+UnitSalLdgr[[#This Row],[P5]]+UnitSalLdgr[[#This Row],[P6]]+UnitSalLdgr[[#This Row],[P7]]+UnitSalLdgr[[#This Row],[P8]]+UnitSalLdgr[[#This Row],[P9]]+UnitSalLdgr[[#This Row],[P10]]+UnitSalLdgr[[#This Row],[P11]]+UnitSalLdgr[[#This Row],[P12]]</f>
        <v>71743.300000000017</v>
      </c>
      <c r="AE9" s="99">
        <f>UnitSalLdgr[[#This Row],[Total Budget this FY]]-UnitSalLdgr[[#This Row],[19/20 Proj Actuals Total]]</f>
        <v>6.6999999999825377</v>
      </c>
      <c r="AF9" s="102">
        <f>SUM(UnitSalLdgr[[#This Row],[P1]:[P6]])</f>
        <v>35693.320000000007</v>
      </c>
      <c r="AG9" s="102">
        <f>SUM(UnitSalLdgr[[#This Row],[P7]:[P12]])</f>
        <v>36049.980000000003</v>
      </c>
      <c r="AH9" s="100">
        <f>UnitSalLdgr[[#This Row],[P12]]*12</f>
        <v>72099.959999999992</v>
      </c>
      <c r="AI9" s="101">
        <f>UnitSalLdgr[[#This Row],[BBB]]+UnitSalLdgr[[#This Row],[BBT]]</f>
        <v>72100</v>
      </c>
      <c r="AJ9" s="101">
        <f>UnitSalLdgr[[#This Row],[20/21 BBR Projection Based on P12 Actuals]]-UnitSalLdgr[[#This Row],[20/21 BBR Starting Base (BBB + BBT)]]</f>
        <v>-4.0000000008149073E-2</v>
      </c>
      <c r="AK9" s="103">
        <v>0</v>
      </c>
      <c r="AL9" s="104">
        <f>IF(OR(C9=601803,C9=601301,C9=601822,C9=601807),SUM(UnitSalLdgr[[#This Row],[P3]:[P7]]),0)</f>
        <v>0</v>
      </c>
      <c r="AM9" s="104">
        <f>IF(OR(C9=601803,C9=601301,C9=601822,C9=601807),SUM(UnitSalLdgr[[#This Row],[P8]:[P12]]),0)</f>
        <v>0</v>
      </c>
      <c r="AN9" s="105">
        <f>IF(OR(C9=601803,C9=601301,C9=601822,C9=601807),SUM(UnitSalLdgr[[#This Row],[P7]:[P12]]),0)</f>
        <v>0</v>
      </c>
    </row>
    <row r="10" spans="1:45" s="80" customFormat="1" ht="15.75" customHeight="1">
      <c r="A10" s="95">
        <v>48500</v>
      </c>
      <c r="B10" s="75">
        <v>1013</v>
      </c>
      <c r="C10" s="96">
        <v>601100</v>
      </c>
      <c r="D10" s="96" t="s">
        <v>119</v>
      </c>
      <c r="E10" s="26" t="s">
        <v>122</v>
      </c>
      <c r="F10" s="358" t="s">
        <v>121</v>
      </c>
      <c r="G10" s="77">
        <v>200000002</v>
      </c>
      <c r="H10" s="27">
        <v>71000</v>
      </c>
      <c r="I10" s="27">
        <v>2130</v>
      </c>
      <c r="J10" s="27">
        <v>0</v>
      </c>
      <c r="K10" s="27">
        <v>0</v>
      </c>
      <c r="L10" s="27">
        <v>0</v>
      </c>
      <c r="M10" s="98">
        <v>0</v>
      </c>
      <c r="N10" s="98">
        <v>0</v>
      </c>
      <c r="O10" s="98">
        <v>-355</v>
      </c>
      <c r="P10" s="98">
        <f>SUM(UnitSalLdgr[[#This Row],[BBB]:[OBT]])</f>
        <v>72775</v>
      </c>
      <c r="Q10" s="98">
        <v>5917</v>
      </c>
      <c r="R10" s="98">
        <v>5917</v>
      </c>
      <c r="S10" s="98">
        <v>6094.17</v>
      </c>
      <c r="T10" s="98">
        <v>6094.17</v>
      </c>
      <c r="U10" s="98">
        <v>6094.17</v>
      </c>
      <c r="V10" s="98">
        <v>6094.17</v>
      </c>
      <c r="W10" s="98">
        <v>6094.17</v>
      </c>
      <c r="X10" s="98">
        <v>6094.17</v>
      </c>
      <c r="Y10" s="98">
        <v>6094.17</v>
      </c>
      <c r="Z10" s="98">
        <v>6094.17</v>
      </c>
      <c r="AA10" s="98">
        <v>6094.17</v>
      </c>
      <c r="AB10" s="98">
        <v>6094.17</v>
      </c>
      <c r="AC10" s="107">
        <f>SUM(UnitSalLdgr[[#This Row],[P1]])</f>
        <v>5917</v>
      </c>
      <c r="AD10" s="99">
        <f>UnitSalLdgr[[#This Row],[P1]]+UnitSalLdgr[[#This Row],[P2]]+UnitSalLdgr[[#This Row],[P3]]+UnitSalLdgr[[#This Row],[P4]]+UnitSalLdgr[[#This Row],[P5]]+UnitSalLdgr[[#This Row],[P6]]+UnitSalLdgr[[#This Row],[P7]]+UnitSalLdgr[[#This Row],[P8]]+UnitSalLdgr[[#This Row],[P9]]+UnitSalLdgr[[#This Row],[P10]]+UnitSalLdgr[[#This Row],[P11]]+UnitSalLdgr[[#This Row],[P12]]</f>
        <v>72775.699999999983</v>
      </c>
      <c r="AE10" s="99">
        <f>UnitSalLdgr[[#This Row],[Total Budget this FY]]-UnitSalLdgr[[#This Row],[19/20 Proj Actuals Total]]</f>
        <v>-0.6999999999825377</v>
      </c>
      <c r="AF10" s="102">
        <f>SUM(UnitSalLdgr[[#This Row],[P1]:[P6]])</f>
        <v>36210.679999999993</v>
      </c>
      <c r="AG10" s="102">
        <f>SUM(UnitSalLdgr[[#This Row],[P7]:[P12]])</f>
        <v>36565.019999999997</v>
      </c>
      <c r="AH10" s="100">
        <f>UnitSalLdgr[[#This Row],[P12]]*12</f>
        <v>73130.040000000008</v>
      </c>
      <c r="AI10" s="101">
        <f>UnitSalLdgr[[#This Row],[BBB]]+UnitSalLdgr[[#This Row],[BBT]]</f>
        <v>73130</v>
      </c>
      <c r="AJ10" s="101">
        <f>UnitSalLdgr[[#This Row],[20/21 BBR Projection Based on P12 Actuals]]-UnitSalLdgr[[#This Row],[20/21 BBR Starting Base (BBB + BBT)]]</f>
        <v>4.0000000008149073E-2</v>
      </c>
      <c r="AK10" s="103">
        <v>0</v>
      </c>
      <c r="AL10" s="104">
        <f>IF(OR(C10=601803,C10=601301,C10=601822,C10=601807),SUM(UnitSalLdgr[[#This Row],[P3]:[P7]]),0)</f>
        <v>0</v>
      </c>
      <c r="AM10" s="104">
        <f>IF(OR(C10=601803,C10=601301,C10=601822,C10=601807),SUM(UnitSalLdgr[[#This Row],[P8]:[P12]]),0)</f>
        <v>0</v>
      </c>
      <c r="AN10" s="105">
        <f>IF(OR(C10=601803,C10=601301,C10=601822,C10=601807),SUM(UnitSalLdgr[[#This Row],[P7]:[P12]]),0)</f>
        <v>0</v>
      </c>
    </row>
    <row r="11" spans="1:45" s="80" customFormat="1" ht="15.75" customHeight="1">
      <c r="A11" s="95">
        <v>48500</v>
      </c>
      <c r="B11" s="75">
        <v>1013</v>
      </c>
      <c r="C11" s="96">
        <v>601100</v>
      </c>
      <c r="D11" s="96" t="s">
        <v>119</v>
      </c>
      <c r="E11" s="26" t="s">
        <v>123</v>
      </c>
      <c r="F11" s="358" t="s">
        <v>121</v>
      </c>
      <c r="G11" s="77">
        <v>200000003</v>
      </c>
      <c r="H11" s="27">
        <v>72000</v>
      </c>
      <c r="I11" s="27">
        <v>2160</v>
      </c>
      <c r="J11" s="27">
        <v>0</v>
      </c>
      <c r="K11" s="27">
        <v>0</v>
      </c>
      <c r="L11" s="27">
        <v>0</v>
      </c>
      <c r="M11" s="98">
        <v>0</v>
      </c>
      <c r="N11" s="98">
        <v>-12000</v>
      </c>
      <c r="O11" s="98">
        <v>-360</v>
      </c>
      <c r="P11" s="98">
        <f>SUM(UnitSalLdgr[[#This Row],[BBB]:[OBT]])</f>
        <v>61800</v>
      </c>
      <c r="Q11" s="98">
        <v>0</v>
      </c>
      <c r="R11" s="98">
        <v>0</v>
      </c>
      <c r="S11" s="98">
        <v>6180</v>
      </c>
      <c r="T11" s="98">
        <v>6180</v>
      </c>
      <c r="U11" s="98">
        <v>6180</v>
      </c>
      <c r="V11" s="98">
        <v>6180</v>
      </c>
      <c r="W11" s="98">
        <v>6180</v>
      </c>
      <c r="X11" s="98">
        <v>6180</v>
      </c>
      <c r="Y11" s="98">
        <v>6180</v>
      </c>
      <c r="Z11" s="98">
        <v>6180</v>
      </c>
      <c r="AA11" s="98">
        <v>6180</v>
      </c>
      <c r="AB11" s="98">
        <v>6180</v>
      </c>
      <c r="AC11" s="107">
        <f>SUM(UnitSalLdgr[[#This Row],[P1]])</f>
        <v>0</v>
      </c>
      <c r="AD11" s="99">
        <f>UnitSalLdgr[[#This Row],[P1]]+UnitSalLdgr[[#This Row],[P2]]+UnitSalLdgr[[#This Row],[P3]]+UnitSalLdgr[[#This Row],[P4]]+UnitSalLdgr[[#This Row],[P5]]+UnitSalLdgr[[#This Row],[P6]]+UnitSalLdgr[[#This Row],[P7]]+UnitSalLdgr[[#This Row],[P8]]+UnitSalLdgr[[#This Row],[P9]]+UnitSalLdgr[[#This Row],[P10]]+UnitSalLdgr[[#This Row],[P11]]+UnitSalLdgr[[#This Row],[P12]]</f>
        <v>61800</v>
      </c>
      <c r="AE11" s="99">
        <f>UnitSalLdgr[[#This Row],[Total Budget this FY]]-UnitSalLdgr[[#This Row],[19/20 Proj Actuals Total]]</f>
        <v>0</v>
      </c>
      <c r="AF11" s="102">
        <f>SUM(UnitSalLdgr[[#This Row],[P1]:[P6]])</f>
        <v>24720</v>
      </c>
      <c r="AG11" s="102">
        <f>SUM(UnitSalLdgr[[#This Row],[P7]:[P12]])</f>
        <v>37080</v>
      </c>
      <c r="AH11" s="100">
        <f>UnitSalLdgr[[#This Row],[P12]]*12</f>
        <v>74160</v>
      </c>
      <c r="AI11" s="101">
        <f>UnitSalLdgr[[#This Row],[BBB]]+UnitSalLdgr[[#This Row],[BBT]]</f>
        <v>74160</v>
      </c>
      <c r="AJ11" s="101">
        <f>UnitSalLdgr[[#This Row],[20/21 BBR Projection Based on P12 Actuals]]-UnitSalLdgr[[#This Row],[20/21 BBR Starting Base (BBB + BBT)]]</f>
        <v>0</v>
      </c>
      <c r="AK11" s="103">
        <v>0</v>
      </c>
      <c r="AL11" s="104">
        <f>IF(OR(C11=601803,C11=601301,C11=601822,C11=601807),SUM(UnitSalLdgr[[#This Row],[P3]:[P7]]),0)</f>
        <v>0</v>
      </c>
      <c r="AM11" s="104">
        <f>IF(OR(C11=601803,C11=601301,C11=601822,C11=601807),SUM(UnitSalLdgr[[#This Row],[P8]:[P12]]),0)</f>
        <v>0</v>
      </c>
      <c r="AN11" s="105">
        <f>IF(OR(C11=601803,C11=601301,C11=601822,C11=601807),SUM(UnitSalLdgr[[#This Row],[P7]:[P12]]),0)</f>
        <v>0</v>
      </c>
    </row>
    <row r="12" spans="1:45" s="80" customFormat="1" ht="15.75" customHeight="1">
      <c r="A12" s="95">
        <v>48500</v>
      </c>
      <c r="B12" s="75">
        <v>1013</v>
      </c>
      <c r="C12" s="96">
        <v>601100</v>
      </c>
      <c r="D12" s="96" t="s">
        <v>119</v>
      </c>
      <c r="E12" s="26" t="s">
        <v>124</v>
      </c>
      <c r="F12" s="358" t="s">
        <v>121</v>
      </c>
      <c r="G12" s="77">
        <v>200000004</v>
      </c>
      <c r="H12" s="27">
        <v>73000</v>
      </c>
      <c r="I12" s="27">
        <v>2190</v>
      </c>
      <c r="J12" s="27">
        <v>0</v>
      </c>
      <c r="K12" s="27">
        <v>0</v>
      </c>
      <c r="L12" s="27">
        <v>0</v>
      </c>
      <c r="M12" s="98">
        <v>0</v>
      </c>
      <c r="N12" s="98">
        <v>0</v>
      </c>
      <c r="O12" s="98">
        <v>-365</v>
      </c>
      <c r="P12" s="98">
        <f>SUM(UnitSalLdgr[[#This Row],[BBB]:[OBT]])</f>
        <v>74825</v>
      </c>
      <c r="Q12" s="98">
        <v>6084</v>
      </c>
      <c r="R12" s="98">
        <v>6084</v>
      </c>
      <c r="S12" s="98">
        <v>6265.83</v>
      </c>
      <c r="T12" s="98">
        <v>6265.83</v>
      </c>
      <c r="U12" s="98">
        <v>6265.83</v>
      </c>
      <c r="V12" s="98">
        <v>6265.83</v>
      </c>
      <c r="W12" s="98">
        <v>6265.83</v>
      </c>
      <c r="X12" s="98">
        <v>6265.83</v>
      </c>
      <c r="Y12" s="98">
        <v>6265.83</v>
      </c>
      <c r="Z12" s="98">
        <v>6265.83</v>
      </c>
      <c r="AA12" s="98">
        <v>6265.83</v>
      </c>
      <c r="AB12" s="98">
        <v>6265.83</v>
      </c>
      <c r="AC12" s="107">
        <f>SUM(UnitSalLdgr[[#This Row],[P1]])</f>
        <v>6084</v>
      </c>
      <c r="AD12" s="99">
        <f>UnitSalLdgr[[#This Row],[P1]]+UnitSalLdgr[[#This Row],[P2]]+UnitSalLdgr[[#This Row],[P3]]+UnitSalLdgr[[#This Row],[P4]]+UnitSalLdgr[[#This Row],[P5]]+UnitSalLdgr[[#This Row],[P6]]+UnitSalLdgr[[#This Row],[P7]]+UnitSalLdgr[[#This Row],[P8]]+UnitSalLdgr[[#This Row],[P9]]+UnitSalLdgr[[#This Row],[P10]]+UnitSalLdgr[[#This Row],[P11]]+UnitSalLdgr[[#This Row],[P12]]</f>
        <v>74826.300000000017</v>
      </c>
      <c r="AE12" s="99">
        <f>UnitSalLdgr[[#This Row],[Total Budget this FY]]-UnitSalLdgr[[#This Row],[19/20 Proj Actuals Total]]</f>
        <v>-1.3000000000174623</v>
      </c>
      <c r="AF12" s="102">
        <f>SUM(UnitSalLdgr[[#This Row],[P1]:[P6]])</f>
        <v>37231.320000000007</v>
      </c>
      <c r="AG12" s="102">
        <f>SUM(UnitSalLdgr[[#This Row],[P7]:[P12]])</f>
        <v>37594.980000000003</v>
      </c>
      <c r="AH12" s="100">
        <f>UnitSalLdgr[[#This Row],[P12]]*12</f>
        <v>75189.959999999992</v>
      </c>
      <c r="AI12" s="101">
        <f>UnitSalLdgr[[#This Row],[BBB]]+UnitSalLdgr[[#This Row],[BBT]]</f>
        <v>75190</v>
      </c>
      <c r="AJ12" s="101">
        <f>UnitSalLdgr[[#This Row],[20/21 BBR Projection Based on P12 Actuals]]-UnitSalLdgr[[#This Row],[20/21 BBR Starting Base (BBB + BBT)]]</f>
        <v>-4.0000000008149073E-2</v>
      </c>
      <c r="AK12" s="103">
        <v>0</v>
      </c>
      <c r="AL12" s="104">
        <f>IF(OR(C12=601803,C12=601301,C12=601822,C12=601807),SUM(UnitSalLdgr[[#This Row],[P3]:[P7]]),0)</f>
        <v>0</v>
      </c>
      <c r="AM12" s="104">
        <f>IF(OR(C12=601803,C12=601301,C12=601822,C12=601807),SUM(UnitSalLdgr[[#This Row],[P8]:[P12]]),0)</f>
        <v>0</v>
      </c>
      <c r="AN12" s="105">
        <f>IF(OR(C12=601803,C12=601301,C12=601822,C12=601807),SUM(UnitSalLdgr[[#This Row],[P7]:[P12]]),0)</f>
        <v>0</v>
      </c>
    </row>
    <row r="13" spans="1:45" s="80" customFormat="1" ht="15.75" customHeight="1">
      <c r="A13" s="95">
        <v>48500</v>
      </c>
      <c r="B13" s="75">
        <v>1013</v>
      </c>
      <c r="C13" s="96">
        <v>601100</v>
      </c>
      <c r="D13" s="96" t="s">
        <v>119</v>
      </c>
      <c r="E13" s="26" t="s">
        <v>125</v>
      </c>
      <c r="F13" s="358" t="s">
        <v>121</v>
      </c>
      <c r="G13" s="77">
        <v>200000005</v>
      </c>
      <c r="H13" s="27">
        <v>74000</v>
      </c>
      <c r="I13" s="27">
        <v>2220</v>
      </c>
      <c r="J13" s="27">
        <v>0</v>
      </c>
      <c r="K13" s="27">
        <v>0</v>
      </c>
      <c r="L13" s="27">
        <v>0</v>
      </c>
      <c r="M13" s="98">
        <v>0</v>
      </c>
      <c r="N13" s="98">
        <v>0</v>
      </c>
      <c r="O13" s="98">
        <v>-370</v>
      </c>
      <c r="P13" s="98">
        <f>SUM(UnitSalLdgr[[#This Row],[BBB]:[OBT]])</f>
        <v>75850</v>
      </c>
      <c r="Q13" s="98">
        <v>6167</v>
      </c>
      <c r="R13" s="98">
        <v>6167</v>
      </c>
      <c r="S13" s="98">
        <v>6351.67</v>
      </c>
      <c r="T13" s="98">
        <v>6351.67</v>
      </c>
      <c r="U13" s="98">
        <v>6351.67</v>
      </c>
      <c r="V13" s="98">
        <v>6351.67</v>
      </c>
      <c r="W13" s="98">
        <v>6351.67</v>
      </c>
      <c r="X13" s="98">
        <v>6351.67</v>
      </c>
      <c r="Y13" s="98">
        <v>6351.67</v>
      </c>
      <c r="Z13" s="98">
        <v>6351.67</v>
      </c>
      <c r="AA13" s="98">
        <v>6351.67</v>
      </c>
      <c r="AB13" s="98">
        <v>6351.67</v>
      </c>
      <c r="AC13" s="107">
        <f>SUM(UnitSalLdgr[[#This Row],[P1]])</f>
        <v>6167</v>
      </c>
      <c r="AD13" s="99">
        <f>UnitSalLdgr[[#This Row],[P1]]+UnitSalLdgr[[#This Row],[P2]]+UnitSalLdgr[[#This Row],[P3]]+UnitSalLdgr[[#This Row],[P4]]+UnitSalLdgr[[#This Row],[P5]]+UnitSalLdgr[[#This Row],[P6]]+UnitSalLdgr[[#This Row],[P7]]+UnitSalLdgr[[#This Row],[P8]]+UnitSalLdgr[[#This Row],[P9]]+UnitSalLdgr[[#This Row],[P10]]+UnitSalLdgr[[#This Row],[P11]]+UnitSalLdgr[[#This Row],[P12]]</f>
        <v>75850.699999999983</v>
      </c>
      <c r="AE13" s="99">
        <f>UnitSalLdgr[[#This Row],[Total Budget this FY]]-UnitSalLdgr[[#This Row],[19/20 Proj Actuals Total]]</f>
        <v>-0.6999999999825377</v>
      </c>
      <c r="AF13" s="102">
        <f>SUM(UnitSalLdgr[[#This Row],[P1]:[P6]])</f>
        <v>37740.679999999993</v>
      </c>
      <c r="AG13" s="102">
        <f>SUM(UnitSalLdgr[[#This Row],[P7]:[P12]])</f>
        <v>38110.019999999997</v>
      </c>
      <c r="AH13" s="100">
        <f>UnitSalLdgr[[#This Row],[P12]]*12</f>
        <v>76220.040000000008</v>
      </c>
      <c r="AI13" s="101">
        <f>UnitSalLdgr[[#This Row],[BBB]]+UnitSalLdgr[[#This Row],[BBT]]</f>
        <v>76220</v>
      </c>
      <c r="AJ13" s="101">
        <f>UnitSalLdgr[[#This Row],[20/21 BBR Projection Based on P12 Actuals]]-UnitSalLdgr[[#This Row],[20/21 BBR Starting Base (BBB + BBT)]]</f>
        <v>4.0000000008149073E-2</v>
      </c>
      <c r="AK13" s="103">
        <v>0</v>
      </c>
      <c r="AL13" s="104">
        <f>IF(OR(C13=601803,C13=601301,C13=601822,C13=601807),SUM(UnitSalLdgr[[#This Row],[P3]:[P7]]),0)</f>
        <v>0</v>
      </c>
      <c r="AM13" s="104">
        <f>IF(OR(C13=601803,C13=601301,C13=601822,C13=601807),SUM(UnitSalLdgr[[#This Row],[P8]:[P12]]),0)</f>
        <v>0</v>
      </c>
      <c r="AN13" s="105">
        <f>IF(OR(C13=601803,C13=601301,C13=601822,C13=601807),SUM(UnitSalLdgr[[#This Row],[P7]:[P12]]),0)</f>
        <v>0</v>
      </c>
    </row>
    <row r="14" spans="1:45" s="80" customFormat="1" ht="15.75" customHeight="1">
      <c r="A14" s="95">
        <v>48500</v>
      </c>
      <c r="B14" s="75">
        <v>1013</v>
      </c>
      <c r="C14" s="96">
        <v>601100</v>
      </c>
      <c r="D14" s="96" t="s">
        <v>119</v>
      </c>
      <c r="E14" s="26" t="s">
        <v>126</v>
      </c>
      <c r="F14" s="358" t="s">
        <v>121</v>
      </c>
      <c r="G14" s="77">
        <v>200000006</v>
      </c>
      <c r="H14" s="27">
        <v>75000</v>
      </c>
      <c r="I14" s="27">
        <v>2250</v>
      </c>
      <c r="J14" s="27">
        <v>0</v>
      </c>
      <c r="K14" s="27">
        <v>0</v>
      </c>
      <c r="L14" s="27">
        <v>0</v>
      </c>
      <c r="M14" s="98">
        <v>0</v>
      </c>
      <c r="N14" s="98">
        <v>0</v>
      </c>
      <c r="O14" s="98">
        <v>-375</v>
      </c>
      <c r="P14" s="98">
        <f>SUM(UnitSalLdgr[[#This Row],[BBB]:[OBT]])</f>
        <v>76875</v>
      </c>
      <c r="Q14" s="98">
        <v>6250</v>
      </c>
      <c r="R14" s="98">
        <v>6250</v>
      </c>
      <c r="S14" s="98">
        <v>6437.5</v>
      </c>
      <c r="T14" s="98">
        <v>6437.5</v>
      </c>
      <c r="U14" s="98">
        <v>6437.5</v>
      </c>
      <c r="V14" s="98">
        <v>6437.5</v>
      </c>
      <c r="W14" s="98">
        <v>6437.5</v>
      </c>
      <c r="X14" s="98">
        <v>6437.5</v>
      </c>
      <c r="Y14" s="98">
        <v>6437.5</v>
      </c>
      <c r="Z14" s="98">
        <v>6437.5</v>
      </c>
      <c r="AA14" s="98">
        <v>6437.5</v>
      </c>
      <c r="AB14" s="98">
        <v>6437.5</v>
      </c>
      <c r="AC14" s="107">
        <f>SUM(UnitSalLdgr[[#This Row],[P1]])</f>
        <v>6250</v>
      </c>
      <c r="AD14" s="99">
        <f>UnitSalLdgr[[#This Row],[P1]]+UnitSalLdgr[[#This Row],[P2]]+UnitSalLdgr[[#This Row],[P3]]+UnitSalLdgr[[#This Row],[P4]]+UnitSalLdgr[[#This Row],[P5]]+UnitSalLdgr[[#This Row],[P6]]+UnitSalLdgr[[#This Row],[P7]]+UnitSalLdgr[[#This Row],[P8]]+UnitSalLdgr[[#This Row],[P9]]+UnitSalLdgr[[#This Row],[P10]]+UnitSalLdgr[[#This Row],[P11]]+UnitSalLdgr[[#This Row],[P12]]</f>
        <v>76875</v>
      </c>
      <c r="AE14" s="99">
        <f>UnitSalLdgr[[#This Row],[Total Budget this FY]]-UnitSalLdgr[[#This Row],[19/20 Proj Actuals Total]]</f>
        <v>0</v>
      </c>
      <c r="AF14" s="102">
        <f>SUM(UnitSalLdgr[[#This Row],[P1]:[P6]])</f>
        <v>38250</v>
      </c>
      <c r="AG14" s="102">
        <f>SUM(UnitSalLdgr[[#This Row],[P7]:[P12]])</f>
        <v>38625</v>
      </c>
      <c r="AH14" s="100">
        <f>UnitSalLdgr[[#This Row],[P12]]*12</f>
        <v>77250</v>
      </c>
      <c r="AI14" s="101">
        <f>UnitSalLdgr[[#This Row],[BBB]]+UnitSalLdgr[[#This Row],[BBT]]</f>
        <v>77250</v>
      </c>
      <c r="AJ14" s="101">
        <f>UnitSalLdgr[[#This Row],[20/21 BBR Projection Based on P12 Actuals]]-UnitSalLdgr[[#This Row],[20/21 BBR Starting Base (BBB + BBT)]]</f>
        <v>0</v>
      </c>
      <c r="AK14" s="103">
        <v>0</v>
      </c>
      <c r="AL14" s="104">
        <f>IF(OR(C14=601803,C14=601301,C14=601822,C14=601807),SUM(UnitSalLdgr[[#This Row],[P3]:[P7]]),0)</f>
        <v>0</v>
      </c>
      <c r="AM14" s="104">
        <f>IF(OR(C14=601803,C14=601301,C14=601822,C14=601807),SUM(UnitSalLdgr[[#This Row],[P8]:[P12]]),0)</f>
        <v>0</v>
      </c>
      <c r="AN14" s="105">
        <f>IF(OR(C14=601803,C14=601301,C14=601822,C14=601807),SUM(UnitSalLdgr[[#This Row],[P7]:[P12]]),0)</f>
        <v>0</v>
      </c>
    </row>
    <row r="15" spans="1:45" s="80" customFormat="1" ht="15.75" customHeight="1">
      <c r="A15" s="95">
        <v>48500</v>
      </c>
      <c r="B15" s="75">
        <v>1013</v>
      </c>
      <c r="C15" s="96">
        <v>601100</v>
      </c>
      <c r="D15" s="96" t="s">
        <v>119</v>
      </c>
      <c r="E15" s="26" t="s">
        <v>127</v>
      </c>
      <c r="F15" s="358" t="s">
        <v>121</v>
      </c>
      <c r="G15" s="77">
        <v>200000007</v>
      </c>
      <c r="H15" s="27">
        <v>76000</v>
      </c>
      <c r="I15" s="27">
        <v>2280</v>
      </c>
      <c r="J15" s="27">
        <v>0</v>
      </c>
      <c r="K15" s="27">
        <v>0</v>
      </c>
      <c r="L15" s="27">
        <v>0</v>
      </c>
      <c r="M15" s="98">
        <v>0</v>
      </c>
      <c r="N15" s="98">
        <v>0</v>
      </c>
      <c r="O15" s="98">
        <v>-380</v>
      </c>
      <c r="P15" s="98">
        <f>SUM(UnitSalLdgr[[#This Row],[BBB]:[OBT]])</f>
        <v>77900</v>
      </c>
      <c r="Q15" s="98">
        <v>6333</v>
      </c>
      <c r="R15" s="98">
        <v>6333</v>
      </c>
      <c r="S15" s="98">
        <v>6523.33</v>
      </c>
      <c r="T15" s="98">
        <v>6523.33</v>
      </c>
      <c r="U15" s="98">
        <v>6523.33</v>
      </c>
      <c r="V15" s="98">
        <v>6523.33</v>
      </c>
      <c r="W15" s="98">
        <v>6523.33</v>
      </c>
      <c r="X15" s="98">
        <v>6523.33</v>
      </c>
      <c r="Y15" s="98">
        <v>6523.33</v>
      </c>
      <c r="Z15" s="98">
        <v>6523.33</v>
      </c>
      <c r="AA15" s="98">
        <v>6523.33</v>
      </c>
      <c r="AB15" s="98">
        <v>6523.33</v>
      </c>
      <c r="AC15" s="107">
        <f>SUM(UnitSalLdgr[[#This Row],[P1]])</f>
        <v>6333</v>
      </c>
      <c r="AD15" s="99">
        <f>UnitSalLdgr[[#This Row],[P1]]+UnitSalLdgr[[#This Row],[P2]]+UnitSalLdgr[[#This Row],[P3]]+UnitSalLdgr[[#This Row],[P4]]+UnitSalLdgr[[#This Row],[P5]]+UnitSalLdgr[[#This Row],[P6]]+UnitSalLdgr[[#This Row],[P7]]+UnitSalLdgr[[#This Row],[P8]]+UnitSalLdgr[[#This Row],[P9]]+UnitSalLdgr[[#This Row],[P10]]+UnitSalLdgr[[#This Row],[P11]]+UnitSalLdgr[[#This Row],[P12]]</f>
        <v>77899.300000000017</v>
      </c>
      <c r="AE15" s="99">
        <f>UnitSalLdgr[[#This Row],[Total Budget this FY]]-UnitSalLdgr[[#This Row],[19/20 Proj Actuals Total]]</f>
        <v>0.6999999999825377</v>
      </c>
      <c r="AF15" s="102">
        <f>SUM(UnitSalLdgr[[#This Row],[P1]:[P6]])</f>
        <v>38759.320000000007</v>
      </c>
      <c r="AG15" s="102">
        <f>SUM(UnitSalLdgr[[#This Row],[P7]:[P12]])</f>
        <v>39139.980000000003</v>
      </c>
      <c r="AH15" s="100">
        <f>UnitSalLdgr[[#This Row],[P12]]*12</f>
        <v>78279.959999999992</v>
      </c>
      <c r="AI15" s="101">
        <f>UnitSalLdgr[[#This Row],[BBB]]+UnitSalLdgr[[#This Row],[BBT]]</f>
        <v>78280</v>
      </c>
      <c r="AJ15" s="101">
        <f>UnitSalLdgr[[#This Row],[20/21 BBR Projection Based on P12 Actuals]]-UnitSalLdgr[[#This Row],[20/21 BBR Starting Base (BBB + BBT)]]</f>
        <v>-4.0000000008149073E-2</v>
      </c>
      <c r="AK15" s="103">
        <v>0</v>
      </c>
      <c r="AL15" s="104">
        <f>IF(OR(C15=601803,C15=601301,C15=601822,C15=601807),SUM(UnitSalLdgr[[#This Row],[P3]:[P7]]),0)</f>
        <v>0</v>
      </c>
      <c r="AM15" s="104">
        <f>IF(OR(C15=601803,C15=601301,C15=601822,C15=601807),SUM(UnitSalLdgr[[#This Row],[P8]:[P12]]),0)</f>
        <v>0</v>
      </c>
      <c r="AN15" s="105">
        <f>IF(OR(C15=601803,C15=601301,C15=601822,C15=601807),SUM(UnitSalLdgr[[#This Row],[P7]:[P12]]),0)</f>
        <v>0</v>
      </c>
    </row>
    <row r="16" spans="1:45" s="80" customFormat="1" ht="15.75" customHeight="1">
      <c r="A16" s="95">
        <v>48500</v>
      </c>
      <c r="B16" s="75">
        <v>1013</v>
      </c>
      <c r="C16" s="96">
        <v>601100</v>
      </c>
      <c r="D16" s="96" t="s">
        <v>119</v>
      </c>
      <c r="E16" s="26" t="s">
        <v>128</v>
      </c>
      <c r="F16" s="358" t="s">
        <v>121</v>
      </c>
      <c r="G16" s="77">
        <v>200000008</v>
      </c>
      <c r="H16" s="27">
        <v>77000</v>
      </c>
      <c r="I16" s="27">
        <v>2310</v>
      </c>
      <c r="J16" s="27">
        <v>0</v>
      </c>
      <c r="K16" s="27">
        <v>0</v>
      </c>
      <c r="L16" s="27">
        <v>0</v>
      </c>
      <c r="M16" s="98">
        <v>0</v>
      </c>
      <c r="N16" s="98">
        <v>0</v>
      </c>
      <c r="O16" s="98">
        <v>-385</v>
      </c>
      <c r="P16" s="98">
        <f>SUM(UnitSalLdgr[[#This Row],[BBB]:[OBT]])</f>
        <v>78925</v>
      </c>
      <c r="Q16" s="98">
        <v>6417</v>
      </c>
      <c r="R16" s="98">
        <v>6417</v>
      </c>
      <c r="S16" s="98">
        <v>6609.17</v>
      </c>
      <c r="T16" s="98">
        <v>6609.17</v>
      </c>
      <c r="U16" s="98">
        <v>6609.17</v>
      </c>
      <c r="V16" s="98">
        <v>6609.17</v>
      </c>
      <c r="W16" s="98">
        <v>6609.17</v>
      </c>
      <c r="X16" s="98">
        <v>6609.17</v>
      </c>
      <c r="Y16" s="98">
        <v>6609.17</v>
      </c>
      <c r="Z16" s="98">
        <v>6609.17</v>
      </c>
      <c r="AA16" s="98">
        <v>6609.17</v>
      </c>
      <c r="AB16" s="98">
        <v>6609.17</v>
      </c>
      <c r="AC16" s="107">
        <f>SUM(UnitSalLdgr[[#This Row],[P1]])</f>
        <v>6417</v>
      </c>
      <c r="AD16" s="99">
        <f>UnitSalLdgr[[#This Row],[P1]]+UnitSalLdgr[[#This Row],[P2]]+UnitSalLdgr[[#This Row],[P3]]+UnitSalLdgr[[#This Row],[P4]]+UnitSalLdgr[[#This Row],[P5]]+UnitSalLdgr[[#This Row],[P6]]+UnitSalLdgr[[#This Row],[P7]]+UnitSalLdgr[[#This Row],[P8]]+UnitSalLdgr[[#This Row],[P9]]+UnitSalLdgr[[#This Row],[P10]]+UnitSalLdgr[[#This Row],[P11]]+UnitSalLdgr[[#This Row],[P12]]</f>
        <v>78925.699999999983</v>
      </c>
      <c r="AE16" s="99">
        <f>UnitSalLdgr[[#This Row],[Total Budget this FY]]-UnitSalLdgr[[#This Row],[19/20 Proj Actuals Total]]</f>
        <v>-0.6999999999825377</v>
      </c>
      <c r="AF16" s="102">
        <f>SUM(UnitSalLdgr[[#This Row],[P1]:[P6]])</f>
        <v>39270.679999999993</v>
      </c>
      <c r="AG16" s="102">
        <f>SUM(UnitSalLdgr[[#This Row],[P7]:[P12]])</f>
        <v>39655.019999999997</v>
      </c>
      <c r="AH16" s="100">
        <f>UnitSalLdgr[[#This Row],[P12]]*12</f>
        <v>79310.040000000008</v>
      </c>
      <c r="AI16" s="101">
        <f>UnitSalLdgr[[#This Row],[BBB]]+UnitSalLdgr[[#This Row],[BBT]]</f>
        <v>79310</v>
      </c>
      <c r="AJ16" s="101">
        <f>UnitSalLdgr[[#This Row],[20/21 BBR Projection Based on P12 Actuals]]-UnitSalLdgr[[#This Row],[20/21 BBR Starting Base (BBB + BBT)]]</f>
        <v>4.0000000008149073E-2</v>
      </c>
      <c r="AK16" s="103">
        <v>0</v>
      </c>
      <c r="AL16" s="104">
        <f>IF(OR(C16=601803,C16=601301,C16=601822,C16=601807),SUM(UnitSalLdgr[[#This Row],[P3]:[P7]]),0)</f>
        <v>0</v>
      </c>
      <c r="AM16" s="104">
        <f>IF(OR(C16=601803,C16=601301,C16=601822,C16=601807),SUM(UnitSalLdgr[[#This Row],[P8]:[P12]]),0)</f>
        <v>0</v>
      </c>
      <c r="AN16" s="105">
        <f>IF(OR(C16=601803,C16=601301,C16=601822,C16=601807),SUM(UnitSalLdgr[[#This Row],[P7]:[P12]]),0)</f>
        <v>0</v>
      </c>
    </row>
    <row r="17" spans="1:45" s="80" customFormat="1" ht="15.75" customHeight="1">
      <c r="A17" s="95">
        <v>48500</v>
      </c>
      <c r="B17" s="75">
        <v>1013</v>
      </c>
      <c r="C17" s="96">
        <v>601100</v>
      </c>
      <c r="D17" s="96" t="s">
        <v>119</v>
      </c>
      <c r="E17" s="26" t="s">
        <v>129</v>
      </c>
      <c r="F17" s="358" t="s">
        <v>121</v>
      </c>
      <c r="G17" s="77">
        <v>200000009</v>
      </c>
      <c r="H17" s="27">
        <v>78000</v>
      </c>
      <c r="I17" s="27">
        <v>2340</v>
      </c>
      <c r="J17" s="27">
        <v>0</v>
      </c>
      <c r="K17" s="27">
        <v>0</v>
      </c>
      <c r="L17" s="27">
        <v>0</v>
      </c>
      <c r="M17" s="98">
        <v>0</v>
      </c>
      <c r="N17" s="98">
        <v>0</v>
      </c>
      <c r="O17" s="98">
        <v>-390</v>
      </c>
      <c r="P17" s="98">
        <f>SUM(UnitSalLdgr[[#This Row],[BBB]:[OBT]])</f>
        <v>79950</v>
      </c>
      <c r="Q17" s="98">
        <v>6500</v>
      </c>
      <c r="R17" s="98">
        <v>6500</v>
      </c>
      <c r="S17" s="98">
        <v>6695</v>
      </c>
      <c r="T17" s="98">
        <v>6695</v>
      </c>
      <c r="U17" s="98">
        <v>6695</v>
      </c>
      <c r="V17" s="98">
        <v>6695</v>
      </c>
      <c r="W17" s="98">
        <v>6695</v>
      </c>
      <c r="X17" s="98">
        <v>6695</v>
      </c>
      <c r="Y17" s="98">
        <v>6695</v>
      </c>
      <c r="Z17" s="98">
        <v>6695</v>
      </c>
      <c r="AA17" s="98">
        <v>6695</v>
      </c>
      <c r="AB17" s="98">
        <v>6695</v>
      </c>
      <c r="AC17" s="107">
        <f>SUM(UnitSalLdgr[[#This Row],[P1]])</f>
        <v>6500</v>
      </c>
      <c r="AD17" s="99">
        <f>UnitSalLdgr[[#This Row],[P1]]+UnitSalLdgr[[#This Row],[P2]]+UnitSalLdgr[[#This Row],[P3]]+UnitSalLdgr[[#This Row],[P4]]+UnitSalLdgr[[#This Row],[P5]]+UnitSalLdgr[[#This Row],[P6]]+UnitSalLdgr[[#This Row],[P7]]+UnitSalLdgr[[#This Row],[P8]]+UnitSalLdgr[[#This Row],[P9]]+UnitSalLdgr[[#This Row],[P10]]+UnitSalLdgr[[#This Row],[P11]]+UnitSalLdgr[[#This Row],[P12]]</f>
        <v>79950</v>
      </c>
      <c r="AE17" s="99">
        <f>UnitSalLdgr[[#This Row],[Total Budget this FY]]-UnitSalLdgr[[#This Row],[19/20 Proj Actuals Total]]</f>
        <v>0</v>
      </c>
      <c r="AF17" s="102">
        <f>SUM(UnitSalLdgr[[#This Row],[P1]:[P6]])</f>
        <v>39780</v>
      </c>
      <c r="AG17" s="102">
        <f>SUM(UnitSalLdgr[[#This Row],[P7]:[P12]])</f>
        <v>40170</v>
      </c>
      <c r="AH17" s="100">
        <f>UnitSalLdgr[[#This Row],[P12]]*12</f>
        <v>80340</v>
      </c>
      <c r="AI17" s="101">
        <f>UnitSalLdgr[[#This Row],[BBB]]+UnitSalLdgr[[#This Row],[BBT]]</f>
        <v>80340</v>
      </c>
      <c r="AJ17" s="101">
        <f>UnitSalLdgr[[#This Row],[20/21 BBR Projection Based on P12 Actuals]]-UnitSalLdgr[[#This Row],[20/21 BBR Starting Base (BBB + BBT)]]</f>
        <v>0</v>
      </c>
      <c r="AK17" s="103">
        <v>0</v>
      </c>
      <c r="AL17" s="104">
        <f>IF(OR(C17=601803,C17=601301,C17=601822,C17=601807),SUM(UnitSalLdgr[[#This Row],[P3]:[P7]]),0)</f>
        <v>0</v>
      </c>
      <c r="AM17" s="104">
        <f>IF(OR(C17=601803,C17=601301,C17=601822,C17=601807),SUM(UnitSalLdgr[[#This Row],[P8]:[P12]]),0)</f>
        <v>0</v>
      </c>
      <c r="AN17" s="105">
        <f>IF(OR(C17=601803,C17=601301,C17=601822,C17=601807),SUM(UnitSalLdgr[[#This Row],[P7]:[P12]]),0)</f>
        <v>0</v>
      </c>
    </row>
    <row r="18" spans="1:45" s="80" customFormat="1" ht="15.75" customHeight="1">
      <c r="A18" s="180">
        <v>48500</v>
      </c>
      <c r="B18" s="181">
        <v>1013</v>
      </c>
      <c r="C18" s="182">
        <v>601100</v>
      </c>
      <c r="D18" s="182" t="s">
        <v>119</v>
      </c>
      <c r="E18" s="399" t="s">
        <v>130</v>
      </c>
      <c r="F18" s="356" t="s">
        <v>131</v>
      </c>
      <c r="G18" s="77" t="s">
        <v>37</v>
      </c>
      <c r="H18" s="27">
        <v>0</v>
      </c>
      <c r="I18" s="27">
        <v>0</v>
      </c>
      <c r="J18" s="27">
        <v>0</v>
      </c>
      <c r="K18" s="27">
        <v>0</v>
      </c>
      <c r="L18" s="27">
        <v>0</v>
      </c>
      <c r="M18" s="98">
        <v>0</v>
      </c>
      <c r="N18" s="98">
        <v>0</v>
      </c>
      <c r="O18" s="98">
        <v>0</v>
      </c>
      <c r="P18" s="98">
        <f>SUM(UnitSalLdgr[[#This Row],[BBB]:[OBT]])</f>
        <v>0</v>
      </c>
      <c r="Q18" s="98">
        <v>0</v>
      </c>
      <c r="R18" s="98">
        <v>0</v>
      </c>
      <c r="S18" s="98">
        <v>0</v>
      </c>
      <c r="T18" s="98">
        <v>0</v>
      </c>
      <c r="U18" s="98">
        <v>0</v>
      </c>
      <c r="V18" s="98">
        <v>0</v>
      </c>
      <c r="W18" s="98">
        <v>0</v>
      </c>
      <c r="X18" s="98">
        <v>0</v>
      </c>
      <c r="Y18" s="98">
        <v>0</v>
      </c>
      <c r="Z18" s="98">
        <v>0</v>
      </c>
      <c r="AA18" s="98">
        <v>0</v>
      </c>
      <c r="AB18" s="98">
        <v>0</v>
      </c>
      <c r="AC18" s="107">
        <f>SUM(UnitSalLdgr[[#This Row],[P1]])</f>
        <v>0</v>
      </c>
      <c r="AD18" s="185">
        <f>UnitSalLdgr[[#This Row],[P1]]+UnitSalLdgr[[#This Row],[P2]]+UnitSalLdgr[[#This Row],[P3]]+UnitSalLdgr[[#This Row],[P4]]+UnitSalLdgr[[#This Row],[P5]]+UnitSalLdgr[[#This Row],[P6]]+UnitSalLdgr[[#This Row],[P7]]+UnitSalLdgr[[#This Row],[P8]]+UnitSalLdgr[[#This Row],[P9]]+UnitSalLdgr[[#This Row],[P10]]+UnitSalLdgr[[#This Row],[P11]]+UnitSalLdgr[[#This Row],[P12]]</f>
        <v>0</v>
      </c>
      <c r="AE18" s="185">
        <f>UnitSalLdgr[[#This Row],[Total Budget this FY]]-UnitSalLdgr[[#This Row],[19/20 Proj Actuals Total]]</f>
        <v>0</v>
      </c>
      <c r="AF18" s="187">
        <f>SUM(UnitSalLdgr[[#This Row],[P1]:[P6]])</f>
        <v>0</v>
      </c>
      <c r="AG18" s="187">
        <f>SUM(UnitSalLdgr[[#This Row],[P7]:[P12]])</f>
        <v>0</v>
      </c>
      <c r="AH18" s="186">
        <f>UnitSalLdgr[[#This Row],[P12]]*12</f>
        <v>0</v>
      </c>
      <c r="AI18" s="101">
        <f>UnitSalLdgr[[#This Row],[BBB]]+UnitSalLdgr[[#This Row],[BBT]]</f>
        <v>0</v>
      </c>
      <c r="AJ18" s="101">
        <f>UnitSalLdgr[[#This Row],[20/21 BBR Projection Based on P12 Actuals]]-UnitSalLdgr[[#This Row],[20/21 BBR Starting Base (BBB + BBT)]]</f>
        <v>0</v>
      </c>
      <c r="AK18" s="188">
        <f>IF(UnitSalLdgr[[#This Row],[Account]]=601811,0,UnitSalLdgr[[#This Row],[P12]])</f>
        <v>0</v>
      </c>
      <c r="AL18" s="104">
        <f>IF(OR(C18=601803,C18=601301,C18=601822,C18=601807),SUM(UnitSalLdgr[[#This Row],[P3]:[P7]]),0)</f>
        <v>0</v>
      </c>
      <c r="AM18" s="104">
        <f>IF(OR(C18=601803,C18=601301,C18=601822,C18=601807),SUM(UnitSalLdgr[[#This Row],[P8]:[P12]]),0)</f>
        <v>0</v>
      </c>
      <c r="AN18" s="105">
        <f>IF(OR(C18=601803,C18=601301,C18=601822,C18=601807),SUM(UnitSalLdgr[[#This Row],[P7]:[P12]]),0)</f>
        <v>0</v>
      </c>
    </row>
    <row r="19" spans="1:45" s="80" customFormat="1" ht="15.75" customHeight="1">
      <c r="A19" s="180">
        <v>48500</v>
      </c>
      <c r="B19" s="181">
        <v>1013</v>
      </c>
      <c r="C19" s="182">
        <v>601100</v>
      </c>
      <c r="D19" s="182" t="s">
        <v>119</v>
      </c>
      <c r="E19" s="399" t="s">
        <v>132</v>
      </c>
      <c r="F19" s="356" t="s">
        <v>131</v>
      </c>
      <c r="G19" s="77" t="s">
        <v>37</v>
      </c>
      <c r="H19" s="27">
        <v>0</v>
      </c>
      <c r="I19" s="27">
        <v>0</v>
      </c>
      <c r="J19" s="27">
        <v>0</v>
      </c>
      <c r="K19" s="27">
        <v>0</v>
      </c>
      <c r="L19" s="27">
        <v>0</v>
      </c>
      <c r="M19" s="98">
        <v>0</v>
      </c>
      <c r="N19" s="98">
        <v>0</v>
      </c>
      <c r="O19" s="98">
        <v>0</v>
      </c>
      <c r="P19" s="98">
        <f>SUM(UnitSalLdgr[[#This Row],[BBB]:[OBT]])</f>
        <v>0</v>
      </c>
      <c r="Q19" s="98">
        <v>0</v>
      </c>
      <c r="R19" s="98">
        <v>0</v>
      </c>
      <c r="S19" s="98">
        <v>0</v>
      </c>
      <c r="T19" s="98">
        <v>0</v>
      </c>
      <c r="U19" s="98">
        <v>0</v>
      </c>
      <c r="V19" s="98">
        <v>0</v>
      </c>
      <c r="W19" s="98">
        <v>0</v>
      </c>
      <c r="X19" s="98">
        <v>0</v>
      </c>
      <c r="Y19" s="98">
        <v>0</v>
      </c>
      <c r="Z19" s="98">
        <v>0</v>
      </c>
      <c r="AA19" s="98">
        <v>0</v>
      </c>
      <c r="AB19" s="98">
        <v>0</v>
      </c>
      <c r="AC19" s="107">
        <f>SUM(UnitSalLdgr[[#This Row],[P1]])</f>
        <v>0</v>
      </c>
      <c r="AD19" s="185">
        <f>UnitSalLdgr[[#This Row],[P1]]+UnitSalLdgr[[#This Row],[P2]]+UnitSalLdgr[[#This Row],[P3]]+UnitSalLdgr[[#This Row],[P4]]+UnitSalLdgr[[#This Row],[P5]]+UnitSalLdgr[[#This Row],[P6]]+UnitSalLdgr[[#This Row],[P7]]+UnitSalLdgr[[#This Row],[P8]]+UnitSalLdgr[[#This Row],[P9]]+UnitSalLdgr[[#This Row],[P10]]+UnitSalLdgr[[#This Row],[P11]]+UnitSalLdgr[[#This Row],[P12]]</f>
        <v>0</v>
      </c>
      <c r="AE19" s="185">
        <f>UnitSalLdgr[[#This Row],[Total Budget this FY]]-UnitSalLdgr[[#This Row],[19/20 Proj Actuals Total]]</f>
        <v>0</v>
      </c>
      <c r="AF19" s="187">
        <f>SUM(UnitSalLdgr[[#This Row],[P1]:[P6]])</f>
        <v>0</v>
      </c>
      <c r="AG19" s="187">
        <f>SUM(UnitSalLdgr[[#This Row],[P7]:[P12]])</f>
        <v>0</v>
      </c>
      <c r="AH19" s="186">
        <f>UnitSalLdgr[[#This Row],[P12]]*12</f>
        <v>0</v>
      </c>
      <c r="AI19" s="101">
        <f>UnitSalLdgr[[#This Row],[BBB]]+UnitSalLdgr[[#This Row],[BBT]]</f>
        <v>0</v>
      </c>
      <c r="AJ19" s="101">
        <f>UnitSalLdgr[[#This Row],[20/21 BBR Projection Based on P12 Actuals]]-UnitSalLdgr[[#This Row],[20/21 BBR Starting Base (BBB + BBT)]]</f>
        <v>0</v>
      </c>
      <c r="AK19" s="188">
        <f>IF(UnitSalLdgr[[#This Row],[Account]]=601811,0,UnitSalLdgr[[#This Row],[P12]])</f>
        <v>0</v>
      </c>
      <c r="AL19" s="104">
        <f>IF(OR(C19=601803,C19=601301,C19=601822,C19=601807),SUM(UnitSalLdgr[[#This Row],[P3]:[P7]]),0)</f>
        <v>0</v>
      </c>
      <c r="AM19" s="104">
        <f>IF(OR(C19=601803,C19=601301,C19=601822,C19=601807),SUM(UnitSalLdgr[[#This Row],[P8]:[P12]]),0)</f>
        <v>0</v>
      </c>
      <c r="AN19" s="105">
        <f>IF(OR(C19=601803,C19=601301,C19=601822,C19=601807),SUM(UnitSalLdgr[[#This Row],[P7]:[P12]]),0)</f>
        <v>0</v>
      </c>
    </row>
    <row r="20" spans="1:45" s="80" customFormat="1" ht="15.75" customHeight="1">
      <c r="A20" s="95">
        <v>48500</v>
      </c>
      <c r="B20" s="75">
        <v>1013</v>
      </c>
      <c r="C20" s="96">
        <v>601100</v>
      </c>
      <c r="D20" s="96" t="s">
        <v>119</v>
      </c>
      <c r="E20" s="399" t="s">
        <v>133</v>
      </c>
      <c r="F20" s="356"/>
      <c r="G20" s="77" t="s">
        <v>37</v>
      </c>
      <c r="H20" s="27">
        <v>0</v>
      </c>
      <c r="I20" s="27">
        <v>0</v>
      </c>
      <c r="J20" s="27">
        <v>0</v>
      </c>
      <c r="K20" s="27">
        <v>0</v>
      </c>
      <c r="L20" s="27">
        <v>0</v>
      </c>
      <c r="M20" s="98">
        <v>0</v>
      </c>
      <c r="N20" s="98">
        <v>0</v>
      </c>
      <c r="O20" s="98">
        <v>0</v>
      </c>
      <c r="P20" s="98">
        <f>SUM(UnitSalLdgr[[#This Row],[BBB]:[OBT]])</f>
        <v>0</v>
      </c>
      <c r="Q20" s="98">
        <v>0</v>
      </c>
      <c r="R20" s="98">
        <v>0</v>
      </c>
      <c r="S20" s="98">
        <v>0</v>
      </c>
      <c r="T20" s="98">
        <v>0</v>
      </c>
      <c r="U20" s="98">
        <v>0</v>
      </c>
      <c r="V20" s="98">
        <v>0</v>
      </c>
      <c r="W20" s="98">
        <v>0</v>
      </c>
      <c r="X20" s="98">
        <v>0</v>
      </c>
      <c r="Y20" s="98">
        <v>0</v>
      </c>
      <c r="Z20" s="98">
        <v>0</v>
      </c>
      <c r="AA20" s="98">
        <v>0</v>
      </c>
      <c r="AB20" s="98">
        <v>0</v>
      </c>
      <c r="AC20" s="107">
        <f>SUM(UnitSalLdgr[[#This Row],[P1]])</f>
        <v>0</v>
      </c>
      <c r="AD20" s="185">
        <f>UnitSalLdgr[[#This Row],[P1]]+UnitSalLdgr[[#This Row],[P2]]+UnitSalLdgr[[#This Row],[P3]]+UnitSalLdgr[[#This Row],[P4]]+UnitSalLdgr[[#This Row],[P5]]+UnitSalLdgr[[#This Row],[P6]]+UnitSalLdgr[[#This Row],[P7]]+UnitSalLdgr[[#This Row],[P8]]+UnitSalLdgr[[#This Row],[P9]]+UnitSalLdgr[[#This Row],[P10]]+UnitSalLdgr[[#This Row],[P11]]+UnitSalLdgr[[#This Row],[P12]]</f>
        <v>0</v>
      </c>
      <c r="AE20" s="185">
        <f>UnitSalLdgr[[#This Row],[Total Budget this FY]]-UnitSalLdgr[[#This Row],[19/20 Proj Actuals Total]]</f>
        <v>0</v>
      </c>
      <c r="AF20" s="187">
        <f>SUM(UnitSalLdgr[[#This Row],[P1]:[P6]])</f>
        <v>0</v>
      </c>
      <c r="AG20" s="187">
        <f>SUM(UnitSalLdgr[[#This Row],[P7]:[P12]])</f>
        <v>0</v>
      </c>
      <c r="AH20" s="186">
        <f>UnitSalLdgr[[#This Row],[P12]]*12</f>
        <v>0</v>
      </c>
      <c r="AI20" s="101">
        <f>UnitSalLdgr[[#This Row],[BBB]]+UnitSalLdgr[[#This Row],[BBT]]</f>
        <v>0</v>
      </c>
      <c r="AJ20" s="101">
        <f>UnitSalLdgr[[#This Row],[20/21 BBR Projection Based on P12 Actuals]]-UnitSalLdgr[[#This Row],[20/21 BBR Starting Base (BBB + BBT)]]</f>
        <v>0</v>
      </c>
      <c r="AK20" s="188">
        <f>IF(UnitSalLdgr[[#This Row],[Account]]=601811,0,UnitSalLdgr[[#This Row],[P12]])</f>
        <v>0</v>
      </c>
      <c r="AL20" s="104">
        <f>IF(OR(C20=601803,C20=601301,C20=601822,C20=601807),SUM(UnitSalLdgr[[#This Row],[P3]:[P7]]),0)</f>
        <v>0</v>
      </c>
      <c r="AM20" s="104">
        <f>IF(OR(C20=601803,C20=601301,C20=601822,C20=601807),SUM(UnitSalLdgr[[#This Row],[P8]:[P12]]),0)</f>
        <v>0</v>
      </c>
      <c r="AN20" s="105">
        <f>IF(OR(C20=601803,C20=601301,C20=601822,C20=601807),SUM(UnitSalLdgr[[#This Row],[P7]:[P12]]),0)</f>
        <v>0</v>
      </c>
    </row>
    <row r="21" spans="1:45" s="80" customFormat="1" ht="15.75" customHeight="1">
      <c r="A21" s="95">
        <v>48500</v>
      </c>
      <c r="B21" s="75">
        <v>1013</v>
      </c>
      <c r="C21" s="96">
        <v>601300</v>
      </c>
      <c r="D21" s="96" t="s">
        <v>134</v>
      </c>
      <c r="E21" s="26" t="s">
        <v>135</v>
      </c>
      <c r="F21" s="357" t="s">
        <v>121</v>
      </c>
      <c r="G21" s="77">
        <v>200000013</v>
      </c>
      <c r="H21" s="27">
        <v>45000</v>
      </c>
      <c r="I21" s="27">
        <v>1350</v>
      </c>
      <c r="J21" s="27">
        <v>0</v>
      </c>
      <c r="K21" s="27">
        <v>0</v>
      </c>
      <c r="L21" s="27">
        <v>0</v>
      </c>
      <c r="M21" s="98">
        <v>0</v>
      </c>
      <c r="N21" s="98">
        <v>0</v>
      </c>
      <c r="O21" s="98">
        <v>-112.5</v>
      </c>
      <c r="P21" s="98">
        <f>SUM(UnitSalLdgr[[#This Row],[BBB]:[OBT]])</f>
        <v>46237.5</v>
      </c>
      <c r="Q21" s="98">
        <v>3750</v>
      </c>
      <c r="R21" s="98">
        <v>3750</v>
      </c>
      <c r="S21" s="98">
        <v>3853</v>
      </c>
      <c r="T21" s="98">
        <v>3853</v>
      </c>
      <c r="U21" s="98">
        <v>3853</v>
      </c>
      <c r="V21" s="98">
        <v>3853</v>
      </c>
      <c r="W21" s="98">
        <v>3853</v>
      </c>
      <c r="X21" s="98">
        <v>3853</v>
      </c>
      <c r="Y21" s="98">
        <v>3853</v>
      </c>
      <c r="Z21" s="98">
        <v>3853</v>
      </c>
      <c r="AA21" s="98">
        <v>3853</v>
      </c>
      <c r="AB21" s="98">
        <v>3853</v>
      </c>
      <c r="AC21" s="107">
        <f>SUM(UnitSalLdgr[[#This Row],[P1]])</f>
        <v>3750</v>
      </c>
      <c r="AD21" s="99">
        <f>UnitSalLdgr[[#This Row],[P1]]+UnitSalLdgr[[#This Row],[P2]]+UnitSalLdgr[[#This Row],[P3]]+UnitSalLdgr[[#This Row],[P4]]+UnitSalLdgr[[#This Row],[P5]]+UnitSalLdgr[[#This Row],[P6]]+UnitSalLdgr[[#This Row],[P7]]+UnitSalLdgr[[#This Row],[P8]]+UnitSalLdgr[[#This Row],[P9]]+UnitSalLdgr[[#This Row],[P10]]+UnitSalLdgr[[#This Row],[P11]]+UnitSalLdgr[[#This Row],[P12]]</f>
        <v>46030</v>
      </c>
      <c r="AE21" s="99">
        <f>UnitSalLdgr[[#This Row],[Total Budget this FY]]-UnitSalLdgr[[#This Row],[19/20 Proj Actuals Total]]</f>
        <v>207.5</v>
      </c>
      <c r="AF21" s="102">
        <f>SUM(UnitSalLdgr[[#This Row],[P1]:[P6]])</f>
        <v>22912</v>
      </c>
      <c r="AG21" s="102">
        <f>SUM(UnitSalLdgr[[#This Row],[P7]:[P12]])</f>
        <v>23118</v>
      </c>
      <c r="AH21" s="100">
        <f>UnitSalLdgr[[#This Row],[P12]]*12</f>
        <v>46236</v>
      </c>
      <c r="AI21" s="101">
        <f>UnitSalLdgr[[#This Row],[BBB]]+UnitSalLdgr[[#This Row],[BBT]]</f>
        <v>46350</v>
      </c>
      <c r="AJ21" s="101">
        <f>UnitSalLdgr[[#This Row],[20/21 BBR Projection Based on P12 Actuals]]-UnitSalLdgr[[#This Row],[20/21 BBR Starting Base (BBB + BBT)]]</f>
        <v>-114</v>
      </c>
      <c r="AK21" s="103">
        <v>0</v>
      </c>
      <c r="AL21" s="104">
        <f>IF(OR(C21=601803,C21=601301,C21=601822,C21=601807),SUM(UnitSalLdgr[[#This Row],[P3]:[P7]]),0)</f>
        <v>0</v>
      </c>
      <c r="AM21" s="104">
        <f>IF(OR(C21=601803,C21=601301,C21=601822,C21=601807),SUM(UnitSalLdgr[[#This Row],[P8]:[P12]]),0)</f>
        <v>0</v>
      </c>
      <c r="AN21" s="105">
        <f>IF(OR(C21=601803,C21=601301,C21=601822,C21=601807),SUM(UnitSalLdgr[[#This Row],[P7]:[P12]]),0)</f>
        <v>0</v>
      </c>
    </row>
    <row r="22" spans="1:45" s="80" customFormat="1" ht="15.75" customHeight="1">
      <c r="A22" s="95">
        <v>48500</v>
      </c>
      <c r="B22" s="75">
        <v>1013</v>
      </c>
      <c r="C22" s="96">
        <v>601300</v>
      </c>
      <c r="D22" s="96" t="s">
        <v>134</v>
      </c>
      <c r="E22" s="26" t="s">
        <v>136</v>
      </c>
      <c r="F22" s="357" t="s">
        <v>137</v>
      </c>
      <c r="G22" s="77">
        <v>200000014</v>
      </c>
      <c r="H22" s="27">
        <v>46000</v>
      </c>
      <c r="I22" s="27">
        <v>1380</v>
      </c>
      <c r="J22" s="27">
        <v>0</v>
      </c>
      <c r="K22" s="27">
        <v>0</v>
      </c>
      <c r="L22" s="27">
        <v>0</v>
      </c>
      <c r="M22" s="98">
        <v>0</v>
      </c>
      <c r="N22" s="98">
        <v>0</v>
      </c>
      <c r="O22" s="98">
        <v>-115</v>
      </c>
      <c r="P22" s="98">
        <f>SUM(UnitSalLdgr[[#This Row],[BBB]:[OBT]])</f>
        <v>47265</v>
      </c>
      <c r="Q22" s="98">
        <v>3833</v>
      </c>
      <c r="R22" s="98">
        <v>3948.33</v>
      </c>
      <c r="S22" s="98">
        <v>3948.33</v>
      </c>
      <c r="T22" s="98">
        <v>3948.33</v>
      </c>
      <c r="U22" s="98">
        <v>3948.33</v>
      </c>
      <c r="V22" s="98">
        <v>3948.33</v>
      </c>
      <c r="W22" s="98">
        <v>3948.33</v>
      </c>
      <c r="X22" s="98">
        <v>3948.33</v>
      </c>
      <c r="Y22" s="98">
        <v>3948.33</v>
      </c>
      <c r="Z22" s="98">
        <v>3948.33</v>
      </c>
      <c r="AA22" s="98">
        <v>3948.33</v>
      </c>
      <c r="AB22" s="98">
        <v>3948.33</v>
      </c>
      <c r="AC22" s="107">
        <f>SUM(UnitSalLdgr[[#This Row],[P1]])</f>
        <v>3833</v>
      </c>
      <c r="AD22" s="99">
        <f>UnitSalLdgr[[#This Row],[P1]]+UnitSalLdgr[[#This Row],[P2]]+UnitSalLdgr[[#This Row],[P3]]+UnitSalLdgr[[#This Row],[P4]]+UnitSalLdgr[[#This Row],[P5]]+UnitSalLdgr[[#This Row],[P6]]+UnitSalLdgr[[#This Row],[P7]]+UnitSalLdgr[[#This Row],[P8]]+UnitSalLdgr[[#This Row],[P9]]+UnitSalLdgr[[#This Row],[P10]]+UnitSalLdgr[[#This Row],[P11]]+UnitSalLdgr[[#This Row],[P12]]</f>
        <v>47264.630000000012</v>
      </c>
      <c r="AE22" s="99">
        <f>UnitSalLdgr[[#This Row],[Total Budget this FY]]-UnitSalLdgr[[#This Row],[19/20 Proj Actuals Total]]</f>
        <v>0.36999999998806743</v>
      </c>
      <c r="AF22" s="102">
        <f>SUM(UnitSalLdgr[[#This Row],[P1]:[P6]])</f>
        <v>23574.65</v>
      </c>
      <c r="AG22" s="102">
        <f>SUM(UnitSalLdgr[[#This Row],[P7]:[P12]])</f>
        <v>23689.980000000003</v>
      </c>
      <c r="AH22" s="100">
        <f>UnitSalLdgr[[#This Row],[P12]]*12</f>
        <v>47379.96</v>
      </c>
      <c r="AI22" s="101">
        <f>UnitSalLdgr[[#This Row],[BBB]]+UnitSalLdgr[[#This Row],[BBT]]</f>
        <v>47380</v>
      </c>
      <c r="AJ22" s="101">
        <f>UnitSalLdgr[[#This Row],[20/21 BBR Projection Based on P12 Actuals]]-UnitSalLdgr[[#This Row],[20/21 BBR Starting Base (BBB + BBT)]]</f>
        <v>-4.0000000000873115E-2</v>
      </c>
      <c r="AK22" s="103">
        <v>0</v>
      </c>
      <c r="AL22" s="104">
        <f>IF(OR(C22=601803,C22=601301,C22=601822,C22=601807),SUM(UnitSalLdgr[[#This Row],[P3]:[P7]]),0)</f>
        <v>0</v>
      </c>
      <c r="AM22" s="104">
        <f>IF(OR(C22=601803,C22=601301,C22=601822,C22=601807),SUM(UnitSalLdgr[[#This Row],[P8]:[P12]]),0)</f>
        <v>0</v>
      </c>
      <c r="AN22" s="105">
        <f>IF(OR(C22=601803,C22=601301,C22=601822,C22=601807),SUM(UnitSalLdgr[[#This Row],[P7]:[P12]]),0)</f>
        <v>0</v>
      </c>
    </row>
    <row r="23" spans="1:45" s="80" customFormat="1" ht="14.25" customHeight="1">
      <c r="A23" s="95">
        <v>48500</v>
      </c>
      <c r="B23" s="75">
        <v>1013</v>
      </c>
      <c r="C23" s="96">
        <v>601300</v>
      </c>
      <c r="D23" s="96" t="s">
        <v>134</v>
      </c>
      <c r="E23" s="26" t="s">
        <v>138</v>
      </c>
      <c r="F23" s="357" t="s">
        <v>121</v>
      </c>
      <c r="G23" s="77">
        <v>200000015</v>
      </c>
      <c r="H23" s="27">
        <v>47000</v>
      </c>
      <c r="I23" s="27">
        <v>1410</v>
      </c>
      <c r="J23" s="27">
        <v>0</v>
      </c>
      <c r="K23" s="27">
        <v>0</v>
      </c>
      <c r="L23" s="27">
        <v>0</v>
      </c>
      <c r="M23" s="98">
        <v>0</v>
      </c>
      <c r="N23" s="98">
        <v>0</v>
      </c>
      <c r="O23" s="98">
        <v>-117.5</v>
      </c>
      <c r="P23" s="98">
        <f>SUM(UnitSalLdgr[[#This Row],[BBB]:[OBT]])</f>
        <v>48292.5</v>
      </c>
      <c r="Q23" s="98">
        <v>3916.67</v>
      </c>
      <c r="R23" s="98">
        <v>4034.17</v>
      </c>
      <c r="S23" s="98">
        <v>4034.17</v>
      </c>
      <c r="T23" s="98">
        <v>4034.17</v>
      </c>
      <c r="U23" s="98">
        <v>4034.17</v>
      </c>
      <c r="V23" s="98">
        <v>4034.17</v>
      </c>
      <c r="W23" s="98">
        <v>4034.17</v>
      </c>
      <c r="X23" s="98">
        <v>4034.17</v>
      </c>
      <c r="Y23" s="98">
        <v>4034.17</v>
      </c>
      <c r="Z23" s="98">
        <v>4034.17</v>
      </c>
      <c r="AA23" s="98">
        <v>4034.17</v>
      </c>
      <c r="AB23" s="98">
        <v>4034.17</v>
      </c>
      <c r="AC23" s="107">
        <f>SUM(UnitSalLdgr[[#This Row],[P1]])</f>
        <v>3916.67</v>
      </c>
      <c r="AD23" s="99">
        <f>UnitSalLdgr[[#This Row],[P1]]+UnitSalLdgr[[#This Row],[P2]]+UnitSalLdgr[[#This Row],[P3]]+UnitSalLdgr[[#This Row],[P4]]+UnitSalLdgr[[#This Row],[P5]]+UnitSalLdgr[[#This Row],[P6]]+UnitSalLdgr[[#This Row],[P7]]+UnitSalLdgr[[#This Row],[P8]]+UnitSalLdgr[[#This Row],[P9]]+UnitSalLdgr[[#This Row],[P10]]+UnitSalLdgr[[#This Row],[P11]]+UnitSalLdgr[[#This Row],[P12]]</f>
        <v>48292.539999999986</v>
      </c>
      <c r="AE23" s="99">
        <f>UnitSalLdgr[[#This Row],[Total Budget this FY]]-UnitSalLdgr[[#This Row],[19/20 Proj Actuals Total]]</f>
        <v>-3.99999999863212E-2</v>
      </c>
      <c r="AF23" s="102">
        <f>SUM(UnitSalLdgr[[#This Row],[P1]:[P6]])</f>
        <v>24087.519999999997</v>
      </c>
      <c r="AG23" s="102">
        <f>SUM(UnitSalLdgr[[#This Row],[P7]:[P12]])</f>
        <v>24205.019999999997</v>
      </c>
      <c r="AH23" s="100">
        <f>UnitSalLdgr[[#This Row],[P12]]*12</f>
        <v>48410.04</v>
      </c>
      <c r="AI23" s="101">
        <f>UnitSalLdgr[[#This Row],[BBB]]+UnitSalLdgr[[#This Row],[BBT]]</f>
        <v>48410</v>
      </c>
      <c r="AJ23" s="101">
        <f>UnitSalLdgr[[#This Row],[20/21 BBR Projection Based on P12 Actuals]]-UnitSalLdgr[[#This Row],[20/21 BBR Starting Base (BBB + BBT)]]</f>
        <v>4.0000000000873115E-2</v>
      </c>
      <c r="AK23" s="103">
        <v>0</v>
      </c>
      <c r="AL23" s="104">
        <f>IF(OR(C23=601803,C23=601301,C23=601822,C23=601807),SUM(UnitSalLdgr[[#This Row],[P3]:[P7]]),0)</f>
        <v>0</v>
      </c>
      <c r="AM23" s="104">
        <f>IF(OR(C23=601803,C23=601301,C23=601822,C23=601807),SUM(UnitSalLdgr[[#This Row],[P8]:[P12]]),0)</f>
        <v>0</v>
      </c>
      <c r="AN23" s="105">
        <f>IF(OR(C23=601803,C23=601301,C23=601822,C23=601807),SUM(UnitSalLdgr[[#This Row],[P7]:[P12]]),0)</f>
        <v>0</v>
      </c>
    </row>
    <row r="24" spans="1:45" s="80" customFormat="1" ht="14.25" customHeight="1">
      <c r="A24" s="95">
        <v>48500</v>
      </c>
      <c r="B24" s="75">
        <v>1013</v>
      </c>
      <c r="C24" s="96">
        <v>601300</v>
      </c>
      <c r="D24" s="96" t="s">
        <v>134</v>
      </c>
      <c r="E24" s="26" t="s">
        <v>139</v>
      </c>
      <c r="F24" s="357" t="s">
        <v>137</v>
      </c>
      <c r="G24" s="77">
        <v>200000016</v>
      </c>
      <c r="H24" s="27">
        <v>48000</v>
      </c>
      <c r="I24" s="27">
        <v>0</v>
      </c>
      <c r="J24" s="27">
        <v>0</v>
      </c>
      <c r="K24" s="27">
        <v>0</v>
      </c>
      <c r="L24" s="27">
        <v>0</v>
      </c>
      <c r="M24" s="98">
        <v>0</v>
      </c>
      <c r="N24" s="98">
        <v>0</v>
      </c>
      <c r="O24" s="98">
        <v>0</v>
      </c>
      <c r="P24" s="98">
        <f>SUM(UnitSalLdgr[[#This Row],[BBB]:[OBT]])</f>
        <v>48000</v>
      </c>
      <c r="Q24" s="98">
        <v>4000</v>
      </c>
      <c r="R24" s="98">
        <v>4120</v>
      </c>
      <c r="S24" s="98">
        <v>4120</v>
      </c>
      <c r="T24" s="98">
        <v>4120</v>
      </c>
      <c r="U24" s="98">
        <v>4120</v>
      </c>
      <c r="V24" s="98">
        <v>4120</v>
      </c>
      <c r="W24" s="98">
        <v>4120</v>
      </c>
      <c r="X24" s="98">
        <v>4120</v>
      </c>
      <c r="Y24" s="98">
        <v>4120</v>
      </c>
      <c r="Z24" s="98">
        <v>4120</v>
      </c>
      <c r="AA24" s="98">
        <v>4120</v>
      </c>
      <c r="AB24" s="98">
        <v>4120</v>
      </c>
      <c r="AC24" s="107">
        <f>SUM(UnitSalLdgr[[#This Row],[P1]])</f>
        <v>4000</v>
      </c>
      <c r="AD24" s="99">
        <f>UnitSalLdgr[[#This Row],[P1]]+UnitSalLdgr[[#This Row],[P2]]+UnitSalLdgr[[#This Row],[P3]]+UnitSalLdgr[[#This Row],[P4]]+UnitSalLdgr[[#This Row],[P5]]+UnitSalLdgr[[#This Row],[P6]]+UnitSalLdgr[[#This Row],[P7]]+UnitSalLdgr[[#This Row],[P8]]+UnitSalLdgr[[#This Row],[P9]]+UnitSalLdgr[[#This Row],[P10]]+UnitSalLdgr[[#This Row],[P11]]+UnitSalLdgr[[#This Row],[P12]]</f>
        <v>49320</v>
      </c>
      <c r="AE24" s="99">
        <f>UnitSalLdgr[[#This Row],[Total Budget this FY]]-UnitSalLdgr[[#This Row],[19/20 Proj Actuals Total]]</f>
        <v>-1320</v>
      </c>
      <c r="AF24" s="102">
        <f>SUM(UnitSalLdgr[[#This Row],[P1]:[P6]])</f>
        <v>24600</v>
      </c>
      <c r="AG24" s="102">
        <f>SUM(UnitSalLdgr[[#This Row],[P7]:[P12]])</f>
        <v>24720</v>
      </c>
      <c r="AH24" s="100">
        <f>UnitSalLdgr[[#This Row],[P12]]*12</f>
        <v>49440</v>
      </c>
      <c r="AI24" s="101">
        <f>UnitSalLdgr[[#This Row],[BBB]]+UnitSalLdgr[[#This Row],[BBT]]</f>
        <v>48000</v>
      </c>
      <c r="AJ24" s="101">
        <f>UnitSalLdgr[[#This Row],[20/21 BBR Projection Based on P12 Actuals]]-UnitSalLdgr[[#This Row],[20/21 BBR Starting Base (BBB + BBT)]]</f>
        <v>1440</v>
      </c>
      <c r="AK24" s="103">
        <v>0</v>
      </c>
      <c r="AL24" s="104">
        <f>IF(OR(C24=601803,C24=601301,C24=601822,C24=601807),SUM(UnitSalLdgr[[#This Row],[P3]:[P7]]),0)</f>
        <v>0</v>
      </c>
      <c r="AM24" s="104">
        <f>IF(OR(C24=601803,C24=601301,C24=601822,C24=601807),SUM(UnitSalLdgr[[#This Row],[P8]:[P12]]),0)</f>
        <v>0</v>
      </c>
      <c r="AN24" s="105">
        <f>IF(OR(C24=601803,C24=601301,C24=601822,C24=601807),SUM(UnitSalLdgr[[#This Row],[P7]:[P12]]),0)</f>
        <v>0</v>
      </c>
    </row>
    <row r="25" spans="1:45" s="80" customFormat="1" ht="14.25" customHeight="1">
      <c r="A25" s="95">
        <v>48500</v>
      </c>
      <c r="B25" s="75">
        <v>1013</v>
      </c>
      <c r="C25" s="96">
        <v>601300</v>
      </c>
      <c r="D25" s="96" t="s">
        <v>134</v>
      </c>
      <c r="E25" s="26" t="s">
        <v>140</v>
      </c>
      <c r="F25" s="357" t="s">
        <v>121</v>
      </c>
      <c r="G25" s="77">
        <v>200000017</v>
      </c>
      <c r="H25" s="27">
        <v>49000</v>
      </c>
      <c r="I25" s="27">
        <v>1470</v>
      </c>
      <c r="J25" s="27">
        <v>0</v>
      </c>
      <c r="K25" s="27">
        <v>0</v>
      </c>
      <c r="L25" s="27">
        <v>0</v>
      </c>
      <c r="M25" s="98">
        <v>0</v>
      </c>
      <c r="N25" s="98">
        <v>0</v>
      </c>
      <c r="O25" s="98">
        <v>-122.5</v>
      </c>
      <c r="P25" s="98">
        <f>SUM(UnitSalLdgr[[#This Row],[BBB]:[OBT]])</f>
        <v>50347.5</v>
      </c>
      <c r="Q25" s="98">
        <v>4083.33</v>
      </c>
      <c r="R25" s="98">
        <v>4205.83</v>
      </c>
      <c r="S25" s="98">
        <v>4205.83</v>
      </c>
      <c r="T25" s="98">
        <v>4205.83</v>
      </c>
      <c r="U25" s="98">
        <v>4205.83</v>
      </c>
      <c r="V25" s="98">
        <v>4205.83</v>
      </c>
      <c r="W25" s="98">
        <v>4205.83</v>
      </c>
      <c r="X25" s="98">
        <v>4205.83</v>
      </c>
      <c r="Y25" s="98">
        <v>4205.83</v>
      </c>
      <c r="Z25" s="98">
        <v>4205.83</v>
      </c>
      <c r="AA25" s="98">
        <v>4205.83</v>
      </c>
      <c r="AB25" s="98">
        <v>4205.83</v>
      </c>
      <c r="AC25" s="107">
        <f>SUM(UnitSalLdgr[[#This Row],[P1]])</f>
        <v>4083.33</v>
      </c>
      <c r="AD25" s="99">
        <f>UnitSalLdgr[[#This Row],[P1]]+UnitSalLdgr[[#This Row],[P2]]+UnitSalLdgr[[#This Row],[P3]]+UnitSalLdgr[[#This Row],[P4]]+UnitSalLdgr[[#This Row],[P5]]+UnitSalLdgr[[#This Row],[P6]]+UnitSalLdgr[[#This Row],[P7]]+UnitSalLdgr[[#This Row],[P8]]+UnitSalLdgr[[#This Row],[P9]]+UnitSalLdgr[[#This Row],[P10]]+UnitSalLdgr[[#This Row],[P11]]+UnitSalLdgr[[#This Row],[P12]]</f>
        <v>50347.460000000014</v>
      </c>
      <c r="AE25" s="99">
        <f>UnitSalLdgr[[#This Row],[Total Budget this FY]]-UnitSalLdgr[[#This Row],[19/20 Proj Actuals Total]]</f>
        <v>3.99999999863212E-2</v>
      </c>
      <c r="AF25" s="102">
        <f>SUM(UnitSalLdgr[[#This Row],[P1]:[P6]])</f>
        <v>25112.480000000003</v>
      </c>
      <c r="AG25" s="102">
        <f>SUM(UnitSalLdgr[[#This Row],[P7]:[P12]])</f>
        <v>25234.980000000003</v>
      </c>
      <c r="AH25" s="100">
        <f>UnitSalLdgr[[#This Row],[P12]]*12</f>
        <v>50469.96</v>
      </c>
      <c r="AI25" s="101">
        <f>UnitSalLdgr[[#This Row],[BBB]]+UnitSalLdgr[[#This Row],[BBT]]</f>
        <v>50470</v>
      </c>
      <c r="AJ25" s="101">
        <f>UnitSalLdgr[[#This Row],[20/21 BBR Projection Based on P12 Actuals]]-UnitSalLdgr[[#This Row],[20/21 BBR Starting Base (BBB + BBT)]]</f>
        <v>-4.0000000000873115E-2</v>
      </c>
      <c r="AK25" s="103">
        <v>0</v>
      </c>
      <c r="AL25" s="104">
        <f>IF(OR(C25=601803,C25=601301,C25=601822,C25=601807),SUM(UnitSalLdgr[[#This Row],[P3]:[P7]]),0)</f>
        <v>0</v>
      </c>
      <c r="AM25" s="104">
        <f>IF(OR(C25=601803,C25=601301,C25=601822,C25=601807),SUM(UnitSalLdgr[[#This Row],[P8]:[P12]]),0)</f>
        <v>0</v>
      </c>
      <c r="AN25" s="105">
        <f>IF(OR(C25=601803,C25=601301,C25=601822,C25=601807),SUM(UnitSalLdgr[[#This Row],[P7]:[P12]]),0)</f>
        <v>0</v>
      </c>
    </row>
    <row r="26" spans="1:45" s="80" customFormat="1" ht="15.75" customHeight="1">
      <c r="A26" s="95">
        <v>48500</v>
      </c>
      <c r="B26" s="75">
        <v>1013</v>
      </c>
      <c r="C26" s="96">
        <v>601300</v>
      </c>
      <c r="D26" s="96" t="s">
        <v>134</v>
      </c>
      <c r="E26" s="26" t="s">
        <v>141</v>
      </c>
      <c r="F26" s="357" t="s">
        <v>121</v>
      </c>
      <c r="G26" s="77">
        <v>200000018</v>
      </c>
      <c r="H26" s="27">
        <v>50000</v>
      </c>
      <c r="I26" s="27">
        <v>1500</v>
      </c>
      <c r="J26" s="27">
        <v>0</v>
      </c>
      <c r="K26" s="27">
        <v>0</v>
      </c>
      <c r="L26" s="27">
        <v>0</v>
      </c>
      <c r="M26" s="98">
        <v>0</v>
      </c>
      <c r="N26" s="98">
        <v>0</v>
      </c>
      <c r="O26" s="98">
        <v>-125</v>
      </c>
      <c r="P26" s="98">
        <f>SUM(UnitSalLdgr[[#This Row],[BBB]:[OBT]])</f>
        <v>51375</v>
      </c>
      <c r="Q26" s="98">
        <v>4166.67</v>
      </c>
      <c r="R26" s="98">
        <v>4291.67</v>
      </c>
      <c r="S26" s="98">
        <v>4291.67</v>
      </c>
      <c r="T26" s="98">
        <v>4291.67</v>
      </c>
      <c r="U26" s="98">
        <v>4291.67</v>
      </c>
      <c r="V26" s="98">
        <v>4291.67</v>
      </c>
      <c r="W26" s="98">
        <v>4291.67</v>
      </c>
      <c r="X26" s="98">
        <v>4291.67</v>
      </c>
      <c r="Y26" s="98">
        <v>4291.67</v>
      </c>
      <c r="Z26" s="98">
        <v>4291.67</v>
      </c>
      <c r="AA26" s="98">
        <v>4291.67</v>
      </c>
      <c r="AB26" s="98">
        <v>4291.67</v>
      </c>
      <c r="AC26" s="107">
        <f>SUM(UnitSalLdgr[[#This Row],[P1]])</f>
        <v>4166.67</v>
      </c>
      <c r="AD26" s="99">
        <f>UnitSalLdgr[[#This Row],[P1]]+UnitSalLdgr[[#This Row],[P2]]+UnitSalLdgr[[#This Row],[P3]]+UnitSalLdgr[[#This Row],[P4]]+UnitSalLdgr[[#This Row],[P5]]+UnitSalLdgr[[#This Row],[P6]]+UnitSalLdgr[[#This Row],[P7]]+UnitSalLdgr[[#This Row],[P8]]+UnitSalLdgr[[#This Row],[P9]]+UnitSalLdgr[[#This Row],[P10]]+UnitSalLdgr[[#This Row],[P11]]+UnitSalLdgr[[#This Row],[P12]]</f>
        <v>51375.039999999986</v>
      </c>
      <c r="AE26" s="99">
        <f>UnitSalLdgr[[#This Row],[Total Budget this FY]]-UnitSalLdgr[[#This Row],[19/20 Proj Actuals Total]]</f>
        <v>-3.99999999863212E-2</v>
      </c>
      <c r="AF26" s="102">
        <f>SUM(UnitSalLdgr[[#This Row],[P1]:[P6]])</f>
        <v>25625.019999999997</v>
      </c>
      <c r="AG26" s="102">
        <f>SUM(UnitSalLdgr[[#This Row],[P7]:[P12]])</f>
        <v>25750.019999999997</v>
      </c>
      <c r="AH26" s="100">
        <f>UnitSalLdgr[[#This Row],[P12]]*12</f>
        <v>51500.04</v>
      </c>
      <c r="AI26" s="101">
        <f>UnitSalLdgr[[#This Row],[BBB]]+UnitSalLdgr[[#This Row],[BBT]]</f>
        <v>51500</v>
      </c>
      <c r="AJ26" s="101">
        <f>UnitSalLdgr[[#This Row],[20/21 BBR Projection Based on P12 Actuals]]-UnitSalLdgr[[#This Row],[20/21 BBR Starting Base (BBB + BBT)]]</f>
        <v>4.0000000000873115E-2</v>
      </c>
      <c r="AK26" s="103">
        <v>0</v>
      </c>
      <c r="AL26" s="104">
        <f>IF(OR(C26=601803,C26=601301,C26=601822,C26=601807),SUM(UnitSalLdgr[[#This Row],[P3]:[P7]]),0)</f>
        <v>0</v>
      </c>
      <c r="AM26" s="104">
        <f>IF(OR(C26=601803,C26=601301,C26=601822,C26=601807),SUM(UnitSalLdgr[[#This Row],[P8]:[P12]]),0)</f>
        <v>0</v>
      </c>
      <c r="AN26" s="105">
        <f>IF(OR(C26=601803,C26=601301,C26=601822,C26=601807),SUM(UnitSalLdgr[[#This Row],[P7]:[P12]]),0)</f>
        <v>0</v>
      </c>
    </row>
    <row r="27" spans="1:45" s="80" customFormat="1" ht="15.75" customHeight="1">
      <c r="A27" s="95">
        <v>48500</v>
      </c>
      <c r="B27" s="75">
        <v>1013</v>
      </c>
      <c r="C27" s="96">
        <v>601300</v>
      </c>
      <c r="D27" s="96" t="s">
        <v>134</v>
      </c>
      <c r="E27" s="26" t="s">
        <v>142</v>
      </c>
      <c r="F27" s="357" t="s">
        <v>137</v>
      </c>
      <c r="G27" s="77">
        <v>200000019</v>
      </c>
      <c r="H27" s="27">
        <v>51000</v>
      </c>
      <c r="I27" s="27">
        <v>1530</v>
      </c>
      <c r="J27" s="27">
        <v>0</v>
      </c>
      <c r="K27" s="27">
        <v>0</v>
      </c>
      <c r="L27" s="27">
        <v>0</v>
      </c>
      <c r="M27" s="98">
        <v>0</v>
      </c>
      <c r="N27" s="98">
        <v>0</v>
      </c>
      <c r="O27" s="98">
        <v>-127.5</v>
      </c>
      <c r="P27" s="98">
        <f>SUM(UnitSalLdgr[[#This Row],[BBB]:[OBT]])</f>
        <v>52402.5</v>
      </c>
      <c r="Q27" s="98">
        <v>4250</v>
      </c>
      <c r="R27" s="98">
        <v>4377.5</v>
      </c>
      <c r="S27" s="98">
        <v>4377.5</v>
      </c>
      <c r="T27" s="98">
        <v>4377.5</v>
      </c>
      <c r="U27" s="98">
        <v>4377.5</v>
      </c>
      <c r="V27" s="98">
        <v>4377.5</v>
      </c>
      <c r="W27" s="98">
        <v>4377.5</v>
      </c>
      <c r="X27" s="98">
        <v>4377.5</v>
      </c>
      <c r="Y27" s="98">
        <v>4377.5</v>
      </c>
      <c r="Z27" s="98">
        <v>4377.5</v>
      </c>
      <c r="AA27" s="98">
        <v>4377.5</v>
      </c>
      <c r="AB27" s="98">
        <v>4377.5</v>
      </c>
      <c r="AC27" s="107">
        <f>SUM(UnitSalLdgr[[#This Row],[P1]])</f>
        <v>4250</v>
      </c>
      <c r="AD27" s="99">
        <f>UnitSalLdgr[[#This Row],[P1]]+UnitSalLdgr[[#This Row],[P2]]+UnitSalLdgr[[#This Row],[P3]]+UnitSalLdgr[[#This Row],[P4]]+UnitSalLdgr[[#This Row],[P5]]+UnitSalLdgr[[#This Row],[P6]]+UnitSalLdgr[[#This Row],[P7]]+UnitSalLdgr[[#This Row],[P8]]+UnitSalLdgr[[#This Row],[P9]]+UnitSalLdgr[[#This Row],[P10]]+UnitSalLdgr[[#This Row],[P11]]+UnitSalLdgr[[#This Row],[P12]]</f>
        <v>52402.5</v>
      </c>
      <c r="AE27" s="99">
        <f>UnitSalLdgr[[#This Row],[Total Budget this FY]]-UnitSalLdgr[[#This Row],[19/20 Proj Actuals Total]]</f>
        <v>0</v>
      </c>
      <c r="AF27" s="102">
        <f>SUM(UnitSalLdgr[[#This Row],[P1]:[P6]])</f>
        <v>26137.5</v>
      </c>
      <c r="AG27" s="102">
        <f>SUM(UnitSalLdgr[[#This Row],[P7]:[P12]])</f>
        <v>26265</v>
      </c>
      <c r="AH27" s="100">
        <f>UnitSalLdgr[[#This Row],[P12]]*12</f>
        <v>52530</v>
      </c>
      <c r="AI27" s="101">
        <f>UnitSalLdgr[[#This Row],[BBB]]+UnitSalLdgr[[#This Row],[BBT]]</f>
        <v>52530</v>
      </c>
      <c r="AJ27" s="101">
        <f>UnitSalLdgr[[#This Row],[20/21 BBR Projection Based on P12 Actuals]]-UnitSalLdgr[[#This Row],[20/21 BBR Starting Base (BBB + BBT)]]</f>
        <v>0</v>
      </c>
      <c r="AK27" s="103">
        <v>0</v>
      </c>
      <c r="AL27" s="104">
        <f>IF(OR(C27=601803,C27=601301,C27=601822,C27=601807),SUM(UnitSalLdgr[[#This Row],[P3]:[P7]]),0)</f>
        <v>0</v>
      </c>
      <c r="AM27" s="104">
        <f>IF(OR(C27=601803,C27=601301,C27=601822,C27=601807),SUM(UnitSalLdgr[[#This Row],[P8]:[P12]]),0)</f>
        <v>0</v>
      </c>
      <c r="AN27" s="105">
        <f>IF(OR(C27=601803,C27=601301,C27=601822,C27=601807),SUM(UnitSalLdgr[[#This Row],[P7]:[P12]]),0)</f>
        <v>0</v>
      </c>
    </row>
    <row r="28" spans="1:45" ht="15.75" customHeight="1">
      <c r="A28" s="95">
        <v>48500</v>
      </c>
      <c r="B28" s="75">
        <v>1014</v>
      </c>
      <c r="C28" s="96">
        <v>601100</v>
      </c>
      <c r="D28" s="96" t="s">
        <v>119</v>
      </c>
      <c r="E28" s="26" t="s">
        <v>143</v>
      </c>
      <c r="F28" s="357" t="s">
        <v>121</v>
      </c>
      <c r="G28" s="77">
        <v>200000020</v>
      </c>
      <c r="H28" s="27">
        <v>70000</v>
      </c>
      <c r="I28" s="27">
        <v>2100</v>
      </c>
      <c r="J28" s="27">
        <v>0</v>
      </c>
      <c r="K28" s="27">
        <v>0</v>
      </c>
      <c r="L28" s="27">
        <v>0</v>
      </c>
      <c r="M28" s="98">
        <v>0</v>
      </c>
      <c r="N28" s="98">
        <v>0</v>
      </c>
      <c r="O28" s="98">
        <v>-350</v>
      </c>
      <c r="P28" s="98">
        <f>SUM(UnitSalLdgr[[#This Row],[BBB]:[OBT]])</f>
        <v>71750</v>
      </c>
      <c r="Q28" s="98">
        <v>5830</v>
      </c>
      <c r="R28" s="98">
        <v>5830</v>
      </c>
      <c r="S28" s="98">
        <v>6008.33</v>
      </c>
      <c r="T28" s="98">
        <v>6008.33</v>
      </c>
      <c r="U28" s="98">
        <v>6008.33</v>
      </c>
      <c r="V28" s="98">
        <v>6008.33</v>
      </c>
      <c r="W28" s="98">
        <v>6008.33</v>
      </c>
      <c r="X28" s="98">
        <v>6008.33</v>
      </c>
      <c r="Y28" s="98">
        <v>6008.33</v>
      </c>
      <c r="Z28" s="98">
        <v>6008.33</v>
      </c>
      <c r="AA28" s="98">
        <v>6008.33</v>
      </c>
      <c r="AB28" s="98">
        <v>6008.33</v>
      </c>
      <c r="AC28" s="107">
        <f>SUM(UnitSalLdgr[[#This Row],[P1]])</f>
        <v>5830</v>
      </c>
      <c r="AD28" s="99">
        <f>UnitSalLdgr[[#This Row],[P1]]+UnitSalLdgr[[#This Row],[P2]]+UnitSalLdgr[[#This Row],[P3]]+UnitSalLdgr[[#This Row],[P4]]+UnitSalLdgr[[#This Row],[P5]]+UnitSalLdgr[[#This Row],[P6]]+UnitSalLdgr[[#This Row],[P7]]+UnitSalLdgr[[#This Row],[P8]]+UnitSalLdgr[[#This Row],[P9]]+UnitSalLdgr[[#This Row],[P10]]+UnitSalLdgr[[#This Row],[P11]]+UnitSalLdgr[[#This Row],[P12]]</f>
        <v>71743.300000000017</v>
      </c>
      <c r="AE28" s="99">
        <f>UnitSalLdgr[[#This Row],[Total Budget this FY]]-UnitSalLdgr[[#This Row],[19/20 Proj Actuals Total]]</f>
        <v>6.6999999999825377</v>
      </c>
      <c r="AF28" s="102">
        <f>SUM(UnitSalLdgr[[#This Row],[P1]:[P6]])</f>
        <v>35693.320000000007</v>
      </c>
      <c r="AG28" s="102">
        <f>SUM(UnitSalLdgr[[#This Row],[P7]:[P12]])</f>
        <v>36049.980000000003</v>
      </c>
      <c r="AH28" s="100">
        <f>UnitSalLdgr[[#This Row],[P12]]*12</f>
        <v>72099.959999999992</v>
      </c>
      <c r="AI28" s="101">
        <f>UnitSalLdgr[[#This Row],[BBB]]+UnitSalLdgr[[#This Row],[BBT]]</f>
        <v>72100</v>
      </c>
      <c r="AJ28" s="101">
        <f>UnitSalLdgr[[#This Row],[20/21 BBR Projection Based on P12 Actuals]]-UnitSalLdgr[[#This Row],[20/21 BBR Starting Base (BBB + BBT)]]</f>
        <v>-4.0000000008149073E-2</v>
      </c>
      <c r="AK28" s="103">
        <v>0</v>
      </c>
      <c r="AL28" s="104">
        <f>IF(OR(C28=601803,C28=601301,C28=601822,C28=601807),SUM(UnitSalLdgr[[#This Row],[P3]:[P7]]),0)</f>
        <v>0</v>
      </c>
      <c r="AM28" s="104">
        <f>IF(OR(C28=601803,C28=601301,C28=601822,C28=601807),SUM(UnitSalLdgr[[#This Row],[P8]:[P12]]),0)</f>
        <v>0</v>
      </c>
      <c r="AN28" s="105">
        <f>IF(OR(C28=601803,C28=601301,C28=601822,C28=601807),SUM(UnitSalLdgr[[#This Row],[P7]:[P12]]),0)</f>
        <v>0</v>
      </c>
      <c r="AO28" s="11"/>
      <c r="AP28" s="11"/>
      <c r="AQ28" s="11"/>
      <c r="AR28" s="11"/>
      <c r="AS28" s="11"/>
    </row>
    <row r="29" spans="1:45" ht="15.75" customHeight="1">
      <c r="A29" s="95">
        <v>48500</v>
      </c>
      <c r="B29" s="75">
        <v>1014</v>
      </c>
      <c r="C29" s="96">
        <v>601100</v>
      </c>
      <c r="D29" s="96" t="s">
        <v>119</v>
      </c>
      <c r="E29" s="26" t="s">
        <v>144</v>
      </c>
      <c r="F29" s="357" t="s">
        <v>121</v>
      </c>
      <c r="G29" s="77">
        <v>200000021</v>
      </c>
      <c r="H29" s="27">
        <v>71000</v>
      </c>
      <c r="I29" s="27">
        <v>2130</v>
      </c>
      <c r="J29" s="27">
        <v>0</v>
      </c>
      <c r="K29" s="27">
        <v>0</v>
      </c>
      <c r="L29" s="27">
        <v>0</v>
      </c>
      <c r="M29" s="98">
        <v>0</v>
      </c>
      <c r="N29" s="98">
        <v>0</v>
      </c>
      <c r="O29" s="98">
        <v>-355</v>
      </c>
      <c r="P29" s="98">
        <f>SUM(UnitSalLdgr[[#This Row],[BBB]:[OBT]])</f>
        <v>72775</v>
      </c>
      <c r="Q29" s="98">
        <v>5917</v>
      </c>
      <c r="R29" s="98">
        <v>5917</v>
      </c>
      <c r="S29" s="98">
        <v>6094.17</v>
      </c>
      <c r="T29" s="98">
        <v>6094.17</v>
      </c>
      <c r="U29" s="98">
        <v>6094.17</v>
      </c>
      <c r="V29" s="98">
        <v>6094.17</v>
      </c>
      <c r="W29" s="98">
        <v>6094.17</v>
      </c>
      <c r="X29" s="98">
        <v>6094.17</v>
      </c>
      <c r="Y29" s="98">
        <v>6094.17</v>
      </c>
      <c r="Z29" s="98">
        <v>6094.17</v>
      </c>
      <c r="AA29" s="98">
        <v>6094.17</v>
      </c>
      <c r="AB29" s="98">
        <v>6094.17</v>
      </c>
      <c r="AC29" s="107">
        <f>SUM(UnitSalLdgr[[#This Row],[P1]])</f>
        <v>5917</v>
      </c>
      <c r="AD29" s="99">
        <f>UnitSalLdgr[[#This Row],[P1]]+UnitSalLdgr[[#This Row],[P2]]+UnitSalLdgr[[#This Row],[P3]]+UnitSalLdgr[[#This Row],[P4]]+UnitSalLdgr[[#This Row],[P5]]+UnitSalLdgr[[#This Row],[P6]]+UnitSalLdgr[[#This Row],[P7]]+UnitSalLdgr[[#This Row],[P8]]+UnitSalLdgr[[#This Row],[P9]]+UnitSalLdgr[[#This Row],[P10]]+UnitSalLdgr[[#This Row],[P11]]+UnitSalLdgr[[#This Row],[P12]]</f>
        <v>72775.699999999983</v>
      </c>
      <c r="AE29" s="99">
        <f>UnitSalLdgr[[#This Row],[Total Budget this FY]]-UnitSalLdgr[[#This Row],[19/20 Proj Actuals Total]]</f>
        <v>-0.6999999999825377</v>
      </c>
      <c r="AF29" s="102">
        <f>SUM(UnitSalLdgr[[#This Row],[P1]:[P6]])</f>
        <v>36210.679999999993</v>
      </c>
      <c r="AG29" s="102">
        <f>SUM(UnitSalLdgr[[#This Row],[P7]:[P12]])</f>
        <v>36565.019999999997</v>
      </c>
      <c r="AH29" s="100">
        <f>UnitSalLdgr[[#This Row],[P12]]*12</f>
        <v>73130.040000000008</v>
      </c>
      <c r="AI29" s="101">
        <f>UnitSalLdgr[[#This Row],[BBB]]+UnitSalLdgr[[#This Row],[BBT]]</f>
        <v>73130</v>
      </c>
      <c r="AJ29" s="101">
        <f>UnitSalLdgr[[#This Row],[20/21 BBR Projection Based on P12 Actuals]]-UnitSalLdgr[[#This Row],[20/21 BBR Starting Base (BBB + BBT)]]</f>
        <v>4.0000000008149073E-2</v>
      </c>
      <c r="AK29" s="103">
        <v>0</v>
      </c>
      <c r="AL29" s="104">
        <f>IF(OR(C29=601803,C29=601301,C29=601822,C29=601807),SUM(UnitSalLdgr[[#This Row],[P3]:[P7]]),0)</f>
        <v>0</v>
      </c>
      <c r="AM29" s="104">
        <f>IF(OR(C29=601803,C29=601301,C29=601822,C29=601807),SUM(UnitSalLdgr[[#This Row],[P8]:[P12]]),0)</f>
        <v>0</v>
      </c>
      <c r="AN29" s="105">
        <f>IF(OR(C29=601803,C29=601301,C29=601822,C29=601807),SUM(UnitSalLdgr[[#This Row],[P7]:[P12]]),0)</f>
        <v>0</v>
      </c>
      <c r="AO29" s="11"/>
      <c r="AP29" s="11"/>
      <c r="AQ29" s="11"/>
      <c r="AR29" s="11"/>
      <c r="AS29" s="11"/>
    </row>
    <row r="30" spans="1:45" ht="15.75" customHeight="1">
      <c r="A30" s="95">
        <v>48500</v>
      </c>
      <c r="B30" s="75">
        <v>1014</v>
      </c>
      <c r="C30" s="96">
        <v>601100</v>
      </c>
      <c r="D30" s="96" t="s">
        <v>119</v>
      </c>
      <c r="E30" s="26" t="s">
        <v>145</v>
      </c>
      <c r="F30" s="357" t="s">
        <v>121</v>
      </c>
      <c r="G30" s="77">
        <v>200000022</v>
      </c>
      <c r="H30" s="27">
        <v>72000</v>
      </c>
      <c r="I30" s="27">
        <v>2160</v>
      </c>
      <c r="J30" s="27">
        <v>0</v>
      </c>
      <c r="K30" s="27">
        <v>0</v>
      </c>
      <c r="L30" s="27">
        <v>0</v>
      </c>
      <c r="M30" s="98">
        <v>0</v>
      </c>
      <c r="N30" s="98">
        <v>0</v>
      </c>
      <c r="O30" s="98">
        <v>-360</v>
      </c>
      <c r="P30" s="98">
        <f>SUM(UnitSalLdgr[[#This Row],[BBB]:[OBT]])</f>
        <v>73800</v>
      </c>
      <c r="Q30" s="98">
        <v>6000</v>
      </c>
      <c r="R30" s="98">
        <v>6000</v>
      </c>
      <c r="S30" s="98">
        <v>6180</v>
      </c>
      <c r="T30" s="98">
        <v>6180</v>
      </c>
      <c r="U30" s="98">
        <v>6180</v>
      </c>
      <c r="V30" s="98">
        <v>6180</v>
      </c>
      <c r="W30" s="98">
        <v>6180</v>
      </c>
      <c r="X30" s="98">
        <v>6180</v>
      </c>
      <c r="Y30" s="98">
        <v>6180</v>
      </c>
      <c r="Z30" s="98">
        <v>6180</v>
      </c>
      <c r="AA30" s="98">
        <v>6180</v>
      </c>
      <c r="AB30" s="98">
        <v>6180</v>
      </c>
      <c r="AC30" s="107">
        <f>SUM(UnitSalLdgr[[#This Row],[P1]])</f>
        <v>6000</v>
      </c>
      <c r="AD30" s="99">
        <f>UnitSalLdgr[[#This Row],[P1]]+UnitSalLdgr[[#This Row],[P2]]+UnitSalLdgr[[#This Row],[P3]]+UnitSalLdgr[[#This Row],[P4]]+UnitSalLdgr[[#This Row],[P5]]+UnitSalLdgr[[#This Row],[P6]]+UnitSalLdgr[[#This Row],[P7]]+UnitSalLdgr[[#This Row],[P8]]+UnitSalLdgr[[#This Row],[P9]]+UnitSalLdgr[[#This Row],[P10]]+UnitSalLdgr[[#This Row],[P11]]+UnitSalLdgr[[#This Row],[P12]]</f>
        <v>73800</v>
      </c>
      <c r="AE30" s="99">
        <f>UnitSalLdgr[[#This Row],[Total Budget this FY]]-UnitSalLdgr[[#This Row],[19/20 Proj Actuals Total]]</f>
        <v>0</v>
      </c>
      <c r="AF30" s="102">
        <f>SUM(UnitSalLdgr[[#This Row],[P1]:[P6]])</f>
        <v>36720</v>
      </c>
      <c r="AG30" s="102">
        <f>SUM(UnitSalLdgr[[#This Row],[P7]:[P12]])</f>
        <v>37080</v>
      </c>
      <c r="AH30" s="100">
        <f>UnitSalLdgr[[#This Row],[P12]]*12</f>
        <v>74160</v>
      </c>
      <c r="AI30" s="101">
        <f>UnitSalLdgr[[#This Row],[BBB]]+UnitSalLdgr[[#This Row],[BBT]]</f>
        <v>74160</v>
      </c>
      <c r="AJ30" s="101">
        <f>UnitSalLdgr[[#This Row],[20/21 BBR Projection Based on P12 Actuals]]-UnitSalLdgr[[#This Row],[20/21 BBR Starting Base (BBB + BBT)]]</f>
        <v>0</v>
      </c>
      <c r="AK30" s="103">
        <v>0</v>
      </c>
      <c r="AL30" s="104">
        <f>IF(OR(C30=601803,C30=601301,C30=601822,C30=601807),SUM(UnitSalLdgr[[#This Row],[P3]:[P7]]),0)</f>
        <v>0</v>
      </c>
      <c r="AM30" s="104">
        <f>IF(OR(C30=601803,C30=601301,C30=601822,C30=601807),SUM(UnitSalLdgr[[#This Row],[P8]:[P12]]),0)</f>
        <v>0</v>
      </c>
      <c r="AN30" s="105">
        <f>IF(OR(C30=601803,C30=601301,C30=601822,C30=601807),SUM(UnitSalLdgr[[#This Row],[P7]:[P12]]),0)</f>
        <v>0</v>
      </c>
      <c r="AO30" s="11"/>
      <c r="AP30" s="11"/>
      <c r="AQ30" s="11"/>
      <c r="AR30" s="11"/>
      <c r="AS30" s="11"/>
    </row>
    <row r="31" spans="1:45" ht="15.75" customHeight="1">
      <c r="A31" s="95">
        <v>48500</v>
      </c>
      <c r="B31" s="75">
        <v>1014</v>
      </c>
      <c r="C31" s="96">
        <v>601100</v>
      </c>
      <c r="D31" s="96" t="s">
        <v>119</v>
      </c>
      <c r="E31" s="26" t="s">
        <v>146</v>
      </c>
      <c r="F31" s="357" t="s">
        <v>121</v>
      </c>
      <c r="G31" s="77">
        <v>200000023</v>
      </c>
      <c r="H31" s="27">
        <v>73000</v>
      </c>
      <c r="I31" s="27">
        <v>2190</v>
      </c>
      <c r="J31" s="27">
        <v>0</v>
      </c>
      <c r="K31" s="27">
        <v>0</v>
      </c>
      <c r="L31" s="27">
        <v>0</v>
      </c>
      <c r="M31" s="98">
        <v>0</v>
      </c>
      <c r="N31" s="98">
        <v>0</v>
      </c>
      <c r="O31" s="98">
        <v>-365</v>
      </c>
      <c r="P31" s="98">
        <f>SUM(UnitSalLdgr[[#This Row],[BBB]:[OBT]])</f>
        <v>74825</v>
      </c>
      <c r="Q31" s="98">
        <v>6084</v>
      </c>
      <c r="R31" s="98">
        <v>6084</v>
      </c>
      <c r="S31" s="98">
        <v>6265.83</v>
      </c>
      <c r="T31" s="98">
        <v>6265.83</v>
      </c>
      <c r="U31" s="98">
        <v>6265.83</v>
      </c>
      <c r="V31" s="98">
        <v>6265.83</v>
      </c>
      <c r="W31" s="98">
        <v>6265.83</v>
      </c>
      <c r="X31" s="98">
        <v>6265.83</v>
      </c>
      <c r="Y31" s="98">
        <v>6265.83</v>
      </c>
      <c r="Z31" s="98">
        <v>6265.83</v>
      </c>
      <c r="AA31" s="98">
        <v>6265.83</v>
      </c>
      <c r="AB31" s="98">
        <v>6265.83</v>
      </c>
      <c r="AC31" s="107">
        <f>SUM(UnitSalLdgr[[#This Row],[P1]])</f>
        <v>6084</v>
      </c>
      <c r="AD31" s="99">
        <f>UnitSalLdgr[[#This Row],[P1]]+UnitSalLdgr[[#This Row],[P2]]+UnitSalLdgr[[#This Row],[P3]]+UnitSalLdgr[[#This Row],[P4]]+UnitSalLdgr[[#This Row],[P5]]+UnitSalLdgr[[#This Row],[P6]]+UnitSalLdgr[[#This Row],[P7]]+UnitSalLdgr[[#This Row],[P8]]+UnitSalLdgr[[#This Row],[P9]]+UnitSalLdgr[[#This Row],[P10]]+UnitSalLdgr[[#This Row],[P11]]+UnitSalLdgr[[#This Row],[P12]]</f>
        <v>74826.300000000017</v>
      </c>
      <c r="AE31" s="99">
        <f>UnitSalLdgr[[#This Row],[Total Budget this FY]]-UnitSalLdgr[[#This Row],[19/20 Proj Actuals Total]]</f>
        <v>-1.3000000000174623</v>
      </c>
      <c r="AF31" s="102">
        <f>SUM(UnitSalLdgr[[#This Row],[P1]:[P6]])</f>
        <v>37231.320000000007</v>
      </c>
      <c r="AG31" s="102">
        <f>SUM(UnitSalLdgr[[#This Row],[P7]:[P12]])</f>
        <v>37594.980000000003</v>
      </c>
      <c r="AH31" s="100">
        <f>UnitSalLdgr[[#This Row],[P12]]*12</f>
        <v>75189.959999999992</v>
      </c>
      <c r="AI31" s="101">
        <f>UnitSalLdgr[[#This Row],[BBB]]+UnitSalLdgr[[#This Row],[BBT]]</f>
        <v>75190</v>
      </c>
      <c r="AJ31" s="101">
        <f>UnitSalLdgr[[#This Row],[20/21 BBR Projection Based on P12 Actuals]]-UnitSalLdgr[[#This Row],[20/21 BBR Starting Base (BBB + BBT)]]</f>
        <v>-4.0000000008149073E-2</v>
      </c>
      <c r="AK31" s="103">
        <v>0</v>
      </c>
      <c r="AL31" s="104">
        <f>IF(OR(C31=601803,C31=601301,C31=601822,C31=601807),SUM(UnitSalLdgr[[#This Row],[P3]:[P7]]),0)</f>
        <v>0</v>
      </c>
      <c r="AM31" s="104">
        <f>IF(OR(C31=601803,C31=601301,C31=601822,C31=601807),SUM(UnitSalLdgr[[#This Row],[P8]:[P12]]),0)</f>
        <v>0</v>
      </c>
      <c r="AN31" s="105">
        <f>IF(OR(C31=601803,C31=601301,C31=601822,C31=601807),SUM(UnitSalLdgr[[#This Row],[P7]:[P12]]),0)</f>
        <v>0</v>
      </c>
      <c r="AO31" s="11"/>
      <c r="AP31" s="11"/>
      <c r="AQ31" s="11"/>
      <c r="AR31" s="11"/>
      <c r="AS31" s="11"/>
    </row>
    <row r="32" spans="1:45" ht="15.75" customHeight="1">
      <c r="A32" s="95">
        <v>48500</v>
      </c>
      <c r="B32" s="75">
        <v>1014</v>
      </c>
      <c r="C32" s="96">
        <v>601100</v>
      </c>
      <c r="D32" s="96" t="s">
        <v>119</v>
      </c>
      <c r="E32" s="26" t="s">
        <v>147</v>
      </c>
      <c r="F32" s="357" t="s">
        <v>121</v>
      </c>
      <c r="G32" s="77">
        <v>200000024</v>
      </c>
      <c r="H32" s="27">
        <v>74000</v>
      </c>
      <c r="I32" s="27">
        <v>2220</v>
      </c>
      <c r="J32" s="27">
        <v>0</v>
      </c>
      <c r="K32" s="27">
        <v>0</v>
      </c>
      <c r="L32" s="27">
        <v>0</v>
      </c>
      <c r="M32" s="98">
        <v>0</v>
      </c>
      <c r="N32" s="98">
        <v>0</v>
      </c>
      <c r="O32" s="98">
        <v>-370</v>
      </c>
      <c r="P32" s="98">
        <f>SUM(UnitSalLdgr[[#This Row],[BBB]:[OBT]])</f>
        <v>75850</v>
      </c>
      <c r="Q32" s="98">
        <v>6167</v>
      </c>
      <c r="R32" s="98">
        <v>6167</v>
      </c>
      <c r="S32" s="98">
        <v>6351.67</v>
      </c>
      <c r="T32" s="98">
        <v>6351.67</v>
      </c>
      <c r="U32" s="98">
        <v>6351.67</v>
      </c>
      <c r="V32" s="98">
        <v>6351.67</v>
      </c>
      <c r="W32" s="98">
        <v>6351.67</v>
      </c>
      <c r="X32" s="98">
        <v>6351.67</v>
      </c>
      <c r="Y32" s="98">
        <v>6351.67</v>
      </c>
      <c r="Z32" s="98">
        <v>6351.67</v>
      </c>
      <c r="AA32" s="98">
        <v>6351.67</v>
      </c>
      <c r="AB32" s="98">
        <v>6351.67</v>
      </c>
      <c r="AC32" s="107">
        <f>SUM(UnitSalLdgr[[#This Row],[P1]])</f>
        <v>6167</v>
      </c>
      <c r="AD32" s="99">
        <f>UnitSalLdgr[[#This Row],[P1]]+UnitSalLdgr[[#This Row],[P2]]+UnitSalLdgr[[#This Row],[P3]]+UnitSalLdgr[[#This Row],[P4]]+UnitSalLdgr[[#This Row],[P5]]+UnitSalLdgr[[#This Row],[P6]]+UnitSalLdgr[[#This Row],[P7]]+UnitSalLdgr[[#This Row],[P8]]+UnitSalLdgr[[#This Row],[P9]]+UnitSalLdgr[[#This Row],[P10]]+UnitSalLdgr[[#This Row],[P11]]+UnitSalLdgr[[#This Row],[P12]]</f>
        <v>75850.699999999983</v>
      </c>
      <c r="AE32" s="99">
        <f>UnitSalLdgr[[#This Row],[Total Budget this FY]]-UnitSalLdgr[[#This Row],[19/20 Proj Actuals Total]]</f>
        <v>-0.6999999999825377</v>
      </c>
      <c r="AF32" s="102">
        <f>SUM(UnitSalLdgr[[#This Row],[P1]:[P6]])</f>
        <v>37740.679999999993</v>
      </c>
      <c r="AG32" s="102">
        <f>SUM(UnitSalLdgr[[#This Row],[P7]:[P12]])</f>
        <v>38110.019999999997</v>
      </c>
      <c r="AH32" s="100">
        <f>UnitSalLdgr[[#This Row],[P12]]*12</f>
        <v>76220.040000000008</v>
      </c>
      <c r="AI32" s="101">
        <f>UnitSalLdgr[[#This Row],[BBB]]+UnitSalLdgr[[#This Row],[BBT]]</f>
        <v>76220</v>
      </c>
      <c r="AJ32" s="101">
        <f>UnitSalLdgr[[#This Row],[20/21 BBR Projection Based on P12 Actuals]]-UnitSalLdgr[[#This Row],[20/21 BBR Starting Base (BBB + BBT)]]</f>
        <v>4.0000000008149073E-2</v>
      </c>
      <c r="AK32" s="103">
        <v>0</v>
      </c>
      <c r="AL32" s="104">
        <f>IF(OR(C32=601803,C32=601301,C32=601822,C32=601807),SUM(UnitSalLdgr[[#This Row],[P3]:[P7]]),0)</f>
        <v>0</v>
      </c>
      <c r="AM32" s="104">
        <f>IF(OR(C32=601803,C32=601301,C32=601822,C32=601807),SUM(UnitSalLdgr[[#This Row],[P8]:[P12]]),0)</f>
        <v>0</v>
      </c>
      <c r="AN32" s="105">
        <f>IF(OR(C32=601803,C32=601301,C32=601822,C32=601807),SUM(UnitSalLdgr[[#This Row],[P7]:[P12]]),0)</f>
        <v>0</v>
      </c>
      <c r="AO32" s="11"/>
      <c r="AP32" s="11"/>
      <c r="AQ32" s="11"/>
      <c r="AR32" s="11"/>
      <c r="AS32" s="11"/>
    </row>
    <row r="33" spans="1:45" ht="15.75" customHeight="1">
      <c r="A33" s="95">
        <v>48500</v>
      </c>
      <c r="B33" s="75">
        <v>1014</v>
      </c>
      <c r="C33" s="96">
        <v>601100</v>
      </c>
      <c r="D33" s="96" t="s">
        <v>119</v>
      </c>
      <c r="E33" s="69" t="s">
        <v>148</v>
      </c>
      <c r="F33" s="357" t="s">
        <v>121</v>
      </c>
      <c r="G33" s="77">
        <v>200000025</v>
      </c>
      <c r="H33" s="27">
        <v>75000</v>
      </c>
      <c r="I33" s="27">
        <v>2250</v>
      </c>
      <c r="J33" s="27">
        <v>0</v>
      </c>
      <c r="K33" s="27">
        <v>0</v>
      </c>
      <c r="L33" s="27">
        <v>0</v>
      </c>
      <c r="M33" s="98">
        <v>0</v>
      </c>
      <c r="N33" s="98">
        <v>0</v>
      </c>
      <c r="O33" s="98">
        <v>-375</v>
      </c>
      <c r="P33" s="98">
        <f>SUM(UnitSalLdgr[[#This Row],[BBB]:[OBT]])</f>
        <v>76875</v>
      </c>
      <c r="Q33" s="98">
        <v>6250</v>
      </c>
      <c r="R33" s="98">
        <v>6250</v>
      </c>
      <c r="S33" s="98">
        <v>6437.5</v>
      </c>
      <c r="T33" s="98">
        <v>6437.5</v>
      </c>
      <c r="U33" s="98">
        <v>6437.5</v>
      </c>
      <c r="V33" s="98">
        <v>6437.5</v>
      </c>
      <c r="W33" s="98">
        <v>6437.5</v>
      </c>
      <c r="X33" s="98">
        <v>6437.5</v>
      </c>
      <c r="Y33" s="98">
        <v>6437.5</v>
      </c>
      <c r="Z33" s="98">
        <v>6437.5</v>
      </c>
      <c r="AA33" s="98">
        <v>6437.5</v>
      </c>
      <c r="AB33" s="98">
        <v>6437.5</v>
      </c>
      <c r="AC33" s="107">
        <f>SUM(UnitSalLdgr[[#This Row],[P1]])</f>
        <v>6250</v>
      </c>
      <c r="AD33" s="99">
        <f>UnitSalLdgr[[#This Row],[P1]]+UnitSalLdgr[[#This Row],[P2]]+UnitSalLdgr[[#This Row],[P3]]+UnitSalLdgr[[#This Row],[P4]]+UnitSalLdgr[[#This Row],[P5]]+UnitSalLdgr[[#This Row],[P6]]+UnitSalLdgr[[#This Row],[P7]]+UnitSalLdgr[[#This Row],[P8]]+UnitSalLdgr[[#This Row],[P9]]+UnitSalLdgr[[#This Row],[P10]]+UnitSalLdgr[[#This Row],[P11]]+UnitSalLdgr[[#This Row],[P12]]</f>
        <v>76875</v>
      </c>
      <c r="AE33" s="99">
        <f>UnitSalLdgr[[#This Row],[Total Budget this FY]]-UnitSalLdgr[[#This Row],[19/20 Proj Actuals Total]]</f>
        <v>0</v>
      </c>
      <c r="AF33" s="102">
        <f>SUM(UnitSalLdgr[[#This Row],[P1]:[P6]])</f>
        <v>38250</v>
      </c>
      <c r="AG33" s="102">
        <f>SUM(UnitSalLdgr[[#This Row],[P7]:[P12]])</f>
        <v>38625</v>
      </c>
      <c r="AH33" s="100">
        <f>UnitSalLdgr[[#This Row],[P12]]*12</f>
        <v>77250</v>
      </c>
      <c r="AI33" s="101">
        <f>UnitSalLdgr[[#This Row],[BBB]]+UnitSalLdgr[[#This Row],[BBT]]</f>
        <v>77250</v>
      </c>
      <c r="AJ33" s="101">
        <f>UnitSalLdgr[[#This Row],[20/21 BBR Projection Based on P12 Actuals]]-UnitSalLdgr[[#This Row],[20/21 BBR Starting Base (BBB + BBT)]]</f>
        <v>0</v>
      </c>
      <c r="AK33" s="103">
        <v>0</v>
      </c>
      <c r="AL33" s="104">
        <f>IF(OR(C33=601803,C33=601301,C33=601822,C33=601807),SUM(UnitSalLdgr[[#This Row],[P3]:[P7]]),0)</f>
        <v>0</v>
      </c>
      <c r="AM33" s="104">
        <f>IF(OR(C33=601803,C33=601301,C33=601822,C33=601807),SUM(UnitSalLdgr[[#This Row],[P8]:[P12]]),0)</f>
        <v>0</v>
      </c>
      <c r="AN33" s="105">
        <f>IF(OR(C33=601803,C33=601301,C33=601822,C33=601807),SUM(UnitSalLdgr[[#This Row],[P7]:[P12]]),0)</f>
        <v>0</v>
      </c>
      <c r="AO33" s="11"/>
      <c r="AP33" s="11"/>
      <c r="AQ33" s="11"/>
      <c r="AR33" s="11"/>
      <c r="AS33" s="11"/>
    </row>
    <row r="34" spans="1:45" s="80" customFormat="1" ht="15.75" customHeight="1">
      <c r="A34" s="180">
        <v>48500</v>
      </c>
      <c r="B34" s="181">
        <v>1014</v>
      </c>
      <c r="C34" s="182">
        <v>601100</v>
      </c>
      <c r="D34" s="182" t="s">
        <v>119</v>
      </c>
      <c r="E34" s="399" t="s">
        <v>130</v>
      </c>
      <c r="F34" s="357" t="s">
        <v>131</v>
      </c>
      <c r="G34" s="77" t="s">
        <v>37</v>
      </c>
      <c r="H34" s="27">
        <v>0</v>
      </c>
      <c r="I34" s="27">
        <v>0</v>
      </c>
      <c r="J34" s="27">
        <v>0</v>
      </c>
      <c r="K34" s="27">
        <v>0</v>
      </c>
      <c r="L34" s="27">
        <v>0</v>
      </c>
      <c r="M34" s="98">
        <v>0</v>
      </c>
      <c r="N34" s="98">
        <v>0</v>
      </c>
      <c r="O34" s="98">
        <v>0</v>
      </c>
      <c r="P34" s="98">
        <f>SUM(UnitSalLdgr[[#This Row],[BBB]:[OBT]])</f>
        <v>0</v>
      </c>
      <c r="Q34" s="98">
        <v>0</v>
      </c>
      <c r="R34" s="98">
        <v>0</v>
      </c>
      <c r="S34" s="98">
        <v>0</v>
      </c>
      <c r="T34" s="98">
        <v>0</v>
      </c>
      <c r="U34" s="98">
        <v>0</v>
      </c>
      <c r="V34" s="98">
        <v>0</v>
      </c>
      <c r="W34" s="98">
        <v>0</v>
      </c>
      <c r="X34" s="98">
        <v>0</v>
      </c>
      <c r="Y34" s="98">
        <v>0</v>
      </c>
      <c r="Z34" s="98">
        <v>0</v>
      </c>
      <c r="AA34" s="98">
        <v>0</v>
      </c>
      <c r="AB34" s="98">
        <v>0</v>
      </c>
      <c r="AC34" s="107">
        <f>SUM(UnitSalLdgr[[#This Row],[P1]])</f>
        <v>0</v>
      </c>
      <c r="AD34" s="185">
        <f>UnitSalLdgr[[#This Row],[P1]]+UnitSalLdgr[[#This Row],[P2]]+UnitSalLdgr[[#This Row],[P3]]+UnitSalLdgr[[#This Row],[P4]]+UnitSalLdgr[[#This Row],[P5]]+UnitSalLdgr[[#This Row],[P6]]+UnitSalLdgr[[#This Row],[P7]]+UnitSalLdgr[[#This Row],[P8]]+UnitSalLdgr[[#This Row],[P9]]+UnitSalLdgr[[#This Row],[P10]]+UnitSalLdgr[[#This Row],[P11]]+UnitSalLdgr[[#This Row],[P12]]</f>
        <v>0</v>
      </c>
      <c r="AE34" s="185">
        <f>UnitSalLdgr[[#This Row],[Total Budget this FY]]-UnitSalLdgr[[#This Row],[19/20 Proj Actuals Total]]</f>
        <v>0</v>
      </c>
      <c r="AF34" s="187">
        <f>SUM(UnitSalLdgr[[#This Row],[P1]:[P6]])</f>
        <v>0</v>
      </c>
      <c r="AG34" s="187">
        <f>SUM(UnitSalLdgr[[#This Row],[P7]:[P12]])</f>
        <v>0</v>
      </c>
      <c r="AH34" s="186">
        <f>UnitSalLdgr[[#This Row],[P12]]*12</f>
        <v>0</v>
      </c>
      <c r="AI34" s="101">
        <f>UnitSalLdgr[[#This Row],[BBB]]+UnitSalLdgr[[#This Row],[BBT]]</f>
        <v>0</v>
      </c>
      <c r="AJ34" s="101">
        <f>UnitSalLdgr[[#This Row],[20/21 BBR Projection Based on P12 Actuals]]-UnitSalLdgr[[#This Row],[20/21 BBR Starting Base (BBB + BBT)]]</f>
        <v>0</v>
      </c>
      <c r="AK34" s="188">
        <f>IF(UnitSalLdgr[[#This Row],[Account]]=601811,0,UnitSalLdgr[[#This Row],[P12]])</f>
        <v>0</v>
      </c>
      <c r="AL34" s="104">
        <f>IF(OR(C34=601803,C34=601301,C34=601822,C34=601807),SUM(UnitSalLdgr[[#This Row],[P3]:[P7]]),0)</f>
        <v>0</v>
      </c>
      <c r="AM34" s="104">
        <f>IF(OR(C34=601803,C34=601301,C34=601822,C34=601807),SUM(UnitSalLdgr[[#This Row],[P8]:[P12]]),0)</f>
        <v>0</v>
      </c>
      <c r="AN34" s="105">
        <f>IF(OR(C34=601803,C34=601301,C34=601822,C34=601807),SUM(UnitSalLdgr[[#This Row],[P7]:[P12]]),0)</f>
        <v>0</v>
      </c>
    </row>
    <row r="35" spans="1:45" ht="15.75" customHeight="1">
      <c r="A35" s="180">
        <v>48500</v>
      </c>
      <c r="B35" s="181">
        <v>1014</v>
      </c>
      <c r="C35" s="182">
        <v>601100</v>
      </c>
      <c r="D35" s="182" t="s">
        <v>119</v>
      </c>
      <c r="E35" s="399" t="s">
        <v>132</v>
      </c>
      <c r="F35" s="357" t="s">
        <v>131</v>
      </c>
      <c r="G35" s="77" t="s">
        <v>37</v>
      </c>
      <c r="H35" s="27">
        <v>0</v>
      </c>
      <c r="I35" s="27">
        <v>0</v>
      </c>
      <c r="J35" s="27">
        <v>0</v>
      </c>
      <c r="K35" s="27">
        <v>0</v>
      </c>
      <c r="L35" s="27">
        <v>0</v>
      </c>
      <c r="M35" s="98">
        <v>0</v>
      </c>
      <c r="N35" s="98">
        <v>0</v>
      </c>
      <c r="O35" s="98">
        <v>0</v>
      </c>
      <c r="P35" s="98">
        <f>SUM(UnitSalLdgr[[#This Row],[BBB]:[OBT]])</f>
        <v>0</v>
      </c>
      <c r="Q35" s="98">
        <v>0</v>
      </c>
      <c r="R35" s="98">
        <v>0</v>
      </c>
      <c r="S35" s="98">
        <v>0</v>
      </c>
      <c r="T35" s="98">
        <v>0</v>
      </c>
      <c r="U35" s="98">
        <v>0</v>
      </c>
      <c r="V35" s="98">
        <v>0</v>
      </c>
      <c r="W35" s="98">
        <v>0</v>
      </c>
      <c r="X35" s="98">
        <v>0</v>
      </c>
      <c r="Y35" s="98">
        <v>0</v>
      </c>
      <c r="Z35" s="98">
        <v>0</v>
      </c>
      <c r="AA35" s="98">
        <v>0</v>
      </c>
      <c r="AB35" s="98">
        <v>0</v>
      </c>
      <c r="AC35" s="107">
        <f>SUM(UnitSalLdgr[[#This Row],[P1]])</f>
        <v>0</v>
      </c>
      <c r="AD35" s="185">
        <f>UnitSalLdgr[[#This Row],[P1]]+UnitSalLdgr[[#This Row],[P2]]+UnitSalLdgr[[#This Row],[P3]]+UnitSalLdgr[[#This Row],[P4]]+UnitSalLdgr[[#This Row],[P5]]+UnitSalLdgr[[#This Row],[P6]]+UnitSalLdgr[[#This Row],[P7]]+UnitSalLdgr[[#This Row],[P8]]+UnitSalLdgr[[#This Row],[P9]]+UnitSalLdgr[[#This Row],[P10]]+UnitSalLdgr[[#This Row],[P11]]+UnitSalLdgr[[#This Row],[P12]]</f>
        <v>0</v>
      </c>
      <c r="AE35" s="185">
        <f>UnitSalLdgr[[#This Row],[Total Budget this FY]]-UnitSalLdgr[[#This Row],[19/20 Proj Actuals Total]]</f>
        <v>0</v>
      </c>
      <c r="AF35" s="187">
        <f>SUM(UnitSalLdgr[[#This Row],[P1]:[P6]])</f>
        <v>0</v>
      </c>
      <c r="AG35" s="187">
        <f>SUM(UnitSalLdgr[[#This Row],[P7]:[P12]])</f>
        <v>0</v>
      </c>
      <c r="AH35" s="186">
        <f>UnitSalLdgr[[#This Row],[P12]]*12</f>
        <v>0</v>
      </c>
      <c r="AI35" s="101">
        <f>UnitSalLdgr[[#This Row],[BBB]]+UnitSalLdgr[[#This Row],[BBT]]</f>
        <v>0</v>
      </c>
      <c r="AJ35" s="101">
        <f>UnitSalLdgr[[#This Row],[20/21 BBR Projection Based on P12 Actuals]]-UnitSalLdgr[[#This Row],[20/21 BBR Starting Base (BBB + BBT)]]</f>
        <v>0</v>
      </c>
      <c r="AK35" s="188">
        <f>IF(UnitSalLdgr[[#This Row],[Account]]=601811,0,UnitSalLdgr[[#This Row],[P12]])</f>
        <v>0</v>
      </c>
      <c r="AL35" s="104">
        <f>IF(OR(C35=601803,C35=601301,C35=601822,C35=601807),SUM(UnitSalLdgr[[#This Row],[P3]:[P7]]),0)</f>
        <v>0</v>
      </c>
      <c r="AM35" s="104">
        <f>IF(OR(C35=601803,C35=601301,C35=601822,C35=601807),SUM(UnitSalLdgr[[#This Row],[P8]:[P12]]),0)</f>
        <v>0</v>
      </c>
      <c r="AN35" s="105">
        <f>IF(OR(C35=601803,C35=601301,C35=601822,C35=601807),SUM(UnitSalLdgr[[#This Row],[P7]:[P12]]),0)</f>
        <v>0</v>
      </c>
      <c r="AO35" s="11"/>
      <c r="AP35" s="11"/>
      <c r="AQ35" s="11"/>
      <c r="AR35" s="11"/>
      <c r="AS35" s="11"/>
    </row>
    <row r="36" spans="1:45" ht="15.75" customHeight="1">
      <c r="A36" s="95">
        <v>48500</v>
      </c>
      <c r="B36" s="75">
        <v>1014</v>
      </c>
      <c r="C36" s="96">
        <v>601100</v>
      </c>
      <c r="D36" s="96" t="s">
        <v>119</v>
      </c>
      <c r="E36" s="399" t="s">
        <v>133</v>
      </c>
      <c r="F36" s="356"/>
      <c r="G36" s="77" t="s">
        <v>37</v>
      </c>
      <c r="H36" s="27">
        <v>0</v>
      </c>
      <c r="I36" s="27">
        <v>0</v>
      </c>
      <c r="J36" s="27">
        <v>0</v>
      </c>
      <c r="K36" s="27">
        <v>0</v>
      </c>
      <c r="L36" s="27">
        <v>0</v>
      </c>
      <c r="M36" s="98">
        <v>0</v>
      </c>
      <c r="N36" s="98">
        <v>0</v>
      </c>
      <c r="O36" s="98">
        <v>0</v>
      </c>
      <c r="P36" s="98">
        <f>SUM(UnitSalLdgr[[#This Row],[BBB]:[OBT]])</f>
        <v>0</v>
      </c>
      <c r="Q36" s="98">
        <v>0</v>
      </c>
      <c r="R36" s="98">
        <v>0</v>
      </c>
      <c r="S36" s="98">
        <v>0</v>
      </c>
      <c r="T36" s="98">
        <v>0</v>
      </c>
      <c r="U36" s="98">
        <v>0</v>
      </c>
      <c r="V36" s="98">
        <v>0</v>
      </c>
      <c r="W36" s="98">
        <v>0</v>
      </c>
      <c r="X36" s="98">
        <v>0</v>
      </c>
      <c r="Y36" s="98">
        <v>0</v>
      </c>
      <c r="Z36" s="98">
        <v>0</v>
      </c>
      <c r="AA36" s="98">
        <v>0</v>
      </c>
      <c r="AB36" s="98">
        <v>0</v>
      </c>
      <c r="AC36" s="107">
        <f>SUM(UnitSalLdgr[[#This Row],[P1]])</f>
        <v>0</v>
      </c>
      <c r="AD36" s="185">
        <f>UnitSalLdgr[[#This Row],[P1]]+UnitSalLdgr[[#This Row],[P2]]+UnitSalLdgr[[#This Row],[P3]]+UnitSalLdgr[[#This Row],[P4]]+UnitSalLdgr[[#This Row],[P5]]+UnitSalLdgr[[#This Row],[P6]]+UnitSalLdgr[[#This Row],[P7]]+UnitSalLdgr[[#This Row],[P8]]+UnitSalLdgr[[#This Row],[P9]]+UnitSalLdgr[[#This Row],[P10]]+UnitSalLdgr[[#This Row],[P11]]+UnitSalLdgr[[#This Row],[P12]]</f>
        <v>0</v>
      </c>
      <c r="AE36" s="185">
        <f>UnitSalLdgr[[#This Row],[Total Budget this FY]]-UnitSalLdgr[[#This Row],[19/20 Proj Actuals Total]]</f>
        <v>0</v>
      </c>
      <c r="AF36" s="187">
        <f>SUM(UnitSalLdgr[[#This Row],[P1]:[P6]])</f>
        <v>0</v>
      </c>
      <c r="AG36" s="187">
        <f>SUM(UnitSalLdgr[[#This Row],[P7]:[P12]])</f>
        <v>0</v>
      </c>
      <c r="AH36" s="186">
        <f>UnitSalLdgr[[#This Row],[P12]]*12</f>
        <v>0</v>
      </c>
      <c r="AI36" s="101">
        <f>UnitSalLdgr[[#This Row],[BBB]]+UnitSalLdgr[[#This Row],[BBT]]</f>
        <v>0</v>
      </c>
      <c r="AJ36" s="101">
        <f>UnitSalLdgr[[#This Row],[20/21 BBR Projection Based on P12 Actuals]]-UnitSalLdgr[[#This Row],[20/21 BBR Starting Base (BBB + BBT)]]</f>
        <v>0</v>
      </c>
      <c r="AK36" s="103">
        <v>0</v>
      </c>
      <c r="AL36" s="104">
        <f>IF(OR(C36=601803,C36=601301,C36=601822,C36=601807),SUM(UnitSalLdgr[[#This Row],[P3]:[P7]]),0)</f>
        <v>0</v>
      </c>
      <c r="AM36" s="104">
        <f>IF(OR(C36=601803,C36=601301,C36=601822,C36=601807),SUM(UnitSalLdgr[[#This Row],[P8]:[P12]]),0)</f>
        <v>0</v>
      </c>
      <c r="AN36" s="105">
        <f>IF(OR(C36=601803,C36=601301,C36=601822,C36=601807),SUM(UnitSalLdgr[[#This Row],[P7]:[P12]]),0)</f>
        <v>0</v>
      </c>
      <c r="AO36" s="11"/>
      <c r="AP36" s="11"/>
      <c r="AQ36" s="11"/>
      <c r="AR36" s="11"/>
      <c r="AS36" s="11"/>
    </row>
    <row r="37" spans="1:45" ht="15.75" customHeight="1">
      <c r="A37" s="180">
        <v>48500</v>
      </c>
      <c r="B37" s="181">
        <v>1014</v>
      </c>
      <c r="C37" s="182">
        <v>601300</v>
      </c>
      <c r="D37" s="182" t="s">
        <v>134</v>
      </c>
      <c r="E37" s="183" t="s">
        <v>149</v>
      </c>
      <c r="F37" s="356" t="s">
        <v>137</v>
      </c>
      <c r="G37" s="77" t="s">
        <v>37</v>
      </c>
      <c r="H37" s="27">
        <v>45000</v>
      </c>
      <c r="I37" s="27">
        <v>1350</v>
      </c>
      <c r="J37" s="27">
        <v>0</v>
      </c>
      <c r="K37" s="27">
        <v>0</v>
      </c>
      <c r="L37" s="27">
        <v>0</v>
      </c>
      <c r="M37" s="98">
        <v>0</v>
      </c>
      <c r="N37" s="98">
        <v>0</v>
      </c>
      <c r="O37" s="98">
        <v>-112.5</v>
      </c>
      <c r="P37" s="98">
        <f>SUM(UnitSalLdgr[[#This Row],[BBB]:[OBT]])</f>
        <v>46237.5</v>
      </c>
      <c r="Q37" s="98">
        <v>3750</v>
      </c>
      <c r="R37" s="98">
        <v>3750</v>
      </c>
      <c r="S37" s="98">
        <v>3853</v>
      </c>
      <c r="T37" s="98">
        <v>0</v>
      </c>
      <c r="U37" s="98">
        <v>0</v>
      </c>
      <c r="V37" s="98">
        <v>0</v>
      </c>
      <c r="W37" s="98">
        <v>0</v>
      </c>
      <c r="X37" s="98">
        <v>0</v>
      </c>
      <c r="Y37" s="98">
        <v>0</v>
      </c>
      <c r="Z37" s="98">
        <v>0</v>
      </c>
      <c r="AA37" s="98">
        <v>0</v>
      </c>
      <c r="AB37" s="98">
        <v>0</v>
      </c>
      <c r="AC37" s="107">
        <f>SUM(UnitSalLdgr[[#This Row],[P1]])</f>
        <v>3750</v>
      </c>
      <c r="AD37" s="185">
        <f>UnitSalLdgr[[#This Row],[P1]]+UnitSalLdgr[[#This Row],[P2]]+UnitSalLdgr[[#This Row],[P3]]+UnitSalLdgr[[#This Row],[P4]]+UnitSalLdgr[[#This Row],[P5]]+UnitSalLdgr[[#This Row],[P6]]+UnitSalLdgr[[#This Row],[P7]]+UnitSalLdgr[[#This Row],[P8]]+UnitSalLdgr[[#This Row],[P9]]+UnitSalLdgr[[#This Row],[P10]]+UnitSalLdgr[[#This Row],[P11]]+UnitSalLdgr[[#This Row],[P12]]</f>
        <v>11353</v>
      </c>
      <c r="AE37" s="185">
        <f>UnitSalLdgr[[#This Row],[Total Budget this FY]]-UnitSalLdgr[[#This Row],[19/20 Proj Actuals Total]]</f>
        <v>34884.5</v>
      </c>
      <c r="AF37" s="187">
        <f>SUM(UnitSalLdgr[[#This Row],[P1]:[P6]])</f>
        <v>11353</v>
      </c>
      <c r="AG37" s="187">
        <f>SUM(UnitSalLdgr[[#This Row],[P7]:[P12]])</f>
        <v>0</v>
      </c>
      <c r="AH37" s="186">
        <f>UnitSalLdgr[[#This Row],[P12]]*12</f>
        <v>0</v>
      </c>
      <c r="AI37" s="101">
        <f>UnitSalLdgr[[#This Row],[BBB]]+UnitSalLdgr[[#This Row],[BBT]]</f>
        <v>46350</v>
      </c>
      <c r="AJ37" s="101">
        <f>UnitSalLdgr[[#This Row],[20/21 BBR Projection Based on P12 Actuals]]-UnitSalLdgr[[#This Row],[20/21 BBR Starting Base (BBB + BBT)]]</f>
        <v>-46350</v>
      </c>
      <c r="AK37" s="103">
        <v>0</v>
      </c>
      <c r="AL37" s="104">
        <f>IF(OR(C37=601803,C37=601301,C37=601822,C37=601807),SUM(UnitSalLdgr[[#This Row],[P3]:[P7]]),0)</f>
        <v>0</v>
      </c>
      <c r="AM37" s="104">
        <f>IF(OR(C37=601803,C37=601301,C37=601822,C37=601807),SUM(UnitSalLdgr[[#This Row],[P8]:[P12]]),0)</f>
        <v>0</v>
      </c>
      <c r="AN37" s="105">
        <f>IF(OR(C37=601803,C37=601301,C37=601822,C37=601807),SUM(UnitSalLdgr[[#This Row],[P7]:[P12]]),0)</f>
        <v>0</v>
      </c>
      <c r="AO37" s="11"/>
      <c r="AP37" s="11"/>
      <c r="AQ37" s="11"/>
      <c r="AR37" s="11"/>
      <c r="AS37" s="11"/>
    </row>
    <row r="38" spans="1:45" ht="15.75" customHeight="1">
      <c r="A38" s="95">
        <v>48500</v>
      </c>
      <c r="B38" s="75">
        <v>1014</v>
      </c>
      <c r="C38" s="96">
        <v>601300</v>
      </c>
      <c r="D38" s="96" t="s">
        <v>134</v>
      </c>
      <c r="E38" s="26" t="s">
        <v>150</v>
      </c>
      <c r="F38" s="357" t="s">
        <v>121</v>
      </c>
      <c r="G38" s="77">
        <v>200000030</v>
      </c>
      <c r="H38" s="27">
        <v>46000</v>
      </c>
      <c r="I38" s="27">
        <v>0</v>
      </c>
      <c r="J38" s="27">
        <v>0</v>
      </c>
      <c r="K38" s="27">
        <v>0</v>
      </c>
      <c r="L38" s="27">
        <v>0</v>
      </c>
      <c r="M38" s="98">
        <v>0</v>
      </c>
      <c r="N38" s="98">
        <v>0</v>
      </c>
      <c r="O38" s="98">
        <v>0</v>
      </c>
      <c r="P38" s="98">
        <f>SUM(UnitSalLdgr[[#This Row],[BBB]:[OBT]])</f>
        <v>46000</v>
      </c>
      <c r="Q38" s="98">
        <v>3833</v>
      </c>
      <c r="R38" s="98">
        <v>3948.33</v>
      </c>
      <c r="S38" s="98">
        <v>3948.33</v>
      </c>
      <c r="T38" s="98">
        <v>3948.33</v>
      </c>
      <c r="U38" s="98">
        <v>3948.33</v>
      </c>
      <c r="V38" s="98">
        <v>3948.33</v>
      </c>
      <c r="W38" s="98">
        <v>3948.33</v>
      </c>
      <c r="X38" s="98">
        <v>3948.33</v>
      </c>
      <c r="Y38" s="98">
        <v>3948.33</v>
      </c>
      <c r="Z38" s="98">
        <v>3948.33</v>
      </c>
      <c r="AA38" s="98">
        <v>3948.33</v>
      </c>
      <c r="AB38" s="98">
        <v>3948.33</v>
      </c>
      <c r="AC38" s="107">
        <f>SUM(UnitSalLdgr[[#This Row],[P1]])</f>
        <v>3833</v>
      </c>
      <c r="AD38" s="99">
        <f>UnitSalLdgr[[#This Row],[P1]]+UnitSalLdgr[[#This Row],[P2]]+UnitSalLdgr[[#This Row],[P3]]+UnitSalLdgr[[#This Row],[P4]]+UnitSalLdgr[[#This Row],[P5]]+UnitSalLdgr[[#This Row],[P6]]+UnitSalLdgr[[#This Row],[P7]]+UnitSalLdgr[[#This Row],[P8]]+UnitSalLdgr[[#This Row],[P9]]+UnitSalLdgr[[#This Row],[P10]]+UnitSalLdgr[[#This Row],[P11]]+UnitSalLdgr[[#This Row],[P12]]</f>
        <v>47264.630000000012</v>
      </c>
      <c r="AE38" s="99">
        <f>UnitSalLdgr[[#This Row],[Total Budget this FY]]-UnitSalLdgr[[#This Row],[19/20 Proj Actuals Total]]</f>
        <v>-1264.6300000000119</v>
      </c>
      <c r="AF38" s="102">
        <f>SUM(UnitSalLdgr[[#This Row],[P1]:[P6]])</f>
        <v>23574.65</v>
      </c>
      <c r="AG38" s="102">
        <f>SUM(UnitSalLdgr[[#This Row],[P7]:[P12]])</f>
        <v>23689.980000000003</v>
      </c>
      <c r="AH38" s="100">
        <f>UnitSalLdgr[[#This Row],[P12]]*12</f>
        <v>47379.96</v>
      </c>
      <c r="AI38" s="101">
        <f>UnitSalLdgr[[#This Row],[BBB]]+UnitSalLdgr[[#This Row],[BBT]]</f>
        <v>46000</v>
      </c>
      <c r="AJ38" s="101">
        <f>UnitSalLdgr[[#This Row],[20/21 BBR Projection Based on P12 Actuals]]-UnitSalLdgr[[#This Row],[20/21 BBR Starting Base (BBB + BBT)]]</f>
        <v>1379.9599999999991</v>
      </c>
      <c r="AK38" s="103">
        <v>0</v>
      </c>
      <c r="AL38" s="104">
        <f>IF(OR(C38=601803,C38=601301,C38=601822,C38=601807),SUM(UnitSalLdgr[[#This Row],[P3]:[P7]]),0)</f>
        <v>0</v>
      </c>
      <c r="AM38" s="104">
        <f>IF(OR(C38=601803,C38=601301,C38=601822,C38=601807),SUM(UnitSalLdgr[[#This Row],[P8]:[P12]]),0)</f>
        <v>0</v>
      </c>
      <c r="AN38" s="105">
        <f>IF(OR(C38=601803,C38=601301,C38=601822,C38=601807),SUM(UnitSalLdgr[[#This Row],[P7]:[P12]]),0)</f>
        <v>0</v>
      </c>
      <c r="AO38" s="11"/>
      <c r="AP38" s="11"/>
      <c r="AQ38" s="11"/>
      <c r="AR38" s="11"/>
      <c r="AS38" s="11"/>
    </row>
    <row r="39" spans="1:45" ht="15.75" customHeight="1">
      <c r="A39" s="95">
        <v>48500</v>
      </c>
      <c r="B39" s="75">
        <v>1014</v>
      </c>
      <c r="C39" s="96">
        <v>601300</v>
      </c>
      <c r="D39" s="96" t="s">
        <v>134</v>
      </c>
      <c r="E39" s="26" t="s">
        <v>151</v>
      </c>
      <c r="F39" s="357" t="s">
        <v>121</v>
      </c>
      <c r="G39" s="77">
        <v>200000031</v>
      </c>
      <c r="H39" s="27">
        <v>47000</v>
      </c>
      <c r="I39" s="27">
        <v>1410</v>
      </c>
      <c r="J39" s="27">
        <v>0</v>
      </c>
      <c r="K39" s="27">
        <v>0</v>
      </c>
      <c r="L39" s="27">
        <v>0</v>
      </c>
      <c r="M39" s="98">
        <v>0</v>
      </c>
      <c r="N39" s="98">
        <v>0</v>
      </c>
      <c r="O39" s="98">
        <v>-117.5</v>
      </c>
      <c r="P39" s="98">
        <f>SUM(UnitSalLdgr[[#This Row],[BBB]:[OBT]])</f>
        <v>48292.5</v>
      </c>
      <c r="Q39" s="98">
        <v>3916.67</v>
      </c>
      <c r="R39" s="98">
        <v>4034.17</v>
      </c>
      <c r="S39" s="98">
        <v>4034.17</v>
      </c>
      <c r="T39" s="98">
        <v>4034.17</v>
      </c>
      <c r="U39" s="98">
        <v>4034.17</v>
      </c>
      <c r="V39" s="98">
        <v>4034.17</v>
      </c>
      <c r="W39" s="98">
        <v>4034.17</v>
      </c>
      <c r="X39" s="98">
        <v>4034.17</v>
      </c>
      <c r="Y39" s="98">
        <v>4034.17</v>
      </c>
      <c r="Z39" s="98">
        <v>4034.17</v>
      </c>
      <c r="AA39" s="98">
        <v>4034.17</v>
      </c>
      <c r="AB39" s="98">
        <v>4034.17</v>
      </c>
      <c r="AC39" s="107">
        <f>SUM(UnitSalLdgr[[#This Row],[P1]])</f>
        <v>3916.67</v>
      </c>
      <c r="AD39" s="99">
        <f>UnitSalLdgr[[#This Row],[P1]]+UnitSalLdgr[[#This Row],[P2]]+UnitSalLdgr[[#This Row],[P3]]+UnitSalLdgr[[#This Row],[P4]]+UnitSalLdgr[[#This Row],[P5]]+UnitSalLdgr[[#This Row],[P6]]+UnitSalLdgr[[#This Row],[P7]]+UnitSalLdgr[[#This Row],[P8]]+UnitSalLdgr[[#This Row],[P9]]+UnitSalLdgr[[#This Row],[P10]]+UnitSalLdgr[[#This Row],[P11]]+UnitSalLdgr[[#This Row],[P12]]</f>
        <v>48292.539999999986</v>
      </c>
      <c r="AE39" s="99">
        <f>UnitSalLdgr[[#This Row],[Total Budget this FY]]-UnitSalLdgr[[#This Row],[19/20 Proj Actuals Total]]</f>
        <v>-3.99999999863212E-2</v>
      </c>
      <c r="AF39" s="102">
        <f>SUM(UnitSalLdgr[[#This Row],[P1]:[P6]])</f>
        <v>24087.519999999997</v>
      </c>
      <c r="AG39" s="102">
        <f>SUM(UnitSalLdgr[[#This Row],[P7]:[P12]])</f>
        <v>24205.019999999997</v>
      </c>
      <c r="AH39" s="100">
        <f>UnitSalLdgr[[#This Row],[P12]]*12</f>
        <v>48410.04</v>
      </c>
      <c r="AI39" s="101">
        <f>UnitSalLdgr[[#This Row],[BBB]]+UnitSalLdgr[[#This Row],[BBT]]</f>
        <v>48410</v>
      </c>
      <c r="AJ39" s="101">
        <f>UnitSalLdgr[[#This Row],[20/21 BBR Projection Based on P12 Actuals]]-UnitSalLdgr[[#This Row],[20/21 BBR Starting Base (BBB + BBT)]]</f>
        <v>4.0000000000873115E-2</v>
      </c>
      <c r="AK39" s="103">
        <v>0</v>
      </c>
      <c r="AL39" s="104">
        <f>IF(OR(C39=601803,C39=601301,C39=601822,C39=601807),SUM(UnitSalLdgr[[#This Row],[P3]:[P7]]),0)</f>
        <v>0</v>
      </c>
      <c r="AM39" s="104">
        <f>IF(OR(C39=601803,C39=601301,C39=601822,C39=601807),SUM(UnitSalLdgr[[#This Row],[P8]:[P12]]),0)</f>
        <v>0</v>
      </c>
      <c r="AN39" s="105">
        <f>IF(OR(C39=601803,C39=601301,C39=601822,C39=601807),SUM(UnitSalLdgr[[#This Row],[P7]:[P12]]),0)</f>
        <v>0</v>
      </c>
      <c r="AO39" s="11"/>
      <c r="AP39" s="11"/>
      <c r="AQ39" s="11"/>
      <c r="AR39" s="11"/>
      <c r="AS39" s="11"/>
    </row>
    <row r="40" spans="1:45" ht="15.75" customHeight="1">
      <c r="A40" s="95">
        <v>48500</v>
      </c>
      <c r="B40" s="75">
        <v>1014</v>
      </c>
      <c r="C40" s="96">
        <v>601300</v>
      </c>
      <c r="D40" s="96" t="s">
        <v>134</v>
      </c>
      <c r="E40" s="26" t="s">
        <v>152</v>
      </c>
      <c r="F40" s="357" t="s">
        <v>137</v>
      </c>
      <c r="G40" s="77">
        <v>200000032</v>
      </c>
      <c r="H40" s="27">
        <v>48000</v>
      </c>
      <c r="I40" s="27">
        <v>1440</v>
      </c>
      <c r="J40" s="27">
        <v>0</v>
      </c>
      <c r="K40" s="27">
        <v>0</v>
      </c>
      <c r="L40" s="27">
        <v>0</v>
      </c>
      <c r="M40" s="98">
        <v>0</v>
      </c>
      <c r="N40" s="98">
        <v>0</v>
      </c>
      <c r="O40" s="98">
        <v>-120</v>
      </c>
      <c r="P40" s="98">
        <f>SUM(UnitSalLdgr[[#This Row],[BBB]:[OBT]])</f>
        <v>49320</v>
      </c>
      <c r="Q40" s="98">
        <v>4000</v>
      </c>
      <c r="R40" s="98">
        <v>4120</v>
      </c>
      <c r="S40" s="98">
        <v>4120</v>
      </c>
      <c r="T40" s="98">
        <v>4120</v>
      </c>
      <c r="U40" s="98">
        <v>4120</v>
      </c>
      <c r="V40" s="98">
        <v>4120</v>
      </c>
      <c r="W40" s="98">
        <v>4120</v>
      </c>
      <c r="X40" s="98">
        <v>4120</v>
      </c>
      <c r="Y40" s="98">
        <v>4120</v>
      </c>
      <c r="Z40" s="98">
        <v>4120</v>
      </c>
      <c r="AA40" s="98">
        <v>4120</v>
      </c>
      <c r="AB40" s="98">
        <v>4120</v>
      </c>
      <c r="AC40" s="107">
        <f>SUM(UnitSalLdgr[[#This Row],[P1]])</f>
        <v>4000</v>
      </c>
      <c r="AD40" s="99">
        <f>UnitSalLdgr[[#This Row],[P1]]+UnitSalLdgr[[#This Row],[P2]]+UnitSalLdgr[[#This Row],[P3]]+UnitSalLdgr[[#This Row],[P4]]+UnitSalLdgr[[#This Row],[P5]]+UnitSalLdgr[[#This Row],[P6]]+UnitSalLdgr[[#This Row],[P7]]+UnitSalLdgr[[#This Row],[P8]]+UnitSalLdgr[[#This Row],[P9]]+UnitSalLdgr[[#This Row],[P10]]+UnitSalLdgr[[#This Row],[P11]]+UnitSalLdgr[[#This Row],[P12]]</f>
        <v>49320</v>
      </c>
      <c r="AE40" s="99">
        <f>UnitSalLdgr[[#This Row],[Total Budget this FY]]-UnitSalLdgr[[#This Row],[19/20 Proj Actuals Total]]</f>
        <v>0</v>
      </c>
      <c r="AF40" s="102">
        <f>SUM(UnitSalLdgr[[#This Row],[P1]:[P6]])</f>
        <v>24600</v>
      </c>
      <c r="AG40" s="102">
        <f>SUM(UnitSalLdgr[[#This Row],[P7]:[P12]])</f>
        <v>24720</v>
      </c>
      <c r="AH40" s="100">
        <f>UnitSalLdgr[[#This Row],[P12]]*12</f>
        <v>49440</v>
      </c>
      <c r="AI40" s="101">
        <f>UnitSalLdgr[[#This Row],[BBB]]+UnitSalLdgr[[#This Row],[BBT]]</f>
        <v>49440</v>
      </c>
      <c r="AJ40" s="101">
        <f>UnitSalLdgr[[#This Row],[20/21 BBR Projection Based on P12 Actuals]]-UnitSalLdgr[[#This Row],[20/21 BBR Starting Base (BBB + BBT)]]</f>
        <v>0</v>
      </c>
      <c r="AK40" s="103">
        <v>0</v>
      </c>
      <c r="AL40" s="104">
        <f>IF(OR(C40=601803,C40=601301,C40=601822,C40=601807),SUM(UnitSalLdgr[[#This Row],[P3]:[P7]]),0)</f>
        <v>0</v>
      </c>
      <c r="AM40" s="104">
        <f>IF(OR(C40=601803,C40=601301,C40=601822,C40=601807),SUM(UnitSalLdgr[[#This Row],[P8]:[P12]]),0)</f>
        <v>0</v>
      </c>
      <c r="AN40" s="105">
        <f>IF(OR(C40=601803,C40=601301,C40=601822,C40=601807),SUM(UnitSalLdgr[[#This Row],[P7]:[P12]]),0)</f>
        <v>0</v>
      </c>
      <c r="AO40" s="11"/>
      <c r="AP40" s="11"/>
      <c r="AQ40" s="11"/>
      <c r="AR40" s="11"/>
      <c r="AS40" s="11"/>
    </row>
    <row r="41" spans="1:45" ht="15.75" customHeight="1">
      <c r="A41" s="95">
        <v>48500</v>
      </c>
      <c r="B41" s="75">
        <v>1014</v>
      </c>
      <c r="C41" s="96">
        <v>601300</v>
      </c>
      <c r="D41" s="96" t="s">
        <v>134</v>
      </c>
      <c r="E41" s="26" t="s">
        <v>153</v>
      </c>
      <c r="F41" s="357" t="s">
        <v>121</v>
      </c>
      <c r="G41" s="77">
        <v>200000033</v>
      </c>
      <c r="H41" s="27">
        <v>49000</v>
      </c>
      <c r="I41" s="27">
        <v>1470</v>
      </c>
      <c r="J41" s="27">
        <v>0</v>
      </c>
      <c r="K41" s="27">
        <v>0</v>
      </c>
      <c r="L41" s="27">
        <v>0</v>
      </c>
      <c r="M41" s="98">
        <v>0</v>
      </c>
      <c r="N41" s="98">
        <v>0</v>
      </c>
      <c r="O41" s="98">
        <v>-122.5</v>
      </c>
      <c r="P41" s="98">
        <f>SUM(UnitSalLdgr[[#This Row],[BBB]:[OBT]])</f>
        <v>50347.5</v>
      </c>
      <c r="Q41" s="98">
        <v>4083.33</v>
      </c>
      <c r="R41" s="98">
        <v>4205.83</v>
      </c>
      <c r="S41" s="98">
        <v>4205.83</v>
      </c>
      <c r="T41" s="98">
        <v>4205.83</v>
      </c>
      <c r="U41" s="98">
        <v>4205.83</v>
      </c>
      <c r="V41" s="98">
        <v>4205.83</v>
      </c>
      <c r="W41" s="98">
        <v>4205.83</v>
      </c>
      <c r="X41" s="98">
        <v>4205.83</v>
      </c>
      <c r="Y41" s="98">
        <v>4205.83</v>
      </c>
      <c r="Z41" s="98">
        <v>4205.83</v>
      </c>
      <c r="AA41" s="98">
        <v>4205.83</v>
      </c>
      <c r="AB41" s="98">
        <v>4205.83</v>
      </c>
      <c r="AC41" s="107">
        <f>SUM(UnitSalLdgr[[#This Row],[P1]])</f>
        <v>4083.33</v>
      </c>
      <c r="AD41" s="99">
        <f>UnitSalLdgr[[#This Row],[P1]]+UnitSalLdgr[[#This Row],[P2]]+UnitSalLdgr[[#This Row],[P3]]+UnitSalLdgr[[#This Row],[P4]]+UnitSalLdgr[[#This Row],[P5]]+UnitSalLdgr[[#This Row],[P6]]+UnitSalLdgr[[#This Row],[P7]]+UnitSalLdgr[[#This Row],[P8]]+UnitSalLdgr[[#This Row],[P9]]+UnitSalLdgr[[#This Row],[P10]]+UnitSalLdgr[[#This Row],[P11]]+UnitSalLdgr[[#This Row],[P12]]</f>
        <v>50347.460000000014</v>
      </c>
      <c r="AE41" s="99">
        <f>UnitSalLdgr[[#This Row],[Total Budget this FY]]-UnitSalLdgr[[#This Row],[19/20 Proj Actuals Total]]</f>
        <v>3.99999999863212E-2</v>
      </c>
      <c r="AF41" s="102">
        <f>SUM(UnitSalLdgr[[#This Row],[P1]:[P6]])</f>
        <v>25112.480000000003</v>
      </c>
      <c r="AG41" s="102">
        <f>SUM(UnitSalLdgr[[#This Row],[P7]:[P12]])</f>
        <v>25234.980000000003</v>
      </c>
      <c r="AH41" s="100">
        <f>UnitSalLdgr[[#This Row],[P12]]*12</f>
        <v>50469.96</v>
      </c>
      <c r="AI41" s="101">
        <f>UnitSalLdgr[[#This Row],[BBB]]+UnitSalLdgr[[#This Row],[BBT]]</f>
        <v>50470</v>
      </c>
      <c r="AJ41" s="101">
        <f>UnitSalLdgr[[#This Row],[20/21 BBR Projection Based on P12 Actuals]]-UnitSalLdgr[[#This Row],[20/21 BBR Starting Base (BBB + BBT)]]</f>
        <v>-4.0000000000873115E-2</v>
      </c>
      <c r="AK41" s="103">
        <v>0</v>
      </c>
      <c r="AL41" s="104">
        <f>IF(OR(C41=601803,C41=601301,C41=601822,C41=601807),SUM(UnitSalLdgr[[#This Row],[P3]:[P7]]),0)</f>
        <v>0</v>
      </c>
      <c r="AM41" s="104">
        <f>IF(OR(C41=601803,C41=601301,C41=601822,C41=601807),SUM(UnitSalLdgr[[#This Row],[P8]:[P12]]),0)</f>
        <v>0</v>
      </c>
      <c r="AN41" s="105">
        <f>IF(OR(C41=601803,C41=601301,C41=601822,C41=601807),SUM(UnitSalLdgr[[#This Row],[P7]:[P12]]),0)</f>
        <v>0</v>
      </c>
      <c r="AO41" s="11"/>
      <c r="AP41" s="11"/>
      <c r="AQ41" s="11"/>
      <c r="AR41" s="11"/>
      <c r="AS41" s="11"/>
    </row>
    <row r="42" spans="1:45" ht="15.75" customHeight="1">
      <c r="A42" s="95">
        <v>48500</v>
      </c>
      <c r="B42" s="75">
        <v>1014</v>
      </c>
      <c r="C42" s="96">
        <v>601300</v>
      </c>
      <c r="D42" s="96" t="s">
        <v>134</v>
      </c>
      <c r="E42" s="26" t="s">
        <v>154</v>
      </c>
      <c r="F42" s="357" t="s">
        <v>121</v>
      </c>
      <c r="G42" s="77">
        <v>200000034</v>
      </c>
      <c r="H42" s="27">
        <v>50000</v>
      </c>
      <c r="I42" s="27">
        <v>1500</v>
      </c>
      <c r="J42" s="27">
        <v>0</v>
      </c>
      <c r="K42" s="27">
        <v>0</v>
      </c>
      <c r="L42" s="27">
        <v>0</v>
      </c>
      <c r="M42" s="98">
        <v>0</v>
      </c>
      <c r="N42" s="98">
        <v>0</v>
      </c>
      <c r="O42" s="98">
        <v>-125</v>
      </c>
      <c r="P42" s="98">
        <f>SUM(UnitSalLdgr[[#This Row],[BBB]:[OBT]])</f>
        <v>51375</v>
      </c>
      <c r="Q42" s="98">
        <v>4166.67</v>
      </c>
      <c r="R42" s="98">
        <v>4291.67</v>
      </c>
      <c r="S42" s="98">
        <v>4291.67</v>
      </c>
      <c r="T42" s="98">
        <v>4291.67</v>
      </c>
      <c r="U42" s="98">
        <v>4291.67</v>
      </c>
      <c r="V42" s="98">
        <v>4291.67</v>
      </c>
      <c r="W42" s="98">
        <v>4291.67</v>
      </c>
      <c r="X42" s="98">
        <v>4291.67</v>
      </c>
      <c r="Y42" s="98">
        <v>4291.67</v>
      </c>
      <c r="Z42" s="98">
        <v>4291.67</v>
      </c>
      <c r="AA42" s="98">
        <v>4291.67</v>
      </c>
      <c r="AB42" s="98">
        <v>4291.67</v>
      </c>
      <c r="AC42" s="107">
        <f>SUM(UnitSalLdgr[[#This Row],[P1]])</f>
        <v>4166.67</v>
      </c>
      <c r="AD42" s="99">
        <f>UnitSalLdgr[[#This Row],[P1]]+UnitSalLdgr[[#This Row],[P2]]+UnitSalLdgr[[#This Row],[P3]]+UnitSalLdgr[[#This Row],[P4]]+UnitSalLdgr[[#This Row],[P5]]+UnitSalLdgr[[#This Row],[P6]]+UnitSalLdgr[[#This Row],[P7]]+UnitSalLdgr[[#This Row],[P8]]+UnitSalLdgr[[#This Row],[P9]]+UnitSalLdgr[[#This Row],[P10]]+UnitSalLdgr[[#This Row],[P11]]+UnitSalLdgr[[#This Row],[P12]]</f>
        <v>51375.039999999986</v>
      </c>
      <c r="AE42" s="99">
        <f>UnitSalLdgr[[#This Row],[Total Budget this FY]]-UnitSalLdgr[[#This Row],[19/20 Proj Actuals Total]]</f>
        <v>-3.99999999863212E-2</v>
      </c>
      <c r="AF42" s="102">
        <f>SUM(UnitSalLdgr[[#This Row],[P1]:[P6]])</f>
        <v>25625.019999999997</v>
      </c>
      <c r="AG42" s="102">
        <f>SUM(UnitSalLdgr[[#This Row],[P7]:[P12]])</f>
        <v>25750.019999999997</v>
      </c>
      <c r="AH42" s="100">
        <f>UnitSalLdgr[[#This Row],[P12]]*12</f>
        <v>51500.04</v>
      </c>
      <c r="AI42" s="101">
        <f>UnitSalLdgr[[#This Row],[BBB]]+UnitSalLdgr[[#This Row],[BBT]]</f>
        <v>51500</v>
      </c>
      <c r="AJ42" s="101">
        <f>UnitSalLdgr[[#This Row],[20/21 BBR Projection Based on P12 Actuals]]-UnitSalLdgr[[#This Row],[20/21 BBR Starting Base (BBB + BBT)]]</f>
        <v>4.0000000000873115E-2</v>
      </c>
      <c r="AK42" s="103">
        <v>0</v>
      </c>
      <c r="AL42" s="104">
        <f>IF(OR(C42=601803,C42=601301,C42=601822,C42=601807),SUM(UnitSalLdgr[[#This Row],[P3]:[P7]]),0)</f>
        <v>0</v>
      </c>
      <c r="AM42" s="104">
        <f>IF(OR(C42=601803,C42=601301,C42=601822,C42=601807),SUM(UnitSalLdgr[[#This Row],[P8]:[P12]]),0)</f>
        <v>0</v>
      </c>
      <c r="AN42" s="105">
        <f>IF(OR(C42=601803,C42=601301,C42=601822,C42=601807),SUM(UnitSalLdgr[[#This Row],[P7]:[P12]]),0)</f>
        <v>0</v>
      </c>
      <c r="AO42" s="11"/>
      <c r="AP42" s="11"/>
      <c r="AQ42" s="11"/>
      <c r="AR42" s="11"/>
      <c r="AS42" s="11"/>
    </row>
    <row r="43" spans="1:45" ht="15.75" customHeight="1">
      <c r="A43" s="95">
        <v>48500</v>
      </c>
      <c r="B43" s="75">
        <v>1016</v>
      </c>
      <c r="C43" s="96">
        <v>601100</v>
      </c>
      <c r="D43" s="96" t="s">
        <v>119</v>
      </c>
      <c r="E43" s="26" t="s">
        <v>155</v>
      </c>
      <c r="F43" s="357" t="s">
        <v>121</v>
      </c>
      <c r="G43" s="77">
        <v>200000035</v>
      </c>
      <c r="H43" s="27">
        <v>70000</v>
      </c>
      <c r="I43" s="27">
        <v>2100</v>
      </c>
      <c r="J43" s="27">
        <v>0</v>
      </c>
      <c r="K43" s="27">
        <v>0</v>
      </c>
      <c r="L43" s="27">
        <v>0</v>
      </c>
      <c r="M43" s="98">
        <v>0</v>
      </c>
      <c r="N43" s="98">
        <v>0</v>
      </c>
      <c r="O43" s="98">
        <v>-350</v>
      </c>
      <c r="P43" s="98">
        <f>SUM(UnitSalLdgr[[#This Row],[BBB]:[OBT]])</f>
        <v>71750</v>
      </c>
      <c r="Q43" s="98">
        <v>5830</v>
      </c>
      <c r="R43" s="98">
        <v>5830</v>
      </c>
      <c r="S43" s="98">
        <v>6008.33</v>
      </c>
      <c r="T43" s="98">
        <v>6008.33</v>
      </c>
      <c r="U43" s="98">
        <v>6008.33</v>
      </c>
      <c r="V43" s="98">
        <v>6008.33</v>
      </c>
      <c r="W43" s="98">
        <v>6008.33</v>
      </c>
      <c r="X43" s="98">
        <v>6008.33</v>
      </c>
      <c r="Y43" s="98">
        <v>6008.33</v>
      </c>
      <c r="Z43" s="98">
        <v>6008.33</v>
      </c>
      <c r="AA43" s="98">
        <v>6008.33</v>
      </c>
      <c r="AB43" s="98">
        <v>6008.33</v>
      </c>
      <c r="AC43" s="107">
        <f>SUM(UnitSalLdgr[[#This Row],[P1]])</f>
        <v>5830</v>
      </c>
      <c r="AD43" s="99">
        <f>UnitSalLdgr[[#This Row],[P1]]+UnitSalLdgr[[#This Row],[P2]]+UnitSalLdgr[[#This Row],[P3]]+UnitSalLdgr[[#This Row],[P4]]+UnitSalLdgr[[#This Row],[P5]]+UnitSalLdgr[[#This Row],[P6]]+UnitSalLdgr[[#This Row],[P7]]+UnitSalLdgr[[#This Row],[P8]]+UnitSalLdgr[[#This Row],[P9]]+UnitSalLdgr[[#This Row],[P10]]+UnitSalLdgr[[#This Row],[P11]]+UnitSalLdgr[[#This Row],[P12]]</f>
        <v>71743.300000000017</v>
      </c>
      <c r="AE43" s="99">
        <f>UnitSalLdgr[[#This Row],[Total Budget this FY]]-UnitSalLdgr[[#This Row],[19/20 Proj Actuals Total]]</f>
        <v>6.6999999999825377</v>
      </c>
      <c r="AF43" s="102">
        <f>SUM(UnitSalLdgr[[#This Row],[P1]:[P6]])</f>
        <v>35693.320000000007</v>
      </c>
      <c r="AG43" s="102">
        <f>SUM(UnitSalLdgr[[#This Row],[P7]:[P12]])</f>
        <v>36049.980000000003</v>
      </c>
      <c r="AH43" s="100">
        <f>UnitSalLdgr[[#This Row],[P12]]*12</f>
        <v>72099.959999999992</v>
      </c>
      <c r="AI43" s="101">
        <f>UnitSalLdgr[[#This Row],[BBB]]+UnitSalLdgr[[#This Row],[BBT]]</f>
        <v>72100</v>
      </c>
      <c r="AJ43" s="101">
        <f>UnitSalLdgr[[#This Row],[20/21 BBR Projection Based on P12 Actuals]]-UnitSalLdgr[[#This Row],[20/21 BBR Starting Base (BBB + BBT)]]</f>
        <v>-4.0000000008149073E-2</v>
      </c>
      <c r="AK43" s="103">
        <v>0</v>
      </c>
      <c r="AL43" s="104">
        <f>IF(OR(C43=601803,C43=601301,C43=601822,C43=601807),SUM(UnitSalLdgr[[#This Row],[P3]:[P7]]),0)</f>
        <v>0</v>
      </c>
      <c r="AM43" s="104">
        <f>IF(OR(C43=601803,C43=601301,C43=601822,C43=601807),SUM(UnitSalLdgr[[#This Row],[P8]:[P12]]),0)</f>
        <v>0</v>
      </c>
      <c r="AN43" s="105">
        <f>IF(OR(C43=601803,C43=601301,C43=601822,C43=601807),SUM(UnitSalLdgr[[#This Row],[P7]:[P12]]),0)</f>
        <v>0</v>
      </c>
      <c r="AO43" s="11"/>
      <c r="AP43" s="11"/>
      <c r="AQ43" s="11"/>
      <c r="AR43" s="11"/>
      <c r="AS43" s="11"/>
    </row>
    <row r="44" spans="1:45" ht="15.75" customHeight="1">
      <c r="A44" s="95">
        <v>48500</v>
      </c>
      <c r="B44" s="75">
        <v>1016</v>
      </c>
      <c r="C44" s="96">
        <v>601100</v>
      </c>
      <c r="D44" s="96" t="s">
        <v>119</v>
      </c>
      <c r="E44" s="26" t="s">
        <v>156</v>
      </c>
      <c r="F44" s="357" t="s">
        <v>121</v>
      </c>
      <c r="G44" s="77">
        <v>200000036</v>
      </c>
      <c r="H44" s="27">
        <v>71000</v>
      </c>
      <c r="I44" s="27">
        <v>2130</v>
      </c>
      <c r="J44" s="27">
        <v>0</v>
      </c>
      <c r="K44" s="27">
        <v>0</v>
      </c>
      <c r="L44" s="27">
        <v>0</v>
      </c>
      <c r="M44" s="98">
        <v>0</v>
      </c>
      <c r="N44" s="98">
        <v>0</v>
      </c>
      <c r="O44" s="98">
        <v>-355</v>
      </c>
      <c r="P44" s="98">
        <f>SUM(UnitSalLdgr[[#This Row],[BBB]:[OBT]])</f>
        <v>72775</v>
      </c>
      <c r="Q44" s="98">
        <v>5917</v>
      </c>
      <c r="R44" s="98">
        <v>5917</v>
      </c>
      <c r="S44" s="98">
        <v>6094.17</v>
      </c>
      <c r="T44" s="98">
        <v>6094.17</v>
      </c>
      <c r="U44" s="98">
        <v>6094.17</v>
      </c>
      <c r="V44" s="98">
        <v>6094.17</v>
      </c>
      <c r="W44" s="98">
        <v>6094.17</v>
      </c>
      <c r="X44" s="98">
        <v>6094.17</v>
      </c>
      <c r="Y44" s="98">
        <v>6094.17</v>
      </c>
      <c r="Z44" s="98">
        <v>6094.17</v>
      </c>
      <c r="AA44" s="98">
        <v>6094.17</v>
      </c>
      <c r="AB44" s="98">
        <v>6094.17</v>
      </c>
      <c r="AC44" s="107">
        <f>SUM(UnitSalLdgr[[#This Row],[P1]])</f>
        <v>5917</v>
      </c>
      <c r="AD44" s="99">
        <f>UnitSalLdgr[[#This Row],[P1]]+UnitSalLdgr[[#This Row],[P2]]+UnitSalLdgr[[#This Row],[P3]]+UnitSalLdgr[[#This Row],[P4]]+UnitSalLdgr[[#This Row],[P5]]+UnitSalLdgr[[#This Row],[P6]]+UnitSalLdgr[[#This Row],[P7]]+UnitSalLdgr[[#This Row],[P8]]+UnitSalLdgr[[#This Row],[P9]]+UnitSalLdgr[[#This Row],[P10]]+UnitSalLdgr[[#This Row],[P11]]+UnitSalLdgr[[#This Row],[P12]]</f>
        <v>72775.699999999983</v>
      </c>
      <c r="AE44" s="99">
        <f>UnitSalLdgr[[#This Row],[Total Budget this FY]]-UnitSalLdgr[[#This Row],[19/20 Proj Actuals Total]]</f>
        <v>-0.6999999999825377</v>
      </c>
      <c r="AF44" s="102">
        <f>SUM(UnitSalLdgr[[#This Row],[P1]:[P6]])</f>
        <v>36210.679999999993</v>
      </c>
      <c r="AG44" s="102">
        <f>SUM(UnitSalLdgr[[#This Row],[P7]:[P12]])</f>
        <v>36565.019999999997</v>
      </c>
      <c r="AH44" s="100">
        <f>UnitSalLdgr[[#This Row],[P12]]*12</f>
        <v>73130.040000000008</v>
      </c>
      <c r="AI44" s="101">
        <f>UnitSalLdgr[[#This Row],[BBB]]+UnitSalLdgr[[#This Row],[BBT]]</f>
        <v>73130</v>
      </c>
      <c r="AJ44" s="101">
        <f>UnitSalLdgr[[#This Row],[20/21 BBR Projection Based on P12 Actuals]]-UnitSalLdgr[[#This Row],[20/21 BBR Starting Base (BBB + BBT)]]</f>
        <v>4.0000000008149073E-2</v>
      </c>
      <c r="AK44" s="103">
        <v>0</v>
      </c>
      <c r="AL44" s="104">
        <f>IF(OR(C44=601803,C44=601301,C44=601822,C44=601807),SUM(UnitSalLdgr[[#This Row],[P3]:[P7]]),0)</f>
        <v>0</v>
      </c>
      <c r="AM44" s="104">
        <f>IF(OR(C44=601803,C44=601301,C44=601822,C44=601807),SUM(UnitSalLdgr[[#This Row],[P8]:[P12]]),0)</f>
        <v>0</v>
      </c>
      <c r="AN44" s="105">
        <f>IF(OR(C44=601803,C44=601301,C44=601822,C44=601807),SUM(UnitSalLdgr[[#This Row],[P7]:[P12]]),0)</f>
        <v>0</v>
      </c>
      <c r="AO44" s="11"/>
      <c r="AP44" s="11"/>
      <c r="AQ44" s="11"/>
      <c r="AR44" s="11"/>
      <c r="AS44" s="11"/>
    </row>
    <row r="45" spans="1:45" ht="15.75" customHeight="1">
      <c r="A45" s="95">
        <v>48500</v>
      </c>
      <c r="B45" s="75">
        <v>1016</v>
      </c>
      <c r="C45" s="96">
        <v>601100</v>
      </c>
      <c r="D45" s="96" t="s">
        <v>119</v>
      </c>
      <c r="E45" s="97" t="s">
        <v>157</v>
      </c>
      <c r="F45" s="357" t="s">
        <v>121</v>
      </c>
      <c r="G45" s="77">
        <v>200000037</v>
      </c>
      <c r="H45" s="27">
        <v>72000</v>
      </c>
      <c r="I45" s="27">
        <v>2160</v>
      </c>
      <c r="J45" s="27">
        <v>0</v>
      </c>
      <c r="K45" s="27">
        <v>0</v>
      </c>
      <c r="L45" s="27">
        <v>0</v>
      </c>
      <c r="M45" s="98">
        <v>0</v>
      </c>
      <c r="N45" s="98">
        <v>0</v>
      </c>
      <c r="O45" s="98">
        <v>-360</v>
      </c>
      <c r="P45" s="98">
        <f>SUM(UnitSalLdgr[[#This Row],[BBB]:[OBT]])</f>
        <v>73800</v>
      </c>
      <c r="Q45" s="98">
        <v>6000</v>
      </c>
      <c r="R45" s="98">
        <v>6000</v>
      </c>
      <c r="S45" s="98">
        <v>6180</v>
      </c>
      <c r="T45" s="98">
        <v>6180</v>
      </c>
      <c r="U45" s="98">
        <v>6180</v>
      </c>
      <c r="V45" s="98">
        <v>6180</v>
      </c>
      <c r="W45" s="98">
        <v>6180</v>
      </c>
      <c r="X45" s="98">
        <v>6180</v>
      </c>
      <c r="Y45" s="98">
        <v>6180</v>
      </c>
      <c r="Z45" s="98">
        <v>6180</v>
      </c>
      <c r="AA45" s="98">
        <v>6180</v>
      </c>
      <c r="AB45" s="98">
        <v>6180</v>
      </c>
      <c r="AC45" s="107">
        <f>SUM(UnitSalLdgr[[#This Row],[P1]])</f>
        <v>6000</v>
      </c>
      <c r="AD45" s="99">
        <f>UnitSalLdgr[[#This Row],[P1]]+UnitSalLdgr[[#This Row],[P2]]+UnitSalLdgr[[#This Row],[P3]]+UnitSalLdgr[[#This Row],[P4]]+UnitSalLdgr[[#This Row],[P5]]+UnitSalLdgr[[#This Row],[P6]]+UnitSalLdgr[[#This Row],[P7]]+UnitSalLdgr[[#This Row],[P8]]+UnitSalLdgr[[#This Row],[P9]]+UnitSalLdgr[[#This Row],[P10]]+UnitSalLdgr[[#This Row],[P11]]+UnitSalLdgr[[#This Row],[P12]]</f>
        <v>73800</v>
      </c>
      <c r="AE45" s="99">
        <f>UnitSalLdgr[[#This Row],[Total Budget this FY]]-UnitSalLdgr[[#This Row],[19/20 Proj Actuals Total]]</f>
        <v>0</v>
      </c>
      <c r="AF45" s="102">
        <f>SUM(UnitSalLdgr[[#This Row],[P1]:[P6]])</f>
        <v>36720</v>
      </c>
      <c r="AG45" s="102">
        <f>SUM(UnitSalLdgr[[#This Row],[P7]:[P12]])</f>
        <v>37080</v>
      </c>
      <c r="AH45" s="100">
        <f>UnitSalLdgr[[#This Row],[P12]]*12</f>
        <v>74160</v>
      </c>
      <c r="AI45" s="101">
        <f>UnitSalLdgr[[#This Row],[BBB]]+UnitSalLdgr[[#This Row],[BBT]]</f>
        <v>74160</v>
      </c>
      <c r="AJ45" s="101">
        <f>UnitSalLdgr[[#This Row],[20/21 BBR Projection Based on P12 Actuals]]-UnitSalLdgr[[#This Row],[20/21 BBR Starting Base (BBB + BBT)]]</f>
        <v>0</v>
      </c>
      <c r="AK45" s="103">
        <v>0</v>
      </c>
      <c r="AL45" s="104">
        <f>IF(OR(C45=601803,C45=601301,C45=601822,C45=601807),SUM(UnitSalLdgr[[#This Row],[P3]:[P7]]),0)</f>
        <v>0</v>
      </c>
      <c r="AM45" s="104">
        <f>IF(OR(C45=601803,C45=601301,C45=601822,C45=601807),SUM(UnitSalLdgr[[#This Row],[P8]:[P12]]),0)</f>
        <v>0</v>
      </c>
      <c r="AN45" s="105">
        <f>IF(OR(C45=601803,C45=601301,C45=601822,C45=601807),SUM(UnitSalLdgr[[#This Row],[P7]:[P12]]),0)</f>
        <v>0</v>
      </c>
      <c r="AO45" s="11"/>
      <c r="AP45" s="11"/>
      <c r="AQ45" s="11"/>
      <c r="AR45" s="11"/>
      <c r="AS45" s="11"/>
    </row>
    <row r="46" spans="1:45" ht="15.75" customHeight="1">
      <c r="A46" s="95">
        <v>48500</v>
      </c>
      <c r="B46" s="75">
        <v>1016</v>
      </c>
      <c r="C46" s="96">
        <v>601100</v>
      </c>
      <c r="D46" s="96" t="s">
        <v>119</v>
      </c>
      <c r="E46" s="106" t="s">
        <v>158</v>
      </c>
      <c r="F46" s="357" t="s">
        <v>121</v>
      </c>
      <c r="G46" s="77">
        <v>200000038</v>
      </c>
      <c r="H46" s="27">
        <v>73000</v>
      </c>
      <c r="I46" s="27">
        <v>2190</v>
      </c>
      <c r="J46" s="27">
        <v>0</v>
      </c>
      <c r="K46" s="27">
        <v>0</v>
      </c>
      <c r="L46" s="27">
        <v>0</v>
      </c>
      <c r="M46" s="98">
        <v>0</v>
      </c>
      <c r="N46" s="98">
        <v>0</v>
      </c>
      <c r="O46" s="98">
        <v>-365</v>
      </c>
      <c r="P46" s="98">
        <f>SUM(UnitSalLdgr[[#This Row],[BBB]:[OBT]])</f>
        <v>74825</v>
      </c>
      <c r="Q46" s="98">
        <v>6084</v>
      </c>
      <c r="R46" s="98">
        <v>6084</v>
      </c>
      <c r="S46" s="98">
        <v>6265.83</v>
      </c>
      <c r="T46" s="98">
        <v>6265.83</v>
      </c>
      <c r="U46" s="98">
        <v>6265.83</v>
      </c>
      <c r="V46" s="98">
        <v>6265.83</v>
      </c>
      <c r="W46" s="98">
        <v>6265.83</v>
      </c>
      <c r="X46" s="98">
        <v>6265.83</v>
      </c>
      <c r="Y46" s="98">
        <v>6265.83</v>
      </c>
      <c r="Z46" s="98">
        <v>6265.83</v>
      </c>
      <c r="AA46" s="98">
        <v>6265.83</v>
      </c>
      <c r="AB46" s="98">
        <v>6265.83</v>
      </c>
      <c r="AC46" s="107">
        <f>SUM(UnitSalLdgr[[#This Row],[P1]])</f>
        <v>6084</v>
      </c>
      <c r="AD46" s="99">
        <f>UnitSalLdgr[[#This Row],[P1]]+UnitSalLdgr[[#This Row],[P2]]+UnitSalLdgr[[#This Row],[P3]]+UnitSalLdgr[[#This Row],[P4]]+UnitSalLdgr[[#This Row],[P5]]+UnitSalLdgr[[#This Row],[P6]]+UnitSalLdgr[[#This Row],[P7]]+UnitSalLdgr[[#This Row],[P8]]+UnitSalLdgr[[#This Row],[P9]]+UnitSalLdgr[[#This Row],[P10]]+UnitSalLdgr[[#This Row],[P11]]+UnitSalLdgr[[#This Row],[P12]]</f>
        <v>74826.300000000017</v>
      </c>
      <c r="AE46" s="99">
        <f>UnitSalLdgr[[#This Row],[Total Budget this FY]]-UnitSalLdgr[[#This Row],[19/20 Proj Actuals Total]]</f>
        <v>-1.3000000000174623</v>
      </c>
      <c r="AF46" s="102">
        <f>SUM(UnitSalLdgr[[#This Row],[P1]:[P6]])</f>
        <v>37231.320000000007</v>
      </c>
      <c r="AG46" s="102">
        <f>SUM(UnitSalLdgr[[#This Row],[P7]:[P12]])</f>
        <v>37594.980000000003</v>
      </c>
      <c r="AH46" s="100">
        <f>UnitSalLdgr[[#This Row],[P12]]*12</f>
        <v>75189.959999999992</v>
      </c>
      <c r="AI46" s="101">
        <f>UnitSalLdgr[[#This Row],[BBB]]+UnitSalLdgr[[#This Row],[BBT]]</f>
        <v>75190</v>
      </c>
      <c r="AJ46" s="101">
        <f>UnitSalLdgr[[#This Row],[20/21 BBR Projection Based on P12 Actuals]]-UnitSalLdgr[[#This Row],[20/21 BBR Starting Base (BBB + BBT)]]</f>
        <v>-4.0000000008149073E-2</v>
      </c>
      <c r="AK46" s="103">
        <v>0</v>
      </c>
      <c r="AL46" s="104">
        <f>IF(OR(C46=601803,C46=601301,C46=601822,C46=601807),SUM(UnitSalLdgr[[#This Row],[P3]:[P7]]),0)</f>
        <v>0</v>
      </c>
      <c r="AM46" s="104">
        <f>IF(OR(C46=601803,C46=601301,C46=601822,C46=601807),SUM(UnitSalLdgr[[#This Row],[P8]:[P12]]),0)</f>
        <v>0</v>
      </c>
      <c r="AN46" s="105">
        <f>IF(OR(C46=601803,C46=601301,C46=601822,C46=601807),SUM(UnitSalLdgr[[#This Row],[P7]:[P12]]),0)</f>
        <v>0</v>
      </c>
      <c r="AO46" s="11"/>
      <c r="AP46" s="11"/>
      <c r="AQ46" s="11"/>
      <c r="AR46" s="11"/>
      <c r="AS46" s="11"/>
    </row>
    <row r="47" spans="1:45" ht="15.75" customHeight="1">
      <c r="A47" s="95">
        <v>48500</v>
      </c>
      <c r="B47" s="75">
        <v>1016</v>
      </c>
      <c r="C47" s="96">
        <v>601100</v>
      </c>
      <c r="D47" s="96" t="s">
        <v>119</v>
      </c>
      <c r="E47" s="26" t="s">
        <v>159</v>
      </c>
      <c r="F47" s="357" t="s">
        <v>121</v>
      </c>
      <c r="G47" s="77">
        <v>200000039</v>
      </c>
      <c r="H47" s="27">
        <v>74000</v>
      </c>
      <c r="I47" s="27">
        <v>2220</v>
      </c>
      <c r="J47" s="27">
        <v>0</v>
      </c>
      <c r="K47" s="27">
        <v>0</v>
      </c>
      <c r="L47" s="27">
        <v>0</v>
      </c>
      <c r="M47" s="98">
        <v>0</v>
      </c>
      <c r="N47" s="98">
        <v>0</v>
      </c>
      <c r="O47" s="98">
        <v>-370</v>
      </c>
      <c r="P47" s="98">
        <f>SUM(UnitSalLdgr[[#This Row],[BBB]:[OBT]])</f>
        <v>75850</v>
      </c>
      <c r="Q47" s="98">
        <v>6167</v>
      </c>
      <c r="R47" s="98">
        <v>6167</v>
      </c>
      <c r="S47" s="98">
        <v>6351.67</v>
      </c>
      <c r="T47" s="98">
        <v>6351.67</v>
      </c>
      <c r="U47" s="98">
        <v>6351.67</v>
      </c>
      <c r="V47" s="98">
        <v>6351.67</v>
      </c>
      <c r="W47" s="98">
        <v>6351.67</v>
      </c>
      <c r="X47" s="98">
        <v>6351.67</v>
      </c>
      <c r="Y47" s="98">
        <v>6351.67</v>
      </c>
      <c r="Z47" s="98">
        <v>6351.67</v>
      </c>
      <c r="AA47" s="98">
        <v>6351.67</v>
      </c>
      <c r="AB47" s="98">
        <v>6351.67</v>
      </c>
      <c r="AC47" s="107">
        <f>SUM(UnitSalLdgr[[#This Row],[P1]])</f>
        <v>6167</v>
      </c>
      <c r="AD47" s="99">
        <f>UnitSalLdgr[[#This Row],[P1]]+UnitSalLdgr[[#This Row],[P2]]+UnitSalLdgr[[#This Row],[P3]]+UnitSalLdgr[[#This Row],[P4]]+UnitSalLdgr[[#This Row],[P5]]+UnitSalLdgr[[#This Row],[P6]]+UnitSalLdgr[[#This Row],[P7]]+UnitSalLdgr[[#This Row],[P8]]+UnitSalLdgr[[#This Row],[P9]]+UnitSalLdgr[[#This Row],[P10]]+UnitSalLdgr[[#This Row],[P11]]+UnitSalLdgr[[#This Row],[P12]]</f>
        <v>75850.699999999983</v>
      </c>
      <c r="AE47" s="99">
        <f>UnitSalLdgr[[#This Row],[Total Budget this FY]]-UnitSalLdgr[[#This Row],[19/20 Proj Actuals Total]]</f>
        <v>-0.6999999999825377</v>
      </c>
      <c r="AF47" s="102">
        <f>SUM(UnitSalLdgr[[#This Row],[P1]:[P6]])</f>
        <v>37740.679999999993</v>
      </c>
      <c r="AG47" s="102">
        <f>SUM(UnitSalLdgr[[#This Row],[P7]:[P12]])</f>
        <v>38110.019999999997</v>
      </c>
      <c r="AH47" s="100">
        <f>UnitSalLdgr[[#This Row],[P12]]*12</f>
        <v>76220.040000000008</v>
      </c>
      <c r="AI47" s="101">
        <f>UnitSalLdgr[[#This Row],[BBB]]+UnitSalLdgr[[#This Row],[BBT]]</f>
        <v>76220</v>
      </c>
      <c r="AJ47" s="101">
        <f>UnitSalLdgr[[#This Row],[20/21 BBR Projection Based on P12 Actuals]]-UnitSalLdgr[[#This Row],[20/21 BBR Starting Base (BBB + BBT)]]</f>
        <v>4.0000000008149073E-2</v>
      </c>
      <c r="AK47" s="103">
        <v>0</v>
      </c>
      <c r="AL47" s="104">
        <f>IF(OR(C47=601803,C47=601301,C47=601822,C47=601807),SUM(UnitSalLdgr[[#This Row],[P3]:[P7]]),0)</f>
        <v>0</v>
      </c>
      <c r="AM47" s="104">
        <f>IF(OR(C47=601803,C47=601301,C47=601822,C47=601807),SUM(UnitSalLdgr[[#This Row],[P8]:[P12]]),0)</f>
        <v>0</v>
      </c>
      <c r="AN47" s="105">
        <f>IF(OR(C47=601803,C47=601301,C47=601822,C47=601807),SUM(UnitSalLdgr[[#This Row],[P7]:[P12]]),0)</f>
        <v>0</v>
      </c>
      <c r="AO47" s="11"/>
      <c r="AP47" s="11"/>
      <c r="AQ47" s="11"/>
      <c r="AR47" s="11"/>
      <c r="AS47" s="11"/>
    </row>
    <row r="48" spans="1:45" s="80" customFormat="1" ht="15.75" customHeight="1">
      <c r="A48" s="95">
        <v>48500</v>
      </c>
      <c r="B48" s="75">
        <v>1016</v>
      </c>
      <c r="C48" s="96">
        <v>601100</v>
      </c>
      <c r="D48" s="96" t="s">
        <v>119</v>
      </c>
      <c r="E48" s="97" t="s">
        <v>160</v>
      </c>
      <c r="F48" s="357" t="s">
        <v>121</v>
      </c>
      <c r="G48" s="77">
        <v>200000040</v>
      </c>
      <c r="H48" s="27">
        <v>75000</v>
      </c>
      <c r="I48" s="27">
        <v>2250</v>
      </c>
      <c r="J48" s="27">
        <v>0</v>
      </c>
      <c r="K48" s="27">
        <v>0</v>
      </c>
      <c r="L48" s="27">
        <v>0</v>
      </c>
      <c r="M48" s="98">
        <v>0</v>
      </c>
      <c r="N48" s="98">
        <v>0</v>
      </c>
      <c r="O48" s="98">
        <v>-375</v>
      </c>
      <c r="P48" s="98">
        <f>SUM(UnitSalLdgr[[#This Row],[BBB]:[OBT]])</f>
        <v>76875</v>
      </c>
      <c r="Q48" s="98">
        <v>6250</v>
      </c>
      <c r="R48" s="98">
        <v>6250</v>
      </c>
      <c r="S48" s="98">
        <v>6437.5</v>
      </c>
      <c r="T48" s="98">
        <v>6437.5</v>
      </c>
      <c r="U48" s="98">
        <v>6437.5</v>
      </c>
      <c r="V48" s="98">
        <v>6437.5</v>
      </c>
      <c r="W48" s="98">
        <v>6437.5</v>
      </c>
      <c r="X48" s="98">
        <v>6437.5</v>
      </c>
      <c r="Y48" s="98">
        <v>6437.5</v>
      </c>
      <c r="Z48" s="98">
        <v>6437.5</v>
      </c>
      <c r="AA48" s="98">
        <v>6437.5</v>
      </c>
      <c r="AB48" s="98">
        <v>6437.5</v>
      </c>
      <c r="AC48" s="107">
        <f>SUM(UnitSalLdgr[[#This Row],[P1]])</f>
        <v>6250</v>
      </c>
      <c r="AD48" s="99">
        <f>UnitSalLdgr[[#This Row],[P1]]+UnitSalLdgr[[#This Row],[P2]]+UnitSalLdgr[[#This Row],[P3]]+UnitSalLdgr[[#This Row],[P4]]+UnitSalLdgr[[#This Row],[P5]]+UnitSalLdgr[[#This Row],[P6]]+UnitSalLdgr[[#This Row],[P7]]+UnitSalLdgr[[#This Row],[P8]]+UnitSalLdgr[[#This Row],[P9]]+UnitSalLdgr[[#This Row],[P10]]+UnitSalLdgr[[#This Row],[P11]]+UnitSalLdgr[[#This Row],[P12]]</f>
        <v>76875</v>
      </c>
      <c r="AE48" s="99">
        <f>UnitSalLdgr[[#This Row],[Total Budget this FY]]-UnitSalLdgr[[#This Row],[19/20 Proj Actuals Total]]</f>
        <v>0</v>
      </c>
      <c r="AF48" s="102">
        <f>SUM(UnitSalLdgr[[#This Row],[P1]:[P6]])</f>
        <v>38250</v>
      </c>
      <c r="AG48" s="102">
        <f>SUM(UnitSalLdgr[[#This Row],[P7]:[P12]])</f>
        <v>38625</v>
      </c>
      <c r="AH48" s="100">
        <f>UnitSalLdgr[[#This Row],[P12]]*12</f>
        <v>77250</v>
      </c>
      <c r="AI48" s="101">
        <f>UnitSalLdgr[[#This Row],[BBB]]+UnitSalLdgr[[#This Row],[BBT]]</f>
        <v>77250</v>
      </c>
      <c r="AJ48" s="101">
        <f>UnitSalLdgr[[#This Row],[20/21 BBR Projection Based on P12 Actuals]]-UnitSalLdgr[[#This Row],[20/21 BBR Starting Base (BBB + BBT)]]</f>
        <v>0</v>
      </c>
      <c r="AK48" s="103">
        <v>0</v>
      </c>
      <c r="AL48" s="104">
        <f>IF(OR(C48=601803,C48=601301,C48=601822,C48=601807),SUM(UnitSalLdgr[[#This Row],[P3]:[P7]]),0)</f>
        <v>0</v>
      </c>
      <c r="AM48" s="104">
        <f>IF(OR(C48=601803,C48=601301,C48=601822,C48=601807),SUM(UnitSalLdgr[[#This Row],[P8]:[P12]]),0)</f>
        <v>0</v>
      </c>
      <c r="AN48" s="105">
        <f>IF(OR(C48=601803,C48=601301,C48=601822,C48=601807),SUM(UnitSalLdgr[[#This Row],[P7]:[P12]]),0)</f>
        <v>0</v>
      </c>
    </row>
    <row r="49" spans="1:45" ht="15.75" customHeight="1">
      <c r="A49" s="95">
        <v>48500</v>
      </c>
      <c r="B49" s="75">
        <v>1016</v>
      </c>
      <c r="C49" s="96">
        <v>601100</v>
      </c>
      <c r="D49" s="96" t="s">
        <v>119</v>
      </c>
      <c r="E49" s="97" t="s">
        <v>161</v>
      </c>
      <c r="F49" s="357" t="s">
        <v>121</v>
      </c>
      <c r="G49" s="77">
        <v>200000041</v>
      </c>
      <c r="H49" s="27">
        <v>76000</v>
      </c>
      <c r="I49" s="27">
        <v>2280</v>
      </c>
      <c r="J49" s="27">
        <v>0</v>
      </c>
      <c r="K49" s="27">
        <v>0</v>
      </c>
      <c r="L49" s="27">
        <v>0</v>
      </c>
      <c r="M49" s="98">
        <v>0</v>
      </c>
      <c r="N49" s="98">
        <v>0</v>
      </c>
      <c r="O49" s="98">
        <v>-380</v>
      </c>
      <c r="P49" s="98">
        <f>SUM(UnitSalLdgr[[#This Row],[BBB]:[OBT]])</f>
        <v>77900</v>
      </c>
      <c r="Q49" s="98">
        <v>6333</v>
      </c>
      <c r="R49" s="98">
        <v>6333</v>
      </c>
      <c r="S49" s="98">
        <v>6523.33</v>
      </c>
      <c r="T49" s="98">
        <v>6523.33</v>
      </c>
      <c r="U49" s="98">
        <v>6523.33</v>
      </c>
      <c r="V49" s="98">
        <v>6523.33</v>
      </c>
      <c r="W49" s="98">
        <v>6523.33</v>
      </c>
      <c r="X49" s="98">
        <v>6523.33</v>
      </c>
      <c r="Y49" s="98">
        <v>6523.33</v>
      </c>
      <c r="Z49" s="98">
        <v>6523.33</v>
      </c>
      <c r="AA49" s="98">
        <v>6523.33</v>
      </c>
      <c r="AB49" s="98">
        <v>6523.33</v>
      </c>
      <c r="AC49" s="107">
        <f>SUM(UnitSalLdgr[[#This Row],[P1]])</f>
        <v>6333</v>
      </c>
      <c r="AD49" s="99">
        <f>UnitSalLdgr[[#This Row],[P1]]+UnitSalLdgr[[#This Row],[P2]]+UnitSalLdgr[[#This Row],[P3]]+UnitSalLdgr[[#This Row],[P4]]+UnitSalLdgr[[#This Row],[P5]]+UnitSalLdgr[[#This Row],[P6]]+UnitSalLdgr[[#This Row],[P7]]+UnitSalLdgr[[#This Row],[P8]]+UnitSalLdgr[[#This Row],[P9]]+UnitSalLdgr[[#This Row],[P10]]+UnitSalLdgr[[#This Row],[P11]]+UnitSalLdgr[[#This Row],[P12]]</f>
        <v>77899.300000000017</v>
      </c>
      <c r="AE49" s="99">
        <f>UnitSalLdgr[[#This Row],[Total Budget this FY]]-UnitSalLdgr[[#This Row],[19/20 Proj Actuals Total]]</f>
        <v>0.6999999999825377</v>
      </c>
      <c r="AF49" s="102">
        <f>SUM(UnitSalLdgr[[#This Row],[P1]:[P6]])</f>
        <v>38759.320000000007</v>
      </c>
      <c r="AG49" s="102">
        <f>SUM(UnitSalLdgr[[#This Row],[P7]:[P12]])</f>
        <v>39139.980000000003</v>
      </c>
      <c r="AH49" s="100">
        <f>UnitSalLdgr[[#This Row],[P12]]*12</f>
        <v>78279.959999999992</v>
      </c>
      <c r="AI49" s="101">
        <f>UnitSalLdgr[[#This Row],[BBB]]+UnitSalLdgr[[#This Row],[BBT]]</f>
        <v>78280</v>
      </c>
      <c r="AJ49" s="101">
        <f>UnitSalLdgr[[#This Row],[20/21 BBR Projection Based on P12 Actuals]]-UnitSalLdgr[[#This Row],[20/21 BBR Starting Base (BBB + BBT)]]</f>
        <v>-4.0000000008149073E-2</v>
      </c>
      <c r="AK49" s="103">
        <v>0</v>
      </c>
      <c r="AL49" s="104">
        <f>IF(OR(C49=601803,C49=601301,C49=601822,C49=601807),SUM(UnitSalLdgr[[#This Row],[P3]:[P7]]),0)</f>
        <v>0</v>
      </c>
      <c r="AM49" s="104">
        <f>IF(OR(C49=601803,C49=601301,C49=601822,C49=601807),SUM(UnitSalLdgr[[#This Row],[P8]:[P12]]),0)</f>
        <v>0</v>
      </c>
      <c r="AN49" s="105">
        <f>IF(OR(C49=601803,C49=601301,C49=601822,C49=601807),SUM(UnitSalLdgr[[#This Row],[P7]:[P12]]),0)</f>
        <v>0</v>
      </c>
      <c r="AO49" s="11"/>
      <c r="AP49" s="11"/>
      <c r="AQ49" s="11"/>
      <c r="AR49" s="11"/>
      <c r="AS49" s="11"/>
    </row>
    <row r="50" spans="1:45" ht="15.75" customHeight="1">
      <c r="A50" s="180">
        <v>48500</v>
      </c>
      <c r="B50" s="181">
        <v>1016</v>
      </c>
      <c r="C50" s="182">
        <v>601100</v>
      </c>
      <c r="D50" s="182" t="s">
        <v>119</v>
      </c>
      <c r="E50" s="399" t="s">
        <v>130</v>
      </c>
      <c r="F50" s="357" t="s">
        <v>131</v>
      </c>
      <c r="G50" s="77" t="s">
        <v>37</v>
      </c>
      <c r="H50" s="27">
        <v>0</v>
      </c>
      <c r="I50" s="27">
        <v>0</v>
      </c>
      <c r="J50" s="27">
        <v>0</v>
      </c>
      <c r="K50" s="27">
        <v>0</v>
      </c>
      <c r="L50" s="27">
        <v>0</v>
      </c>
      <c r="M50" s="98">
        <v>0</v>
      </c>
      <c r="N50" s="98">
        <v>0</v>
      </c>
      <c r="O50" s="98">
        <v>0</v>
      </c>
      <c r="P50" s="98">
        <f>SUM(UnitSalLdgr[[#This Row],[BBB]:[OBT]])</f>
        <v>0</v>
      </c>
      <c r="Q50" s="98">
        <v>0</v>
      </c>
      <c r="R50" s="98">
        <v>0</v>
      </c>
      <c r="S50" s="98">
        <v>0</v>
      </c>
      <c r="T50" s="98">
        <v>0</v>
      </c>
      <c r="U50" s="98">
        <v>0</v>
      </c>
      <c r="V50" s="98">
        <v>0</v>
      </c>
      <c r="W50" s="98">
        <v>0</v>
      </c>
      <c r="X50" s="98">
        <v>0</v>
      </c>
      <c r="Y50" s="98">
        <v>0</v>
      </c>
      <c r="Z50" s="98">
        <v>0</v>
      </c>
      <c r="AA50" s="98">
        <v>0</v>
      </c>
      <c r="AB50" s="98">
        <v>0</v>
      </c>
      <c r="AC50" s="107">
        <f>SUM(UnitSalLdgr[[#This Row],[P1]])</f>
        <v>0</v>
      </c>
      <c r="AD50" s="185">
        <f>UnitSalLdgr[[#This Row],[P1]]+UnitSalLdgr[[#This Row],[P2]]+UnitSalLdgr[[#This Row],[P3]]+UnitSalLdgr[[#This Row],[P4]]+UnitSalLdgr[[#This Row],[P5]]+UnitSalLdgr[[#This Row],[P6]]+UnitSalLdgr[[#This Row],[P7]]+UnitSalLdgr[[#This Row],[P8]]+UnitSalLdgr[[#This Row],[P9]]+UnitSalLdgr[[#This Row],[P10]]+UnitSalLdgr[[#This Row],[P11]]+UnitSalLdgr[[#This Row],[P12]]</f>
        <v>0</v>
      </c>
      <c r="AE50" s="185">
        <f>UnitSalLdgr[[#This Row],[Total Budget this FY]]-UnitSalLdgr[[#This Row],[19/20 Proj Actuals Total]]</f>
        <v>0</v>
      </c>
      <c r="AF50" s="187">
        <f>SUM(UnitSalLdgr[[#This Row],[P1]:[P6]])</f>
        <v>0</v>
      </c>
      <c r="AG50" s="187">
        <f>SUM(UnitSalLdgr[[#This Row],[P7]:[P12]])</f>
        <v>0</v>
      </c>
      <c r="AH50" s="186">
        <f>UnitSalLdgr[[#This Row],[P12]]*12</f>
        <v>0</v>
      </c>
      <c r="AI50" s="101">
        <f>UnitSalLdgr[[#This Row],[BBB]]+UnitSalLdgr[[#This Row],[BBT]]</f>
        <v>0</v>
      </c>
      <c r="AJ50" s="101">
        <f>UnitSalLdgr[[#This Row],[20/21 BBR Projection Based on P12 Actuals]]-UnitSalLdgr[[#This Row],[20/21 BBR Starting Base (BBB + BBT)]]</f>
        <v>0</v>
      </c>
      <c r="AK50" s="188">
        <f>IF(UnitSalLdgr[[#This Row],[Account]]=601811,0,UnitSalLdgr[[#This Row],[P12]])</f>
        <v>0</v>
      </c>
      <c r="AL50" s="104">
        <f>IF(OR(C50=601803,C50=601301,C50=601822,C50=601807),SUM(UnitSalLdgr[[#This Row],[P3]:[P7]]),0)</f>
        <v>0</v>
      </c>
      <c r="AM50" s="104">
        <f>IF(OR(C50=601803,C50=601301,C50=601822,C50=601807),SUM(UnitSalLdgr[[#This Row],[P8]:[P12]]),0)</f>
        <v>0</v>
      </c>
      <c r="AN50" s="105">
        <f>IF(OR(C50=601803,C50=601301,C50=601822,C50=601807),SUM(UnitSalLdgr[[#This Row],[P7]:[P12]]),0)</f>
        <v>0</v>
      </c>
      <c r="AO50" s="11"/>
      <c r="AP50" s="11"/>
      <c r="AQ50" s="11"/>
      <c r="AR50" s="11"/>
      <c r="AS50" s="11"/>
    </row>
    <row r="51" spans="1:45" ht="15.75" customHeight="1">
      <c r="A51" s="180">
        <v>48500</v>
      </c>
      <c r="B51" s="181">
        <v>1016</v>
      </c>
      <c r="C51" s="182">
        <v>601100</v>
      </c>
      <c r="D51" s="182" t="s">
        <v>119</v>
      </c>
      <c r="E51" s="399" t="s">
        <v>132</v>
      </c>
      <c r="F51" s="357" t="s">
        <v>131</v>
      </c>
      <c r="G51" s="77" t="s">
        <v>37</v>
      </c>
      <c r="H51" s="27">
        <v>0</v>
      </c>
      <c r="I51" s="27">
        <v>0</v>
      </c>
      <c r="J51" s="27">
        <v>0</v>
      </c>
      <c r="K51" s="27">
        <v>0</v>
      </c>
      <c r="L51" s="27">
        <v>0</v>
      </c>
      <c r="M51" s="98">
        <v>0</v>
      </c>
      <c r="N51" s="98">
        <v>0</v>
      </c>
      <c r="O51" s="98">
        <v>0</v>
      </c>
      <c r="P51" s="98">
        <f>SUM(UnitSalLdgr[[#This Row],[BBB]:[OBT]])</f>
        <v>0</v>
      </c>
      <c r="Q51" s="98">
        <v>0</v>
      </c>
      <c r="R51" s="98">
        <v>0</v>
      </c>
      <c r="S51" s="98">
        <v>0</v>
      </c>
      <c r="T51" s="98">
        <v>0</v>
      </c>
      <c r="U51" s="98">
        <v>0</v>
      </c>
      <c r="V51" s="98">
        <v>0</v>
      </c>
      <c r="W51" s="98">
        <v>0</v>
      </c>
      <c r="X51" s="98">
        <v>0</v>
      </c>
      <c r="Y51" s="98">
        <v>0</v>
      </c>
      <c r="Z51" s="98">
        <v>0</v>
      </c>
      <c r="AA51" s="98">
        <v>0</v>
      </c>
      <c r="AB51" s="98">
        <v>0</v>
      </c>
      <c r="AC51" s="107">
        <f>SUM(UnitSalLdgr[[#This Row],[P1]])</f>
        <v>0</v>
      </c>
      <c r="AD51" s="185">
        <f>UnitSalLdgr[[#This Row],[P1]]+UnitSalLdgr[[#This Row],[P2]]+UnitSalLdgr[[#This Row],[P3]]+UnitSalLdgr[[#This Row],[P4]]+UnitSalLdgr[[#This Row],[P5]]+UnitSalLdgr[[#This Row],[P6]]+UnitSalLdgr[[#This Row],[P7]]+UnitSalLdgr[[#This Row],[P8]]+UnitSalLdgr[[#This Row],[P9]]+UnitSalLdgr[[#This Row],[P10]]+UnitSalLdgr[[#This Row],[P11]]+UnitSalLdgr[[#This Row],[P12]]</f>
        <v>0</v>
      </c>
      <c r="AE51" s="185">
        <f>UnitSalLdgr[[#This Row],[Total Budget this FY]]-UnitSalLdgr[[#This Row],[19/20 Proj Actuals Total]]</f>
        <v>0</v>
      </c>
      <c r="AF51" s="187">
        <f>SUM(UnitSalLdgr[[#This Row],[P1]:[P6]])</f>
        <v>0</v>
      </c>
      <c r="AG51" s="187">
        <f>SUM(UnitSalLdgr[[#This Row],[P7]:[P12]])</f>
        <v>0</v>
      </c>
      <c r="AH51" s="186">
        <f>UnitSalLdgr[[#This Row],[P12]]*12</f>
        <v>0</v>
      </c>
      <c r="AI51" s="101">
        <f>UnitSalLdgr[[#This Row],[BBB]]+UnitSalLdgr[[#This Row],[BBT]]</f>
        <v>0</v>
      </c>
      <c r="AJ51" s="101">
        <f>UnitSalLdgr[[#This Row],[20/21 BBR Projection Based on P12 Actuals]]-UnitSalLdgr[[#This Row],[20/21 BBR Starting Base (BBB + BBT)]]</f>
        <v>0</v>
      </c>
      <c r="AK51" s="188">
        <f>IF(UnitSalLdgr[[#This Row],[Account]]=601811,0,UnitSalLdgr[[#This Row],[P12]])</f>
        <v>0</v>
      </c>
      <c r="AL51" s="104">
        <f>IF(OR(C51=601803,C51=601301,C51=601822,C51=601807),SUM(UnitSalLdgr[[#This Row],[P3]:[P7]]),0)</f>
        <v>0</v>
      </c>
      <c r="AM51" s="104">
        <f>IF(OR(C51=601803,C51=601301,C51=601822,C51=601807),SUM(UnitSalLdgr[[#This Row],[P8]:[P12]]),0)</f>
        <v>0</v>
      </c>
      <c r="AN51" s="105">
        <f>IF(OR(C51=601803,C51=601301,C51=601822,C51=601807),SUM(UnitSalLdgr[[#This Row],[P7]:[P12]]),0)</f>
        <v>0</v>
      </c>
      <c r="AO51" s="11"/>
      <c r="AP51" s="11"/>
      <c r="AQ51" s="11"/>
      <c r="AR51" s="11"/>
      <c r="AS51" s="11"/>
    </row>
    <row r="52" spans="1:45" ht="15.75" customHeight="1">
      <c r="A52" s="95">
        <v>48500</v>
      </c>
      <c r="B52" s="75">
        <v>1016</v>
      </c>
      <c r="C52" s="96">
        <v>601100</v>
      </c>
      <c r="D52" s="96" t="s">
        <v>119</v>
      </c>
      <c r="E52" s="69" t="s">
        <v>162</v>
      </c>
      <c r="F52" s="357" t="s">
        <v>121</v>
      </c>
      <c r="G52" s="77">
        <v>200000044</v>
      </c>
      <c r="H52" s="27">
        <v>77000</v>
      </c>
      <c r="I52" s="27">
        <v>2310</v>
      </c>
      <c r="J52" s="27">
        <v>0</v>
      </c>
      <c r="K52" s="27">
        <v>0</v>
      </c>
      <c r="L52" s="27">
        <v>0</v>
      </c>
      <c r="M52" s="98">
        <v>0</v>
      </c>
      <c r="N52" s="98">
        <v>0</v>
      </c>
      <c r="O52" s="98">
        <v>-385</v>
      </c>
      <c r="P52" s="98">
        <f>SUM(UnitSalLdgr[[#This Row],[BBB]:[OBT]])</f>
        <v>78925</v>
      </c>
      <c r="Q52" s="98">
        <v>6417</v>
      </c>
      <c r="R52" s="98">
        <v>6417</v>
      </c>
      <c r="S52" s="98">
        <v>6609.17</v>
      </c>
      <c r="T52" s="98">
        <v>6609.17</v>
      </c>
      <c r="U52" s="98">
        <v>6609.17</v>
      </c>
      <c r="V52" s="98">
        <v>6609.17</v>
      </c>
      <c r="W52" s="98">
        <v>6609.17</v>
      </c>
      <c r="X52" s="98">
        <v>6609.17</v>
      </c>
      <c r="Y52" s="98">
        <v>6609.17</v>
      </c>
      <c r="Z52" s="98">
        <v>6609.17</v>
      </c>
      <c r="AA52" s="98">
        <v>6609.17</v>
      </c>
      <c r="AB52" s="98">
        <v>6609.17</v>
      </c>
      <c r="AC52" s="107">
        <f>SUM(UnitSalLdgr[[#This Row],[P1]])</f>
        <v>6417</v>
      </c>
      <c r="AD52" s="99">
        <f>UnitSalLdgr[[#This Row],[P1]]+UnitSalLdgr[[#This Row],[P2]]+UnitSalLdgr[[#This Row],[P3]]+UnitSalLdgr[[#This Row],[P4]]+UnitSalLdgr[[#This Row],[P5]]+UnitSalLdgr[[#This Row],[P6]]+UnitSalLdgr[[#This Row],[P7]]+UnitSalLdgr[[#This Row],[P8]]+UnitSalLdgr[[#This Row],[P9]]+UnitSalLdgr[[#This Row],[P10]]+UnitSalLdgr[[#This Row],[P11]]+UnitSalLdgr[[#This Row],[P12]]</f>
        <v>78925.699999999983</v>
      </c>
      <c r="AE52" s="99">
        <f>UnitSalLdgr[[#This Row],[Total Budget this FY]]-UnitSalLdgr[[#This Row],[19/20 Proj Actuals Total]]</f>
        <v>-0.6999999999825377</v>
      </c>
      <c r="AF52" s="102">
        <f>SUM(UnitSalLdgr[[#This Row],[P1]:[P6]])</f>
        <v>39270.679999999993</v>
      </c>
      <c r="AG52" s="102">
        <f>SUM(UnitSalLdgr[[#This Row],[P7]:[P12]])</f>
        <v>39655.019999999997</v>
      </c>
      <c r="AH52" s="100">
        <f>UnitSalLdgr[[#This Row],[P12]]*12</f>
        <v>79310.040000000008</v>
      </c>
      <c r="AI52" s="101">
        <f>UnitSalLdgr[[#This Row],[BBB]]+UnitSalLdgr[[#This Row],[BBT]]</f>
        <v>79310</v>
      </c>
      <c r="AJ52" s="101">
        <f>UnitSalLdgr[[#This Row],[20/21 BBR Projection Based on P12 Actuals]]-UnitSalLdgr[[#This Row],[20/21 BBR Starting Base (BBB + BBT)]]</f>
        <v>4.0000000008149073E-2</v>
      </c>
      <c r="AK52" s="103">
        <v>0</v>
      </c>
      <c r="AL52" s="104">
        <f>IF(OR(C52=601803,C52=601301,C52=601822,C52=601807),SUM(UnitSalLdgr[[#This Row],[P3]:[P7]]),0)</f>
        <v>0</v>
      </c>
      <c r="AM52" s="104">
        <f>IF(OR(C52=601803,C52=601301,C52=601822,C52=601807),SUM(UnitSalLdgr[[#This Row],[P8]:[P12]]),0)</f>
        <v>0</v>
      </c>
      <c r="AN52" s="105">
        <f>IF(OR(C52=601803,C52=601301,C52=601822,C52=601807),SUM(UnitSalLdgr[[#This Row],[P7]:[P12]]),0)</f>
        <v>0</v>
      </c>
      <c r="AO52" s="11"/>
      <c r="AP52" s="11"/>
      <c r="AQ52" s="11"/>
      <c r="AR52" s="11"/>
      <c r="AS52" s="11"/>
    </row>
    <row r="53" spans="1:45" s="80" customFormat="1" ht="15.75" customHeight="1">
      <c r="A53" s="95">
        <v>48500</v>
      </c>
      <c r="B53" s="75">
        <v>1016</v>
      </c>
      <c r="C53" s="96">
        <v>601100</v>
      </c>
      <c r="D53" s="96" t="s">
        <v>119</v>
      </c>
      <c r="E53" t="s">
        <v>163</v>
      </c>
      <c r="F53" s="357" t="s">
        <v>121</v>
      </c>
      <c r="G53" s="77">
        <v>200000045</v>
      </c>
      <c r="H53" s="27">
        <v>78000</v>
      </c>
      <c r="I53" s="27">
        <v>2340</v>
      </c>
      <c r="J53" s="27">
        <v>0</v>
      </c>
      <c r="K53" s="27">
        <v>0</v>
      </c>
      <c r="L53" s="27">
        <v>0</v>
      </c>
      <c r="M53" s="98">
        <v>0</v>
      </c>
      <c r="N53" s="98">
        <v>0</v>
      </c>
      <c r="O53" s="98">
        <v>-390</v>
      </c>
      <c r="P53" s="98">
        <f>SUM(UnitSalLdgr[[#This Row],[BBB]:[OBT]])</f>
        <v>79950</v>
      </c>
      <c r="Q53" s="98">
        <v>6500</v>
      </c>
      <c r="R53" s="98">
        <v>6500</v>
      </c>
      <c r="S53" s="98">
        <v>6695</v>
      </c>
      <c r="T53" s="98">
        <v>6695</v>
      </c>
      <c r="U53" s="98">
        <v>6695</v>
      </c>
      <c r="V53" s="98">
        <v>6695</v>
      </c>
      <c r="W53" s="98">
        <v>6695</v>
      </c>
      <c r="X53" s="98">
        <v>6695</v>
      </c>
      <c r="Y53" s="98">
        <v>6695</v>
      </c>
      <c r="Z53" s="98">
        <v>6695</v>
      </c>
      <c r="AA53" s="98">
        <v>6695</v>
      </c>
      <c r="AB53" s="98">
        <v>6695</v>
      </c>
      <c r="AC53" s="107">
        <f>SUM(UnitSalLdgr[[#This Row],[P1]])</f>
        <v>6500</v>
      </c>
      <c r="AD53" s="99">
        <f>UnitSalLdgr[[#This Row],[P1]]+UnitSalLdgr[[#This Row],[P2]]+UnitSalLdgr[[#This Row],[P3]]+UnitSalLdgr[[#This Row],[P4]]+UnitSalLdgr[[#This Row],[P5]]+UnitSalLdgr[[#This Row],[P6]]+UnitSalLdgr[[#This Row],[P7]]+UnitSalLdgr[[#This Row],[P8]]+UnitSalLdgr[[#This Row],[P9]]+UnitSalLdgr[[#This Row],[P10]]+UnitSalLdgr[[#This Row],[P11]]+UnitSalLdgr[[#This Row],[P12]]</f>
        <v>79950</v>
      </c>
      <c r="AE53" s="99">
        <f>UnitSalLdgr[[#This Row],[Total Budget this FY]]-UnitSalLdgr[[#This Row],[19/20 Proj Actuals Total]]</f>
        <v>0</v>
      </c>
      <c r="AF53" s="102">
        <f>SUM(UnitSalLdgr[[#This Row],[P1]:[P6]])</f>
        <v>39780</v>
      </c>
      <c r="AG53" s="102">
        <f>SUM(UnitSalLdgr[[#This Row],[P7]:[P12]])</f>
        <v>40170</v>
      </c>
      <c r="AH53" s="100">
        <f>UnitSalLdgr[[#This Row],[P12]]*12</f>
        <v>80340</v>
      </c>
      <c r="AI53" s="101">
        <f>UnitSalLdgr[[#This Row],[BBB]]+UnitSalLdgr[[#This Row],[BBT]]</f>
        <v>80340</v>
      </c>
      <c r="AJ53" s="101">
        <f>UnitSalLdgr[[#This Row],[20/21 BBR Projection Based on P12 Actuals]]-UnitSalLdgr[[#This Row],[20/21 BBR Starting Base (BBB + BBT)]]</f>
        <v>0</v>
      </c>
      <c r="AK53" s="103">
        <v>0</v>
      </c>
      <c r="AL53" s="104">
        <f>IF(OR(C53=601803,C53=601301,C53=601822,C53=601807),SUM(UnitSalLdgr[[#This Row],[P3]:[P7]]),0)</f>
        <v>0</v>
      </c>
      <c r="AM53" s="104">
        <f>IF(OR(C53=601803,C53=601301,C53=601822,C53=601807),SUM(UnitSalLdgr[[#This Row],[P8]:[P12]]),0)</f>
        <v>0</v>
      </c>
      <c r="AN53" s="105">
        <f>IF(OR(C53=601803,C53=601301,C53=601822,C53=601807),SUM(UnitSalLdgr[[#This Row],[P7]:[P12]]),0)</f>
        <v>0</v>
      </c>
    </row>
    <row r="54" spans="1:45" s="80" customFormat="1" ht="15" customHeight="1">
      <c r="A54" s="95">
        <v>48500</v>
      </c>
      <c r="B54" s="75">
        <v>1016</v>
      </c>
      <c r="C54" s="96">
        <v>601100</v>
      </c>
      <c r="D54" s="96" t="s">
        <v>119</v>
      </c>
      <c r="E54" t="s">
        <v>164</v>
      </c>
      <c r="F54" s="357" t="s">
        <v>121</v>
      </c>
      <c r="G54" s="77">
        <v>200000046</v>
      </c>
      <c r="H54" s="27">
        <v>79000</v>
      </c>
      <c r="I54" s="27">
        <v>2370</v>
      </c>
      <c r="J54" s="27">
        <v>0</v>
      </c>
      <c r="K54" s="27">
        <v>0</v>
      </c>
      <c r="L54" s="27">
        <v>0</v>
      </c>
      <c r="M54" s="98">
        <v>0</v>
      </c>
      <c r="N54" s="98">
        <v>0</v>
      </c>
      <c r="O54" s="98">
        <v>-395</v>
      </c>
      <c r="P54" s="98">
        <f>SUM(UnitSalLdgr[[#This Row],[BBB]:[OBT]])</f>
        <v>80975</v>
      </c>
      <c r="Q54" s="98">
        <v>6583</v>
      </c>
      <c r="R54" s="98">
        <v>6583</v>
      </c>
      <c r="S54" s="98">
        <v>6780.83</v>
      </c>
      <c r="T54" s="98">
        <v>6780.83</v>
      </c>
      <c r="U54" s="98">
        <v>6780.83</v>
      </c>
      <c r="V54" s="98">
        <v>6780.83</v>
      </c>
      <c r="W54" s="98">
        <v>6780.83</v>
      </c>
      <c r="X54" s="98">
        <v>6780.83</v>
      </c>
      <c r="Y54" s="98">
        <v>6780.83</v>
      </c>
      <c r="Z54" s="98">
        <v>6780.83</v>
      </c>
      <c r="AA54" s="98">
        <v>6780.83</v>
      </c>
      <c r="AB54" s="98">
        <v>6780.83</v>
      </c>
      <c r="AC54" s="107">
        <f>SUM(UnitSalLdgr[[#This Row],[P1]])</f>
        <v>6583</v>
      </c>
      <c r="AD54" s="99">
        <f>UnitSalLdgr[[#This Row],[P1]]+UnitSalLdgr[[#This Row],[P2]]+UnitSalLdgr[[#This Row],[P3]]+UnitSalLdgr[[#This Row],[P4]]+UnitSalLdgr[[#This Row],[P5]]+UnitSalLdgr[[#This Row],[P6]]+UnitSalLdgr[[#This Row],[P7]]+UnitSalLdgr[[#This Row],[P8]]+UnitSalLdgr[[#This Row],[P9]]+UnitSalLdgr[[#This Row],[P10]]+UnitSalLdgr[[#This Row],[P11]]+UnitSalLdgr[[#This Row],[P12]]</f>
        <v>80974.300000000017</v>
      </c>
      <c r="AE54" s="99">
        <f>UnitSalLdgr[[#This Row],[Total Budget this FY]]-UnitSalLdgr[[#This Row],[19/20 Proj Actuals Total]]</f>
        <v>0.6999999999825377</v>
      </c>
      <c r="AF54" s="102">
        <f>SUM(UnitSalLdgr[[#This Row],[P1]:[P6]])</f>
        <v>40289.320000000007</v>
      </c>
      <c r="AG54" s="102">
        <f>SUM(UnitSalLdgr[[#This Row],[P7]:[P12]])</f>
        <v>40684.980000000003</v>
      </c>
      <c r="AH54" s="100">
        <f>UnitSalLdgr[[#This Row],[P12]]*12</f>
        <v>81369.959999999992</v>
      </c>
      <c r="AI54" s="101">
        <f>UnitSalLdgr[[#This Row],[BBB]]+UnitSalLdgr[[#This Row],[BBT]]</f>
        <v>81370</v>
      </c>
      <c r="AJ54" s="101">
        <f>UnitSalLdgr[[#This Row],[20/21 BBR Projection Based on P12 Actuals]]-UnitSalLdgr[[#This Row],[20/21 BBR Starting Base (BBB + BBT)]]</f>
        <v>-4.0000000008149073E-2</v>
      </c>
      <c r="AK54" s="103">
        <v>0</v>
      </c>
      <c r="AL54" s="104">
        <f>IF(OR(C54=601803,C54=601301,C54=601822,C54=601807),SUM(UnitSalLdgr[[#This Row],[P3]:[P7]]),0)</f>
        <v>0</v>
      </c>
      <c r="AM54" s="104">
        <f>IF(OR(C54=601803,C54=601301,C54=601822,C54=601807),SUM(UnitSalLdgr[[#This Row],[P8]:[P12]]),0)</f>
        <v>0</v>
      </c>
      <c r="AN54" s="105">
        <f>IF(OR(C54=601803,C54=601301,C54=601822,C54=601807),SUM(UnitSalLdgr[[#This Row],[P7]:[P12]]),0)</f>
        <v>0</v>
      </c>
    </row>
    <row r="55" spans="1:45" s="80" customFormat="1" ht="15" customHeight="1">
      <c r="A55" s="95">
        <v>48500</v>
      </c>
      <c r="B55" s="75">
        <v>1016</v>
      </c>
      <c r="C55" s="96">
        <v>601100</v>
      </c>
      <c r="D55" s="96" t="s">
        <v>119</v>
      </c>
      <c r="E55" s="399" t="s">
        <v>133</v>
      </c>
      <c r="F55" s="356"/>
      <c r="G55" s="77" t="s">
        <v>37</v>
      </c>
      <c r="H55" s="27">
        <v>0</v>
      </c>
      <c r="I55" s="27">
        <v>0</v>
      </c>
      <c r="J55" s="27">
        <v>0</v>
      </c>
      <c r="K55" s="27">
        <v>0</v>
      </c>
      <c r="L55" s="27">
        <v>0</v>
      </c>
      <c r="M55" s="98">
        <v>0</v>
      </c>
      <c r="N55" s="98">
        <v>0</v>
      </c>
      <c r="O55" s="98">
        <v>0</v>
      </c>
      <c r="P55" s="98">
        <f>SUM(UnitSalLdgr[[#This Row],[BBB]:[OBT]])</f>
        <v>0</v>
      </c>
      <c r="Q55" s="98">
        <v>0</v>
      </c>
      <c r="R55" s="98">
        <v>0</v>
      </c>
      <c r="S55" s="98">
        <v>0</v>
      </c>
      <c r="T55" s="98">
        <v>0</v>
      </c>
      <c r="U55" s="98">
        <v>0</v>
      </c>
      <c r="V55" s="98">
        <v>0</v>
      </c>
      <c r="W55" s="98">
        <v>0</v>
      </c>
      <c r="X55" s="98">
        <v>0</v>
      </c>
      <c r="Y55" s="98">
        <v>0</v>
      </c>
      <c r="Z55" s="98">
        <v>0</v>
      </c>
      <c r="AA55" s="98">
        <v>0</v>
      </c>
      <c r="AB55" s="98">
        <v>0</v>
      </c>
      <c r="AC55" s="107">
        <f>SUM(UnitSalLdgr[[#This Row],[P1]])</f>
        <v>0</v>
      </c>
      <c r="AD55" s="185">
        <f>UnitSalLdgr[[#This Row],[P1]]+UnitSalLdgr[[#This Row],[P2]]+UnitSalLdgr[[#This Row],[P3]]+UnitSalLdgr[[#This Row],[P4]]+UnitSalLdgr[[#This Row],[P5]]+UnitSalLdgr[[#This Row],[P6]]+UnitSalLdgr[[#This Row],[P7]]+UnitSalLdgr[[#This Row],[P8]]+UnitSalLdgr[[#This Row],[P9]]+UnitSalLdgr[[#This Row],[P10]]+UnitSalLdgr[[#This Row],[P11]]+UnitSalLdgr[[#This Row],[P12]]</f>
        <v>0</v>
      </c>
      <c r="AE55" s="185">
        <f>UnitSalLdgr[[#This Row],[Total Budget this FY]]-UnitSalLdgr[[#This Row],[19/20 Proj Actuals Total]]</f>
        <v>0</v>
      </c>
      <c r="AF55" s="187">
        <f>SUM(UnitSalLdgr[[#This Row],[P1]:[P6]])</f>
        <v>0</v>
      </c>
      <c r="AG55" s="187">
        <f>SUM(UnitSalLdgr[[#This Row],[P7]:[P12]])</f>
        <v>0</v>
      </c>
      <c r="AH55" s="186">
        <f>UnitSalLdgr[[#This Row],[P12]]*12</f>
        <v>0</v>
      </c>
      <c r="AI55" s="101">
        <f>UnitSalLdgr[[#This Row],[BBB]]+UnitSalLdgr[[#This Row],[BBT]]</f>
        <v>0</v>
      </c>
      <c r="AJ55" s="101">
        <f>UnitSalLdgr[[#This Row],[20/21 BBR Projection Based on P12 Actuals]]-UnitSalLdgr[[#This Row],[20/21 BBR Starting Base (BBB + BBT)]]</f>
        <v>0</v>
      </c>
      <c r="AK55" s="103">
        <v>0</v>
      </c>
      <c r="AL55" s="104">
        <f>IF(OR(C55=601803,C55=601301,C55=601822,C55=601807),SUM(UnitSalLdgr[[#This Row],[P3]:[P7]]),0)</f>
        <v>0</v>
      </c>
      <c r="AM55" s="104">
        <f>IF(OR(C55=601803,C55=601301,C55=601822,C55=601807),SUM(UnitSalLdgr[[#This Row],[P8]:[P12]]),0)</f>
        <v>0</v>
      </c>
      <c r="AN55" s="105">
        <f>IF(OR(C55=601803,C55=601301,C55=601822,C55=601807),SUM(UnitSalLdgr[[#This Row],[P7]:[P12]]),0)</f>
        <v>0</v>
      </c>
    </row>
    <row r="56" spans="1:45" s="80" customFormat="1" ht="15" customHeight="1">
      <c r="A56" s="95">
        <v>48500</v>
      </c>
      <c r="B56" s="75">
        <v>1016</v>
      </c>
      <c r="C56" s="96">
        <v>601300</v>
      </c>
      <c r="D56" s="96" t="s">
        <v>134</v>
      </c>
      <c r="E56" s="26" t="s">
        <v>165</v>
      </c>
      <c r="F56" s="357" t="s">
        <v>137</v>
      </c>
      <c r="G56" s="77">
        <v>200000048</v>
      </c>
      <c r="H56" s="27">
        <v>45000</v>
      </c>
      <c r="I56" s="27">
        <v>1350</v>
      </c>
      <c r="J56" s="27">
        <v>0</v>
      </c>
      <c r="K56" s="27">
        <v>0</v>
      </c>
      <c r="L56" s="27">
        <v>0</v>
      </c>
      <c r="M56" s="98">
        <v>0</v>
      </c>
      <c r="N56" s="98">
        <v>0</v>
      </c>
      <c r="O56" s="98">
        <v>-112.5</v>
      </c>
      <c r="P56" s="98">
        <f>SUM(UnitSalLdgr[[#This Row],[BBB]:[OBT]])</f>
        <v>46237.5</v>
      </c>
      <c r="Q56" s="98">
        <v>3750</v>
      </c>
      <c r="R56" s="98">
        <v>3750</v>
      </c>
      <c r="S56" s="98">
        <v>3853</v>
      </c>
      <c r="T56" s="98">
        <v>3853</v>
      </c>
      <c r="U56" s="98">
        <v>3853</v>
      </c>
      <c r="V56" s="98">
        <v>3853</v>
      </c>
      <c r="W56" s="98">
        <v>3853</v>
      </c>
      <c r="X56" s="98">
        <v>3853</v>
      </c>
      <c r="Y56" s="98">
        <v>3853</v>
      </c>
      <c r="Z56" s="98">
        <v>3853</v>
      </c>
      <c r="AA56" s="98">
        <v>3853</v>
      </c>
      <c r="AB56" s="98">
        <v>3853</v>
      </c>
      <c r="AC56" s="107">
        <f>SUM(UnitSalLdgr[[#This Row],[P1]])</f>
        <v>3750</v>
      </c>
      <c r="AD56" s="99">
        <f>UnitSalLdgr[[#This Row],[P1]]+UnitSalLdgr[[#This Row],[P2]]+UnitSalLdgr[[#This Row],[P3]]+UnitSalLdgr[[#This Row],[P4]]+UnitSalLdgr[[#This Row],[P5]]+UnitSalLdgr[[#This Row],[P6]]+UnitSalLdgr[[#This Row],[P7]]+UnitSalLdgr[[#This Row],[P8]]+UnitSalLdgr[[#This Row],[P9]]+UnitSalLdgr[[#This Row],[P10]]+UnitSalLdgr[[#This Row],[P11]]+UnitSalLdgr[[#This Row],[P12]]</f>
        <v>46030</v>
      </c>
      <c r="AE56" s="99">
        <f>UnitSalLdgr[[#This Row],[Total Budget this FY]]-UnitSalLdgr[[#This Row],[19/20 Proj Actuals Total]]</f>
        <v>207.5</v>
      </c>
      <c r="AF56" s="102">
        <f>SUM(UnitSalLdgr[[#This Row],[P1]:[P6]])</f>
        <v>22912</v>
      </c>
      <c r="AG56" s="102">
        <f>SUM(UnitSalLdgr[[#This Row],[P7]:[P12]])</f>
        <v>23118</v>
      </c>
      <c r="AH56" s="100">
        <f>UnitSalLdgr[[#This Row],[P12]]*12</f>
        <v>46236</v>
      </c>
      <c r="AI56" s="101">
        <f>UnitSalLdgr[[#This Row],[BBB]]+UnitSalLdgr[[#This Row],[BBT]]</f>
        <v>46350</v>
      </c>
      <c r="AJ56" s="101">
        <f>UnitSalLdgr[[#This Row],[20/21 BBR Projection Based on P12 Actuals]]-UnitSalLdgr[[#This Row],[20/21 BBR Starting Base (BBB + BBT)]]</f>
        <v>-114</v>
      </c>
      <c r="AK56" s="103">
        <v>0</v>
      </c>
      <c r="AL56" s="104">
        <f>IF(OR(C56=601803,C56=601301,C56=601822,C56=601807),SUM(UnitSalLdgr[[#This Row],[P3]:[P7]]),0)</f>
        <v>0</v>
      </c>
      <c r="AM56" s="104">
        <f>IF(OR(C56=601803,C56=601301,C56=601822,C56=601807),SUM(UnitSalLdgr[[#This Row],[P8]:[P12]]),0)</f>
        <v>0</v>
      </c>
      <c r="AN56" s="105">
        <f>IF(OR(C56=601803,C56=601301,C56=601822,C56=601807),SUM(UnitSalLdgr[[#This Row],[P7]:[P12]]),0)</f>
        <v>0</v>
      </c>
    </row>
    <row r="57" spans="1:45" s="80" customFormat="1" ht="15" customHeight="1">
      <c r="A57" s="95">
        <v>48500</v>
      </c>
      <c r="B57" s="75">
        <v>1023</v>
      </c>
      <c r="C57" s="96">
        <v>601100</v>
      </c>
      <c r="D57" s="96" t="s">
        <v>119</v>
      </c>
      <c r="E57" s="69" t="s">
        <v>166</v>
      </c>
      <c r="F57" s="359" t="s">
        <v>121</v>
      </c>
      <c r="G57" s="77">
        <v>200000049</v>
      </c>
      <c r="H57" s="27">
        <v>70000</v>
      </c>
      <c r="I57" s="27">
        <v>2100</v>
      </c>
      <c r="J57" s="27">
        <v>0</v>
      </c>
      <c r="K57" s="27">
        <v>0</v>
      </c>
      <c r="L57" s="27">
        <v>0</v>
      </c>
      <c r="M57" s="98">
        <v>0</v>
      </c>
      <c r="N57" s="98">
        <v>0</v>
      </c>
      <c r="O57" s="98">
        <v>-350</v>
      </c>
      <c r="P57" s="98">
        <f>SUM(UnitSalLdgr[[#This Row],[BBB]:[OBT]])</f>
        <v>71750</v>
      </c>
      <c r="Q57" s="98">
        <v>5830</v>
      </c>
      <c r="R57" s="98">
        <v>5830</v>
      </c>
      <c r="S57" s="98">
        <v>6008.33</v>
      </c>
      <c r="T57" s="98">
        <v>6008.33</v>
      </c>
      <c r="U57" s="98">
        <v>6008.33</v>
      </c>
      <c r="V57" s="98">
        <v>6008.33</v>
      </c>
      <c r="W57" s="98">
        <v>6008.33</v>
      </c>
      <c r="X57" s="98">
        <v>6008.33</v>
      </c>
      <c r="Y57" s="98">
        <v>6008.33</v>
      </c>
      <c r="Z57" s="98">
        <v>6008.33</v>
      </c>
      <c r="AA57" s="98">
        <v>6008.33</v>
      </c>
      <c r="AB57" s="98">
        <v>6008.33</v>
      </c>
      <c r="AC57" s="107">
        <f>SUM(UnitSalLdgr[[#This Row],[P1]])</f>
        <v>5830</v>
      </c>
      <c r="AD57" s="99">
        <f>UnitSalLdgr[[#This Row],[P1]]+UnitSalLdgr[[#This Row],[P2]]+UnitSalLdgr[[#This Row],[P3]]+UnitSalLdgr[[#This Row],[P4]]+UnitSalLdgr[[#This Row],[P5]]+UnitSalLdgr[[#This Row],[P6]]+UnitSalLdgr[[#This Row],[P7]]+UnitSalLdgr[[#This Row],[P8]]+UnitSalLdgr[[#This Row],[P9]]+UnitSalLdgr[[#This Row],[P10]]+UnitSalLdgr[[#This Row],[P11]]+UnitSalLdgr[[#This Row],[P12]]</f>
        <v>71743.300000000017</v>
      </c>
      <c r="AE57" s="99">
        <f>UnitSalLdgr[[#This Row],[Total Budget this FY]]-UnitSalLdgr[[#This Row],[19/20 Proj Actuals Total]]</f>
        <v>6.6999999999825377</v>
      </c>
      <c r="AF57" s="102">
        <f>SUM(UnitSalLdgr[[#This Row],[P1]:[P6]])</f>
        <v>35693.320000000007</v>
      </c>
      <c r="AG57" s="102">
        <f>SUM(UnitSalLdgr[[#This Row],[P7]:[P12]])</f>
        <v>36049.980000000003</v>
      </c>
      <c r="AH57" s="100">
        <f>UnitSalLdgr[[#This Row],[P12]]*12</f>
        <v>72099.959999999992</v>
      </c>
      <c r="AI57" s="101">
        <f>UnitSalLdgr[[#This Row],[BBB]]+UnitSalLdgr[[#This Row],[BBT]]</f>
        <v>72100</v>
      </c>
      <c r="AJ57" s="101">
        <f>UnitSalLdgr[[#This Row],[20/21 BBR Projection Based on P12 Actuals]]-UnitSalLdgr[[#This Row],[20/21 BBR Starting Base (BBB + BBT)]]</f>
        <v>-4.0000000008149073E-2</v>
      </c>
      <c r="AK57" s="103">
        <v>0</v>
      </c>
      <c r="AL57" s="104">
        <f>IF(OR(C57=601803,C57=601301,C57=601822,C57=601807),SUM(UnitSalLdgr[[#This Row],[P3]:[P7]]),0)</f>
        <v>0</v>
      </c>
      <c r="AM57" s="104">
        <f>IF(OR(C57=601803,C57=601301,C57=601822,C57=601807),SUM(UnitSalLdgr[[#This Row],[P8]:[P12]]),0)</f>
        <v>0</v>
      </c>
      <c r="AN57" s="105">
        <f>IF(OR(C57=601803,C57=601301,C57=601822,C57=601807),SUM(UnitSalLdgr[[#This Row],[P7]:[P12]]),0)</f>
        <v>0</v>
      </c>
    </row>
    <row r="58" spans="1:45" s="80" customFormat="1" ht="15" customHeight="1">
      <c r="A58" s="95">
        <v>48500</v>
      </c>
      <c r="B58" s="75">
        <v>1023</v>
      </c>
      <c r="C58" s="96">
        <v>601100</v>
      </c>
      <c r="D58" s="96" t="s">
        <v>119</v>
      </c>
      <c r="E58" s="26" t="s">
        <v>167</v>
      </c>
      <c r="F58" s="359" t="s">
        <v>121</v>
      </c>
      <c r="G58" s="77">
        <v>200000050</v>
      </c>
      <c r="H58" s="27">
        <v>71000</v>
      </c>
      <c r="I58" s="27">
        <v>2130</v>
      </c>
      <c r="J58" s="27">
        <v>0</v>
      </c>
      <c r="K58" s="27">
        <v>0</v>
      </c>
      <c r="L58" s="27">
        <v>0</v>
      </c>
      <c r="M58" s="98">
        <v>0</v>
      </c>
      <c r="N58" s="98">
        <v>0</v>
      </c>
      <c r="O58" s="98">
        <v>-355</v>
      </c>
      <c r="P58" s="98">
        <f>SUM(UnitSalLdgr[[#This Row],[BBB]:[OBT]])</f>
        <v>72775</v>
      </c>
      <c r="Q58" s="98">
        <v>5917</v>
      </c>
      <c r="R58" s="98">
        <v>5917</v>
      </c>
      <c r="S58" s="98">
        <v>6094.17</v>
      </c>
      <c r="T58" s="98">
        <v>6094.17</v>
      </c>
      <c r="U58" s="98">
        <v>6094.17</v>
      </c>
      <c r="V58" s="98">
        <v>6094.17</v>
      </c>
      <c r="W58" s="98">
        <v>6094.17</v>
      </c>
      <c r="X58" s="98">
        <v>6094.17</v>
      </c>
      <c r="Y58" s="98">
        <v>6094.17</v>
      </c>
      <c r="Z58" s="98">
        <v>6094.17</v>
      </c>
      <c r="AA58" s="98">
        <v>6094.17</v>
      </c>
      <c r="AB58" s="98">
        <v>6094.17</v>
      </c>
      <c r="AC58" s="107">
        <f>SUM(UnitSalLdgr[[#This Row],[P1]])</f>
        <v>5917</v>
      </c>
      <c r="AD58" s="99">
        <f>UnitSalLdgr[[#This Row],[P1]]+UnitSalLdgr[[#This Row],[P2]]+UnitSalLdgr[[#This Row],[P3]]+UnitSalLdgr[[#This Row],[P4]]+UnitSalLdgr[[#This Row],[P5]]+UnitSalLdgr[[#This Row],[P6]]+UnitSalLdgr[[#This Row],[P7]]+UnitSalLdgr[[#This Row],[P8]]+UnitSalLdgr[[#This Row],[P9]]+UnitSalLdgr[[#This Row],[P10]]+UnitSalLdgr[[#This Row],[P11]]+UnitSalLdgr[[#This Row],[P12]]</f>
        <v>72775.699999999983</v>
      </c>
      <c r="AE58" s="99">
        <f>UnitSalLdgr[[#This Row],[Total Budget this FY]]-UnitSalLdgr[[#This Row],[19/20 Proj Actuals Total]]</f>
        <v>-0.6999999999825377</v>
      </c>
      <c r="AF58" s="102">
        <f>SUM(UnitSalLdgr[[#This Row],[P1]:[P6]])</f>
        <v>36210.679999999993</v>
      </c>
      <c r="AG58" s="102">
        <f>SUM(UnitSalLdgr[[#This Row],[P7]:[P12]])</f>
        <v>36565.019999999997</v>
      </c>
      <c r="AH58" s="100">
        <f>UnitSalLdgr[[#This Row],[P12]]*12</f>
        <v>73130.040000000008</v>
      </c>
      <c r="AI58" s="101">
        <f>UnitSalLdgr[[#This Row],[BBB]]+UnitSalLdgr[[#This Row],[BBT]]</f>
        <v>73130</v>
      </c>
      <c r="AJ58" s="101">
        <f>UnitSalLdgr[[#This Row],[20/21 BBR Projection Based on P12 Actuals]]-UnitSalLdgr[[#This Row],[20/21 BBR Starting Base (BBB + BBT)]]</f>
        <v>4.0000000008149073E-2</v>
      </c>
      <c r="AK58" s="103">
        <v>0</v>
      </c>
      <c r="AL58" s="104">
        <f>IF(OR(C58=601803,C58=601301,C58=601822,C58=601807),SUM(UnitSalLdgr[[#This Row],[P3]:[P7]]),0)</f>
        <v>0</v>
      </c>
      <c r="AM58" s="104">
        <f>IF(OR(C58=601803,C58=601301,C58=601822,C58=601807),SUM(UnitSalLdgr[[#This Row],[P8]:[P12]]),0)</f>
        <v>0</v>
      </c>
      <c r="AN58" s="105">
        <f>IF(OR(C58=601803,C58=601301,C58=601822,C58=601807),SUM(UnitSalLdgr[[#This Row],[P7]:[P12]]),0)</f>
        <v>0</v>
      </c>
    </row>
    <row r="59" spans="1:45" s="80" customFormat="1" ht="15" customHeight="1">
      <c r="A59" s="95">
        <v>48500</v>
      </c>
      <c r="B59" s="75">
        <v>1023</v>
      </c>
      <c r="C59" s="96">
        <v>601100</v>
      </c>
      <c r="D59" s="96" t="s">
        <v>119</v>
      </c>
      <c r="E59" s="26" t="s">
        <v>168</v>
      </c>
      <c r="F59" s="359" t="s">
        <v>121</v>
      </c>
      <c r="G59" s="77">
        <v>200000051</v>
      </c>
      <c r="H59" s="27">
        <v>72000</v>
      </c>
      <c r="I59" s="27">
        <v>2160</v>
      </c>
      <c r="J59" s="27">
        <v>0</v>
      </c>
      <c r="K59" s="27">
        <v>0</v>
      </c>
      <c r="L59" s="27">
        <v>0</v>
      </c>
      <c r="M59" s="98">
        <v>0</v>
      </c>
      <c r="N59" s="98">
        <v>0</v>
      </c>
      <c r="O59" s="98">
        <v>-360</v>
      </c>
      <c r="P59" s="98">
        <f>SUM(UnitSalLdgr[[#This Row],[BBB]:[OBT]])</f>
        <v>73800</v>
      </c>
      <c r="Q59" s="98">
        <v>6000</v>
      </c>
      <c r="R59" s="98">
        <v>6000</v>
      </c>
      <c r="S59" s="98">
        <v>6180</v>
      </c>
      <c r="T59" s="98">
        <v>6180</v>
      </c>
      <c r="U59" s="98">
        <v>6180</v>
      </c>
      <c r="V59" s="98">
        <v>6180</v>
      </c>
      <c r="W59" s="98">
        <v>6180</v>
      </c>
      <c r="X59" s="98">
        <v>6180</v>
      </c>
      <c r="Y59" s="98">
        <v>6180</v>
      </c>
      <c r="Z59" s="98">
        <v>6180</v>
      </c>
      <c r="AA59" s="98">
        <v>6180</v>
      </c>
      <c r="AB59" s="98">
        <v>6180</v>
      </c>
      <c r="AC59" s="107">
        <f>SUM(UnitSalLdgr[[#This Row],[P1]])</f>
        <v>6000</v>
      </c>
      <c r="AD59" s="99">
        <f>UnitSalLdgr[[#This Row],[P1]]+UnitSalLdgr[[#This Row],[P2]]+UnitSalLdgr[[#This Row],[P3]]+UnitSalLdgr[[#This Row],[P4]]+UnitSalLdgr[[#This Row],[P5]]+UnitSalLdgr[[#This Row],[P6]]+UnitSalLdgr[[#This Row],[P7]]+UnitSalLdgr[[#This Row],[P8]]+UnitSalLdgr[[#This Row],[P9]]+UnitSalLdgr[[#This Row],[P10]]+UnitSalLdgr[[#This Row],[P11]]+UnitSalLdgr[[#This Row],[P12]]</f>
        <v>73800</v>
      </c>
      <c r="AE59" s="99">
        <f>UnitSalLdgr[[#This Row],[Total Budget this FY]]-UnitSalLdgr[[#This Row],[19/20 Proj Actuals Total]]</f>
        <v>0</v>
      </c>
      <c r="AF59" s="102">
        <f>SUM(UnitSalLdgr[[#This Row],[P1]:[P6]])</f>
        <v>36720</v>
      </c>
      <c r="AG59" s="102">
        <f>SUM(UnitSalLdgr[[#This Row],[P7]:[P12]])</f>
        <v>37080</v>
      </c>
      <c r="AH59" s="100">
        <f>UnitSalLdgr[[#This Row],[P12]]*12</f>
        <v>74160</v>
      </c>
      <c r="AI59" s="101">
        <f>UnitSalLdgr[[#This Row],[BBB]]+UnitSalLdgr[[#This Row],[BBT]]</f>
        <v>74160</v>
      </c>
      <c r="AJ59" s="101">
        <f>UnitSalLdgr[[#This Row],[20/21 BBR Projection Based on P12 Actuals]]-UnitSalLdgr[[#This Row],[20/21 BBR Starting Base (BBB + BBT)]]</f>
        <v>0</v>
      </c>
      <c r="AK59" s="103">
        <v>0</v>
      </c>
      <c r="AL59" s="104">
        <f>IF(OR(C59=601803,C59=601301,C59=601822,C59=601807),SUM(UnitSalLdgr[[#This Row],[P3]:[P7]]),0)</f>
        <v>0</v>
      </c>
      <c r="AM59" s="104">
        <f>IF(OR(C59=601803,C59=601301,C59=601822,C59=601807),SUM(UnitSalLdgr[[#This Row],[P8]:[P12]]),0)</f>
        <v>0</v>
      </c>
      <c r="AN59" s="105">
        <f>IF(OR(C59=601803,C59=601301,C59=601822,C59=601807),SUM(UnitSalLdgr[[#This Row],[P7]:[P12]]),0)</f>
        <v>0</v>
      </c>
    </row>
    <row r="60" spans="1:45" ht="17.25" customHeight="1">
      <c r="A60" s="95">
        <v>48500</v>
      </c>
      <c r="B60" s="75">
        <v>1023</v>
      </c>
      <c r="C60" s="96">
        <v>601100</v>
      </c>
      <c r="D60" s="96" t="s">
        <v>119</v>
      </c>
      <c r="E60" s="26" t="s">
        <v>169</v>
      </c>
      <c r="F60" s="359" t="s">
        <v>121</v>
      </c>
      <c r="G60" s="77">
        <v>200000052</v>
      </c>
      <c r="H60" s="27">
        <v>73000</v>
      </c>
      <c r="I60" s="27">
        <v>2190</v>
      </c>
      <c r="J60" s="27">
        <v>0</v>
      </c>
      <c r="K60" s="27">
        <v>0</v>
      </c>
      <c r="L60" s="27">
        <v>0</v>
      </c>
      <c r="M60" s="98">
        <v>0</v>
      </c>
      <c r="N60" s="98">
        <v>0</v>
      </c>
      <c r="O60" s="98">
        <v>-365</v>
      </c>
      <c r="P60" s="98">
        <f>SUM(UnitSalLdgr[[#This Row],[BBB]:[OBT]])</f>
        <v>74825</v>
      </c>
      <c r="Q60" s="98">
        <v>6084</v>
      </c>
      <c r="R60" s="98">
        <v>6084</v>
      </c>
      <c r="S60" s="98">
        <v>6265.83</v>
      </c>
      <c r="T60" s="98">
        <v>6265.83</v>
      </c>
      <c r="U60" s="98">
        <v>6265.83</v>
      </c>
      <c r="V60" s="98">
        <v>6265.83</v>
      </c>
      <c r="W60" s="98">
        <v>6265.83</v>
      </c>
      <c r="X60" s="98">
        <v>6265.83</v>
      </c>
      <c r="Y60" s="98">
        <v>6265.83</v>
      </c>
      <c r="Z60" s="98">
        <v>6265.83</v>
      </c>
      <c r="AA60" s="98">
        <v>6265.83</v>
      </c>
      <c r="AB60" s="98">
        <v>6265.83</v>
      </c>
      <c r="AC60" s="107">
        <f>SUM(UnitSalLdgr[[#This Row],[P1]])</f>
        <v>6084</v>
      </c>
      <c r="AD60" s="99">
        <f>UnitSalLdgr[[#This Row],[P1]]+UnitSalLdgr[[#This Row],[P2]]+UnitSalLdgr[[#This Row],[P3]]+UnitSalLdgr[[#This Row],[P4]]+UnitSalLdgr[[#This Row],[P5]]+UnitSalLdgr[[#This Row],[P6]]+UnitSalLdgr[[#This Row],[P7]]+UnitSalLdgr[[#This Row],[P8]]+UnitSalLdgr[[#This Row],[P9]]+UnitSalLdgr[[#This Row],[P10]]+UnitSalLdgr[[#This Row],[P11]]+UnitSalLdgr[[#This Row],[P12]]</f>
        <v>74826.300000000017</v>
      </c>
      <c r="AE60" s="99">
        <f>UnitSalLdgr[[#This Row],[Total Budget this FY]]-UnitSalLdgr[[#This Row],[19/20 Proj Actuals Total]]</f>
        <v>-1.3000000000174623</v>
      </c>
      <c r="AF60" s="102">
        <f>SUM(UnitSalLdgr[[#This Row],[P1]:[P6]])</f>
        <v>37231.320000000007</v>
      </c>
      <c r="AG60" s="102">
        <f>SUM(UnitSalLdgr[[#This Row],[P7]:[P12]])</f>
        <v>37594.980000000003</v>
      </c>
      <c r="AH60" s="100">
        <f>UnitSalLdgr[[#This Row],[P12]]*12</f>
        <v>75189.959999999992</v>
      </c>
      <c r="AI60" s="101">
        <f>UnitSalLdgr[[#This Row],[BBB]]+UnitSalLdgr[[#This Row],[BBT]]</f>
        <v>75190</v>
      </c>
      <c r="AJ60" s="101">
        <f>UnitSalLdgr[[#This Row],[20/21 BBR Projection Based on P12 Actuals]]-UnitSalLdgr[[#This Row],[20/21 BBR Starting Base (BBB + BBT)]]</f>
        <v>-4.0000000008149073E-2</v>
      </c>
      <c r="AK60" s="103">
        <v>0</v>
      </c>
      <c r="AL60" s="104">
        <f>IF(OR(C60=601803,C60=601301,C60=601822,C60=601807),SUM(UnitSalLdgr[[#This Row],[P3]:[P7]]),0)</f>
        <v>0</v>
      </c>
      <c r="AM60" s="104">
        <f>IF(OR(C60=601803,C60=601301,C60=601822,C60=601807),SUM(UnitSalLdgr[[#This Row],[P8]:[P12]]),0)</f>
        <v>0</v>
      </c>
      <c r="AN60" s="105">
        <f>IF(OR(C60=601803,C60=601301,C60=601822,C60=601807),SUM(UnitSalLdgr[[#This Row],[P7]:[P12]]),0)</f>
        <v>0</v>
      </c>
      <c r="AO60" s="11"/>
      <c r="AP60" s="11"/>
      <c r="AQ60" s="11"/>
      <c r="AR60" s="11"/>
      <c r="AS60" s="11"/>
    </row>
    <row r="61" spans="1:45" ht="17.25" customHeight="1">
      <c r="A61" s="95">
        <v>48500</v>
      </c>
      <c r="B61" s="75">
        <v>1023</v>
      </c>
      <c r="C61" s="96">
        <v>601100</v>
      </c>
      <c r="D61" s="96" t="s">
        <v>119</v>
      </c>
      <c r="E61" s="26" t="s">
        <v>170</v>
      </c>
      <c r="F61" s="359" t="s">
        <v>121</v>
      </c>
      <c r="G61" s="77">
        <v>200000053</v>
      </c>
      <c r="H61" s="27">
        <v>74000</v>
      </c>
      <c r="I61" s="27">
        <v>2220</v>
      </c>
      <c r="J61" s="27">
        <v>0</v>
      </c>
      <c r="K61" s="27">
        <v>0</v>
      </c>
      <c r="L61" s="27">
        <v>0</v>
      </c>
      <c r="M61" s="98">
        <v>0</v>
      </c>
      <c r="N61" s="98">
        <v>0</v>
      </c>
      <c r="O61" s="98">
        <v>-370</v>
      </c>
      <c r="P61" s="98">
        <f>SUM(UnitSalLdgr[[#This Row],[BBB]:[OBT]])</f>
        <v>75850</v>
      </c>
      <c r="Q61" s="98">
        <v>6167</v>
      </c>
      <c r="R61" s="98">
        <v>6167</v>
      </c>
      <c r="S61" s="98">
        <v>6351.67</v>
      </c>
      <c r="T61" s="98">
        <v>6351.67</v>
      </c>
      <c r="U61" s="98">
        <v>6351.67</v>
      </c>
      <c r="V61" s="98">
        <v>6351.67</v>
      </c>
      <c r="W61" s="98">
        <v>6351.67</v>
      </c>
      <c r="X61" s="98">
        <v>6351.67</v>
      </c>
      <c r="Y61" s="98">
        <v>6351.67</v>
      </c>
      <c r="Z61" s="98">
        <v>6351.67</v>
      </c>
      <c r="AA61" s="98">
        <v>6351.67</v>
      </c>
      <c r="AB61" s="98">
        <v>6351.67</v>
      </c>
      <c r="AC61" s="107">
        <f>SUM(UnitSalLdgr[[#This Row],[P1]])</f>
        <v>6167</v>
      </c>
      <c r="AD61" s="99">
        <f>UnitSalLdgr[[#This Row],[P1]]+UnitSalLdgr[[#This Row],[P2]]+UnitSalLdgr[[#This Row],[P3]]+UnitSalLdgr[[#This Row],[P4]]+UnitSalLdgr[[#This Row],[P5]]+UnitSalLdgr[[#This Row],[P6]]+UnitSalLdgr[[#This Row],[P7]]+UnitSalLdgr[[#This Row],[P8]]+UnitSalLdgr[[#This Row],[P9]]+UnitSalLdgr[[#This Row],[P10]]+UnitSalLdgr[[#This Row],[P11]]+UnitSalLdgr[[#This Row],[P12]]</f>
        <v>75850.699999999983</v>
      </c>
      <c r="AE61" s="99">
        <f>UnitSalLdgr[[#This Row],[Total Budget this FY]]-UnitSalLdgr[[#This Row],[19/20 Proj Actuals Total]]</f>
        <v>-0.6999999999825377</v>
      </c>
      <c r="AF61" s="102">
        <f>SUM(UnitSalLdgr[[#This Row],[P1]:[P6]])</f>
        <v>37740.679999999993</v>
      </c>
      <c r="AG61" s="102">
        <f>SUM(UnitSalLdgr[[#This Row],[P7]:[P12]])</f>
        <v>38110.019999999997</v>
      </c>
      <c r="AH61" s="100">
        <f>UnitSalLdgr[[#This Row],[P12]]*12</f>
        <v>76220.040000000008</v>
      </c>
      <c r="AI61" s="101">
        <f>UnitSalLdgr[[#This Row],[BBB]]+UnitSalLdgr[[#This Row],[BBT]]</f>
        <v>76220</v>
      </c>
      <c r="AJ61" s="101">
        <f>UnitSalLdgr[[#This Row],[20/21 BBR Projection Based on P12 Actuals]]-UnitSalLdgr[[#This Row],[20/21 BBR Starting Base (BBB + BBT)]]</f>
        <v>4.0000000008149073E-2</v>
      </c>
      <c r="AK61" s="103">
        <v>0</v>
      </c>
      <c r="AL61" s="104">
        <f>IF(OR(C61=601803,C61=601301,C61=601822,C61=601807),SUM(UnitSalLdgr[[#This Row],[P3]:[P7]]),0)</f>
        <v>0</v>
      </c>
      <c r="AM61" s="104">
        <f>IF(OR(C61=601803,C61=601301,C61=601822,C61=601807),SUM(UnitSalLdgr[[#This Row],[P8]:[P12]]),0)</f>
        <v>0</v>
      </c>
      <c r="AN61" s="105">
        <f>IF(OR(C61=601803,C61=601301,C61=601822,C61=601807),SUM(UnitSalLdgr[[#This Row],[P7]:[P12]]),0)</f>
        <v>0</v>
      </c>
      <c r="AO61" s="11"/>
      <c r="AP61" s="11"/>
      <c r="AQ61" s="11"/>
      <c r="AR61" s="11"/>
      <c r="AS61" s="11"/>
    </row>
    <row r="62" spans="1:45" ht="15.75" customHeight="1">
      <c r="A62" s="95">
        <v>48500</v>
      </c>
      <c r="B62" s="75">
        <v>1023</v>
      </c>
      <c r="C62" s="96">
        <v>601100</v>
      </c>
      <c r="D62" s="96" t="s">
        <v>119</v>
      </c>
      <c r="E62" s="26" t="s">
        <v>171</v>
      </c>
      <c r="F62" s="359" t="s">
        <v>121</v>
      </c>
      <c r="G62" s="77">
        <v>200000054</v>
      </c>
      <c r="H62" s="27">
        <v>75000</v>
      </c>
      <c r="I62" s="27">
        <v>2250</v>
      </c>
      <c r="J62" s="27">
        <v>0</v>
      </c>
      <c r="K62" s="27">
        <v>0</v>
      </c>
      <c r="L62" s="27">
        <v>0</v>
      </c>
      <c r="M62" s="98">
        <v>0</v>
      </c>
      <c r="N62" s="98">
        <v>0</v>
      </c>
      <c r="O62" s="98">
        <v>-375</v>
      </c>
      <c r="P62" s="98">
        <f>SUM(UnitSalLdgr[[#This Row],[BBB]:[OBT]])</f>
        <v>76875</v>
      </c>
      <c r="Q62" s="98">
        <v>6250</v>
      </c>
      <c r="R62" s="98">
        <v>6250</v>
      </c>
      <c r="S62" s="98">
        <v>6437.5</v>
      </c>
      <c r="T62" s="98">
        <v>6437.5</v>
      </c>
      <c r="U62" s="98">
        <v>6437.5</v>
      </c>
      <c r="V62" s="98">
        <v>6437.5</v>
      </c>
      <c r="W62" s="98">
        <v>6437.5</v>
      </c>
      <c r="X62" s="98">
        <v>6437.5</v>
      </c>
      <c r="Y62" s="98">
        <v>6437.5</v>
      </c>
      <c r="Z62" s="98">
        <v>6437.5</v>
      </c>
      <c r="AA62" s="98">
        <v>6437.5</v>
      </c>
      <c r="AB62" s="98">
        <v>6437.5</v>
      </c>
      <c r="AC62" s="107">
        <f>SUM(UnitSalLdgr[[#This Row],[P1]])</f>
        <v>6250</v>
      </c>
      <c r="AD62" s="99">
        <f>UnitSalLdgr[[#This Row],[P1]]+UnitSalLdgr[[#This Row],[P2]]+UnitSalLdgr[[#This Row],[P3]]+UnitSalLdgr[[#This Row],[P4]]+UnitSalLdgr[[#This Row],[P5]]+UnitSalLdgr[[#This Row],[P6]]+UnitSalLdgr[[#This Row],[P7]]+UnitSalLdgr[[#This Row],[P8]]+UnitSalLdgr[[#This Row],[P9]]+UnitSalLdgr[[#This Row],[P10]]+UnitSalLdgr[[#This Row],[P11]]+UnitSalLdgr[[#This Row],[P12]]</f>
        <v>76875</v>
      </c>
      <c r="AE62" s="99">
        <f>UnitSalLdgr[[#This Row],[Total Budget this FY]]-UnitSalLdgr[[#This Row],[19/20 Proj Actuals Total]]</f>
        <v>0</v>
      </c>
      <c r="AF62" s="102">
        <f>SUM(UnitSalLdgr[[#This Row],[P1]:[P6]])</f>
        <v>38250</v>
      </c>
      <c r="AG62" s="102">
        <f>SUM(UnitSalLdgr[[#This Row],[P7]:[P12]])</f>
        <v>38625</v>
      </c>
      <c r="AH62" s="100">
        <f>UnitSalLdgr[[#This Row],[P12]]*12</f>
        <v>77250</v>
      </c>
      <c r="AI62" s="101">
        <f>UnitSalLdgr[[#This Row],[BBB]]+UnitSalLdgr[[#This Row],[BBT]]</f>
        <v>77250</v>
      </c>
      <c r="AJ62" s="101">
        <f>UnitSalLdgr[[#This Row],[20/21 BBR Projection Based on P12 Actuals]]-UnitSalLdgr[[#This Row],[20/21 BBR Starting Base (BBB + BBT)]]</f>
        <v>0</v>
      </c>
      <c r="AK62" s="103">
        <v>0</v>
      </c>
      <c r="AL62" s="104">
        <f>IF(OR(C62=601803,C62=601301,C62=601822,C62=601807),SUM(UnitSalLdgr[[#This Row],[P3]:[P7]]),0)</f>
        <v>0</v>
      </c>
      <c r="AM62" s="104">
        <f>IF(OR(C62=601803,C62=601301,C62=601822,C62=601807),SUM(UnitSalLdgr[[#This Row],[P8]:[P12]]),0)</f>
        <v>0</v>
      </c>
      <c r="AN62" s="105">
        <f>IF(OR(C62=601803,C62=601301,C62=601822,C62=601807),SUM(UnitSalLdgr[[#This Row],[P7]:[P12]]),0)</f>
        <v>0</v>
      </c>
      <c r="AO62" s="11"/>
      <c r="AP62" s="11"/>
      <c r="AQ62" s="11"/>
      <c r="AR62" s="11"/>
      <c r="AS62" s="11"/>
    </row>
    <row r="63" spans="1:45" ht="15.75" customHeight="1">
      <c r="A63" s="95">
        <v>48500</v>
      </c>
      <c r="B63" s="75">
        <v>1023</v>
      </c>
      <c r="C63" s="96">
        <v>601100</v>
      </c>
      <c r="D63" s="96" t="s">
        <v>119</v>
      </c>
      <c r="E63" s="106" t="s">
        <v>172</v>
      </c>
      <c r="F63" s="359" t="s">
        <v>121</v>
      </c>
      <c r="G63" s="77">
        <v>200000055</v>
      </c>
      <c r="H63" s="27">
        <v>76000</v>
      </c>
      <c r="I63" s="27">
        <v>2280</v>
      </c>
      <c r="J63" s="27">
        <v>0</v>
      </c>
      <c r="K63" s="27">
        <v>0</v>
      </c>
      <c r="L63" s="27">
        <v>0</v>
      </c>
      <c r="M63" s="98">
        <v>0</v>
      </c>
      <c r="N63" s="98">
        <v>0</v>
      </c>
      <c r="O63" s="98">
        <v>-380</v>
      </c>
      <c r="P63" s="98">
        <f>SUM(UnitSalLdgr[[#This Row],[BBB]:[OBT]])</f>
        <v>77900</v>
      </c>
      <c r="Q63" s="98">
        <v>6333</v>
      </c>
      <c r="R63" s="98">
        <v>6333</v>
      </c>
      <c r="S63" s="98">
        <v>6523.33</v>
      </c>
      <c r="T63" s="98">
        <v>6523.33</v>
      </c>
      <c r="U63" s="98">
        <v>6523.33</v>
      </c>
      <c r="V63" s="98">
        <v>6523.33</v>
      </c>
      <c r="W63" s="98">
        <v>6523.33</v>
      </c>
      <c r="X63" s="98">
        <v>6523.33</v>
      </c>
      <c r="Y63" s="98">
        <v>6523.33</v>
      </c>
      <c r="Z63" s="98">
        <v>6523.33</v>
      </c>
      <c r="AA63" s="98">
        <v>6523.33</v>
      </c>
      <c r="AB63" s="98">
        <v>6523.33</v>
      </c>
      <c r="AC63" s="107">
        <f>SUM(UnitSalLdgr[[#This Row],[P1]])</f>
        <v>6333</v>
      </c>
      <c r="AD63" s="99">
        <f>UnitSalLdgr[[#This Row],[P1]]+UnitSalLdgr[[#This Row],[P2]]+UnitSalLdgr[[#This Row],[P3]]+UnitSalLdgr[[#This Row],[P4]]+UnitSalLdgr[[#This Row],[P5]]+UnitSalLdgr[[#This Row],[P6]]+UnitSalLdgr[[#This Row],[P7]]+UnitSalLdgr[[#This Row],[P8]]+UnitSalLdgr[[#This Row],[P9]]+UnitSalLdgr[[#This Row],[P10]]+UnitSalLdgr[[#This Row],[P11]]+UnitSalLdgr[[#This Row],[P12]]</f>
        <v>77899.300000000017</v>
      </c>
      <c r="AE63" s="99">
        <f>UnitSalLdgr[[#This Row],[Total Budget this FY]]-UnitSalLdgr[[#This Row],[19/20 Proj Actuals Total]]</f>
        <v>0.6999999999825377</v>
      </c>
      <c r="AF63" s="102">
        <f>SUM(UnitSalLdgr[[#This Row],[P1]:[P6]])</f>
        <v>38759.320000000007</v>
      </c>
      <c r="AG63" s="102">
        <f>SUM(UnitSalLdgr[[#This Row],[P7]:[P12]])</f>
        <v>39139.980000000003</v>
      </c>
      <c r="AH63" s="100">
        <f>UnitSalLdgr[[#This Row],[P12]]*12</f>
        <v>78279.959999999992</v>
      </c>
      <c r="AI63" s="101">
        <f>UnitSalLdgr[[#This Row],[BBB]]+UnitSalLdgr[[#This Row],[BBT]]</f>
        <v>78280</v>
      </c>
      <c r="AJ63" s="101">
        <f>UnitSalLdgr[[#This Row],[20/21 BBR Projection Based on P12 Actuals]]-UnitSalLdgr[[#This Row],[20/21 BBR Starting Base (BBB + BBT)]]</f>
        <v>-4.0000000008149073E-2</v>
      </c>
      <c r="AK63" s="103">
        <v>0</v>
      </c>
      <c r="AL63" s="104">
        <f>IF(OR(C63=601803,C63=601301,C63=601822,C63=601807),SUM(UnitSalLdgr[[#This Row],[P3]:[P7]]),0)</f>
        <v>0</v>
      </c>
      <c r="AM63" s="104">
        <f>IF(OR(C63=601803,C63=601301,C63=601822,C63=601807),SUM(UnitSalLdgr[[#This Row],[P8]:[P12]]),0)</f>
        <v>0</v>
      </c>
      <c r="AN63" s="105">
        <f>IF(OR(C63=601803,C63=601301,C63=601822,C63=601807),SUM(UnitSalLdgr[[#This Row],[P7]:[P12]]),0)</f>
        <v>0</v>
      </c>
      <c r="AO63" s="11"/>
      <c r="AP63" s="11"/>
      <c r="AQ63" s="11"/>
      <c r="AR63" s="11"/>
      <c r="AS63" s="11"/>
    </row>
    <row r="64" spans="1:45" ht="15.75" customHeight="1">
      <c r="A64" s="95">
        <v>48500</v>
      </c>
      <c r="B64" s="75">
        <v>1023</v>
      </c>
      <c r="C64" s="96">
        <v>601100</v>
      </c>
      <c r="D64" s="96" t="s">
        <v>119</v>
      </c>
      <c r="E64" s="26" t="s">
        <v>173</v>
      </c>
      <c r="F64" s="359" t="s">
        <v>121</v>
      </c>
      <c r="G64" s="77">
        <v>200000056</v>
      </c>
      <c r="H64" s="27">
        <v>77000</v>
      </c>
      <c r="I64" s="27">
        <v>2310</v>
      </c>
      <c r="J64" s="27">
        <v>0</v>
      </c>
      <c r="K64" s="27">
        <v>0</v>
      </c>
      <c r="L64" s="27">
        <v>0</v>
      </c>
      <c r="M64" s="98">
        <v>0</v>
      </c>
      <c r="N64" s="98">
        <v>0</v>
      </c>
      <c r="O64" s="98">
        <v>-385</v>
      </c>
      <c r="P64" s="98">
        <f>SUM(UnitSalLdgr[[#This Row],[BBB]:[OBT]])</f>
        <v>78925</v>
      </c>
      <c r="Q64" s="98">
        <v>6417</v>
      </c>
      <c r="R64" s="98">
        <v>6417</v>
      </c>
      <c r="S64" s="98">
        <v>6609.17</v>
      </c>
      <c r="T64" s="98">
        <v>6609.17</v>
      </c>
      <c r="U64" s="98">
        <v>6609.17</v>
      </c>
      <c r="V64" s="98">
        <v>6609.17</v>
      </c>
      <c r="W64" s="98">
        <v>6609.17</v>
      </c>
      <c r="X64" s="98">
        <v>6609.17</v>
      </c>
      <c r="Y64" s="98">
        <v>6609.17</v>
      </c>
      <c r="Z64" s="98">
        <v>6609.17</v>
      </c>
      <c r="AA64" s="98">
        <v>6609.17</v>
      </c>
      <c r="AB64" s="98">
        <v>6609.17</v>
      </c>
      <c r="AC64" s="107">
        <f>SUM(UnitSalLdgr[[#This Row],[P1]])</f>
        <v>6417</v>
      </c>
      <c r="AD64" s="99">
        <f>UnitSalLdgr[[#This Row],[P1]]+UnitSalLdgr[[#This Row],[P2]]+UnitSalLdgr[[#This Row],[P3]]+UnitSalLdgr[[#This Row],[P4]]+UnitSalLdgr[[#This Row],[P5]]+UnitSalLdgr[[#This Row],[P6]]+UnitSalLdgr[[#This Row],[P7]]+UnitSalLdgr[[#This Row],[P8]]+UnitSalLdgr[[#This Row],[P9]]+UnitSalLdgr[[#This Row],[P10]]+UnitSalLdgr[[#This Row],[P11]]+UnitSalLdgr[[#This Row],[P12]]</f>
        <v>78925.699999999983</v>
      </c>
      <c r="AE64" s="99">
        <f>UnitSalLdgr[[#This Row],[Total Budget this FY]]-UnitSalLdgr[[#This Row],[19/20 Proj Actuals Total]]</f>
        <v>-0.6999999999825377</v>
      </c>
      <c r="AF64" s="102">
        <f>SUM(UnitSalLdgr[[#This Row],[P1]:[P6]])</f>
        <v>39270.679999999993</v>
      </c>
      <c r="AG64" s="102">
        <f>SUM(UnitSalLdgr[[#This Row],[P7]:[P12]])</f>
        <v>39655.019999999997</v>
      </c>
      <c r="AH64" s="100">
        <f>UnitSalLdgr[[#This Row],[P12]]*12</f>
        <v>79310.040000000008</v>
      </c>
      <c r="AI64" s="101">
        <f>UnitSalLdgr[[#This Row],[BBB]]+UnitSalLdgr[[#This Row],[BBT]]</f>
        <v>79310</v>
      </c>
      <c r="AJ64" s="101">
        <f>UnitSalLdgr[[#This Row],[20/21 BBR Projection Based on P12 Actuals]]-UnitSalLdgr[[#This Row],[20/21 BBR Starting Base (BBB + BBT)]]</f>
        <v>4.0000000008149073E-2</v>
      </c>
      <c r="AK64" s="103">
        <v>0</v>
      </c>
      <c r="AL64" s="104">
        <f>IF(OR(C64=601803,C64=601301,C64=601822,C64=601807),SUM(UnitSalLdgr[[#This Row],[P3]:[P7]]),0)</f>
        <v>0</v>
      </c>
      <c r="AM64" s="104">
        <f>IF(OR(C64=601803,C64=601301,C64=601822,C64=601807),SUM(UnitSalLdgr[[#This Row],[P8]:[P12]]),0)</f>
        <v>0</v>
      </c>
      <c r="AN64" s="105">
        <f>IF(OR(C64=601803,C64=601301,C64=601822,C64=601807),SUM(UnitSalLdgr[[#This Row],[P7]:[P12]]),0)</f>
        <v>0</v>
      </c>
      <c r="AO64" s="11"/>
      <c r="AP64" s="11"/>
      <c r="AQ64" s="11"/>
      <c r="AR64" s="11"/>
      <c r="AS64" s="11"/>
    </row>
    <row r="65" spans="1:45" ht="15.75" customHeight="1">
      <c r="A65" s="95">
        <v>48500</v>
      </c>
      <c r="B65" s="75">
        <v>1023</v>
      </c>
      <c r="C65" s="96">
        <v>601100</v>
      </c>
      <c r="D65" s="96" t="s">
        <v>119</v>
      </c>
      <c r="E65" s="26" t="s">
        <v>174</v>
      </c>
      <c r="F65" s="359" t="s">
        <v>121</v>
      </c>
      <c r="G65" s="77">
        <v>200000057</v>
      </c>
      <c r="H65" s="27">
        <v>78000</v>
      </c>
      <c r="I65" s="27">
        <v>2340</v>
      </c>
      <c r="J65" s="27">
        <v>0</v>
      </c>
      <c r="K65" s="27">
        <v>0</v>
      </c>
      <c r="L65" s="27">
        <v>0</v>
      </c>
      <c r="M65" s="98">
        <v>0</v>
      </c>
      <c r="N65" s="98">
        <v>0</v>
      </c>
      <c r="O65" s="98">
        <v>-390</v>
      </c>
      <c r="P65" s="98">
        <f>SUM(UnitSalLdgr[[#This Row],[BBB]:[OBT]])</f>
        <v>79950</v>
      </c>
      <c r="Q65" s="98">
        <v>6500</v>
      </c>
      <c r="R65" s="98">
        <v>6500</v>
      </c>
      <c r="S65" s="98">
        <v>6695</v>
      </c>
      <c r="T65" s="98">
        <v>6695</v>
      </c>
      <c r="U65" s="98">
        <v>6695</v>
      </c>
      <c r="V65" s="98">
        <v>6695</v>
      </c>
      <c r="W65" s="98">
        <v>6695</v>
      </c>
      <c r="X65" s="98">
        <v>6695</v>
      </c>
      <c r="Y65" s="98">
        <v>6695</v>
      </c>
      <c r="Z65" s="98">
        <v>6695</v>
      </c>
      <c r="AA65" s="98">
        <v>6695</v>
      </c>
      <c r="AB65" s="98">
        <v>6695</v>
      </c>
      <c r="AC65" s="107">
        <f>SUM(UnitSalLdgr[[#This Row],[P1]])</f>
        <v>6500</v>
      </c>
      <c r="AD65" s="99">
        <f>UnitSalLdgr[[#This Row],[P1]]+UnitSalLdgr[[#This Row],[P2]]+UnitSalLdgr[[#This Row],[P3]]+UnitSalLdgr[[#This Row],[P4]]+UnitSalLdgr[[#This Row],[P5]]+UnitSalLdgr[[#This Row],[P6]]+UnitSalLdgr[[#This Row],[P7]]+UnitSalLdgr[[#This Row],[P8]]+UnitSalLdgr[[#This Row],[P9]]+UnitSalLdgr[[#This Row],[P10]]+UnitSalLdgr[[#This Row],[P11]]+UnitSalLdgr[[#This Row],[P12]]</f>
        <v>79950</v>
      </c>
      <c r="AE65" s="99">
        <f>UnitSalLdgr[[#This Row],[Total Budget this FY]]-UnitSalLdgr[[#This Row],[19/20 Proj Actuals Total]]</f>
        <v>0</v>
      </c>
      <c r="AF65" s="102">
        <f>SUM(UnitSalLdgr[[#This Row],[P1]:[P6]])</f>
        <v>39780</v>
      </c>
      <c r="AG65" s="102">
        <f>SUM(UnitSalLdgr[[#This Row],[P7]:[P12]])</f>
        <v>40170</v>
      </c>
      <c r="AH65" s="100">
        <f>UnitSalLdgr[[#This Row],[P12]]*12</f>
        <v>80340</v>
      </c>
      <c r="AI65" s="101">
        <f>UnitSalLdgr[[#This Row],[BBB]]+UnitSalLdgr[[#This Row],[BBT]]</f>
        <v>80340</v>
      </c>
      <c r="AJ65" s="101">
        <f>UnitSalLdgr[[#This Row],[20/21 BBR Projection Based on P12 Actuals]]-UnitSalLdgr[[#This Row],[20/21 BBR Starting Base (BBB + BBT)]]</f>
        <v>0</v>
      </c>
      <c r="AK65" s="103">
        <v>0</v>
      </c>
      <c r="AL65" s="104">
        <f>IF(OR(C65=601803,C65=601301,C65=601822,C65=601807),SUM(UnitSalLdgr[[#This Row],[P3]:[P7]]),0)</f>
        <v>0</v>
      </c>
      <c r="AM65" s="104">
        <f>IF(OR(C65=601803,C65=601301,C65=601822,C65=601807),SUM(UnitSalLdgr[[#This Row],[P8]:[P12]]),0)</f>
        <v>0</v>
      </c>
      <c r="AN65" s="105">
        <f>IF(OR(C65=601803,C65=601301,C65=601822,C65=601807),SUM(UnitSalLdgr[[#This Row],[P7]:[P12]]),0)</f>
        <v>0</v>
      </c>
      <c r="AO65" s="11"/>
      <c r="AP65" s="11"/>
      <c r="AQ65" s="11"/>
      <c r="AR65" s="11"/>
      <c r="AS65" s="11"/>
    </row>
    <row r="66" spans="1:45" ht="15.75" customHeight="1">
      <c r="A66" s="180">
        <v>48500</v>
      </c>
      <c r="B66" s="181">
        <v>1023</v>
      </c>
      <c r="C66" s="182">
        <v>601100</v>
      </c>
      <c r="D66" s="182" t="s">
        <v>119</v>
      </c>
      <c r="E66" s="399" t="s">
        <v>130</v>
      </c>
      <c r="F66" s="359" t="s">
        <v>131</v>
      </c>
      <c r="G66" s="77" t="s">
        <v>37</v>
      </c>
      <c r="H66" s="27">
        <v>0</v>
      </c>
      <c r="I66" s="27">
        <v>0</v>
      </c>
      <c r="J66" s="27">
        <v>0</v>
      </c>
      <c r="K66" s="27">
        <v>0</v>
      </c>
      <c r="L66" s="27">
        <v>0</v>
      </c>
      <c r="M66" s="98">
        <v>0</v>
      </c>
      <c r="N66" s="98">
        <v>0</v>
      </c>
      <c r="O66" s="98">
        <v>0</v>
      </c>
      <c r="P66" s="98">
        <f>SUM(UnitSalLdgr[[#This Row],[BBB]:[OBT]])</f>
        <v>0</v>
      </c>
      <c r="Q66" s="98">
        <v>0</v>
      </c>
      <c r="R66" s="98">
        <v>0</v>
      </c>
      <c r="S66" s="98">
        <v>0</v>
      </c>
      <c r="T66" s="98">
        <v>0</v>
      </c>
      <c r="U66" s="98">
        <v>0</v>
      </c>
      <c r="V66" s="98">
        <v>0</v>
      </c>
      <c r="W66" s="98">
        <v>0</v>
      </c>
      <c r="X66" s="98">
        <v>0</v>
      </c>
      <c r="Y66" s="98">
        <v>0</v>
      </c>
      <c r="Z66" s="98">
        <v>0</v>
      </c>
      <c r="AA66" s="98">
        <v>0</v>
      </c>
      <c r="AB66" s="98">
        <v>0</v>
      </c>
      <c r="AC66" s="107">
        <f>SUM(UnitSalLdgr[[#This Row],[P1]])</f>
        <v>0</v>
      </c>
      <c r="AD66" s="185">
        <f>UnitSalLdgr[[#This Row],[P1]]+UnitSalLdgr[[#This Row],[P2]]+UnitSalLdgr[[#This Row],[P3]]+UnitSalLdgr[[#This Row],[P4]]+UnitSalLdgr[[#This Row],[P5]]+UnitSalLdgr[[#This Row],[P6]]+UnitSalLdgr[[#This Row],[P7]]+UnitSalLdgr[[#This Row],[P8]]+UnitSalLdgr[[#This Row],[P9]]+UnitSalLdgr[[#This Row],[P10]]+UnitSalLdgr[[#This Row],[P11]]+UnitSalLdgr[[#This Row],[P12]]</f>
        <v>0</v>
      </c>
      <c r="AE66" s="185">
        <f>UnitSalLdgr[[#This Row],[Total Budget this FY]]-UnitSalLdgr[[#This Row],[19/20 Proj Actuals Total]]</f>
        <v>0</v>
      </c>
      <c r="AF66" s="187">
        <f>SUM(UnitSalLdgr[[#This Row],[P1]:[P6]])</f>
        <v>0</v>
      </c>
      <c r="AG66" s="187">
        <f>SUM(UnitSalLdgr[[#This Row],[P7]:[P12]])</f>
        <v>0</v>
      </c>
      <c r="AH66" s="186">
        <f>UnitSalLdgr[[#This Row],[P12]]*12</f>
        <v>0</v>
      </c>
      <c r="AI66" s="101">
        <f>UnitSalLdgr[[#This Row],[BBB]]+UnitSalLdgr[[#This Row],[BBT]]</f>
        <v>0</v>
      </c>
      <c r="AJ66" s="101">
        <f>UnitSalLdgr[[#This Row],[20/21 BBR Projection Based on P12 Actuals]]-UnitSalLdgr[[#This Row],[20/21 BBR Starting Base (BBB + BBT)]]</f>
        <v>0</v>
      </c>
      <c r="AK66" s="188">
        <f>IF(UnitSalLdgr[[#This Row],[Account]]=601811,0,UnitSalLdgr[[#This Row],[P12]])</f>
        <v>0</v>
      </c>
      <c r="AL66" s="104">
        <f>IF(OR(C66=601803,C66=601301,C66=601822,C66=601807),SUM(UnitSalLdgr[[#This Row],[P3]:[P7]]),0)</f>
        <v>0</v>
      </c>
      <c r="AM66" s="104">
        <f>IF(OR(C66=601803,C66=601301,C66=601822,C66=601807),SUM(UnitSalLdgr[[#This Row],[P8]:[P12]]),0)</f>
        <v>0</v>
      </c>
      <c r="AN66" s="105">
        <f>IF(OR(C66=601803,C66=601301,C66=601822,C66=601807),SUM(UnitSalLdgr[[#This Row],[P7]:[P12]]),0)</f>
        <v>0</v>
      </c>
      <c r="AO66" s="11"/>
      <c r="AP66" s="11"/>
      <c r="AQ66" s="11"/>
      <c r="AR66" s="11"/>
      <c r="AS66" s="11"/>
    </row>
    <row r="67" spans="1:45" ht="14.5">
      <c r="A67" s="180">
        <v>48500</v>
      </c>
      <c r="B67" s="181">
        <v>1023</v>
      </c>
      <c r="C67" s="182">
        <v>601100</v>
      </c>
      <c r="D67" s="182" t="s">
        <v>119</v>
      </c>
      <c r="E67" s="399" t="s">
        <v>132</v>
      </c>
      <c r="F67" s="359" t="s">
        <v>131</v>
      </c>
      <c r="G67" s="77" t="s">
        <v>37</v>
      </c>
      <c r="H67" s="27">
        <v>0</v>
      </c>
      <c r="I67" s="27">
        <v>0</v>
      </c>
      <c r="J67" s="27">
        <v>0</v>
      </c>
      <c r="K67" s="27">
        <v>0</v>
      </c>
      <c r="L67" s="27">
        <v>0</v>
      </c>
      <c r="M67" s="98">
        <v>0</v>
      </c>
      <c r="N67" s="98">
        <v>0</v>
      </c>
      <c r="O67" s="98">
        <v>0</v>
      </c>
      <c r="P67" s="98">
        <f>SUM(UnitSalLdgr[[#This Row],[BBB]:[OBT]])</f>
        <v>0</v>
      </c>
      <c r="Q67" s="98">
        <v>0</v>
      </c>
      <c r="R67" s="98">
        <v>0</v>
      </c>
      <c r="S67" s="98">
        <v>0</v>
      </c>
      <c r="T67" s="98">
        <v>0</v>
      </c>
      <c r="U67" s="98">
        <v>0</v>
      </c>
      <c r="V67" s="98">
        <v>0</v>
      </c>
      <c r="W67" s="98">
        <v>0</v>
      </c>
      <c r="X67" s="98">
        <v>0</v>
      </c>
      <c r="Y67" s="98">
        <v>0</v>
      </c>
      <c r="Z67" s="98">
        <v>0</v>
      </c>
      <c r="AA67" s="98">
        <v>0</v>
      </c>
      <c r="AB67" s="98">
        <v>0</v>
      </c>
      <c r="AC67" s="107">
        <f>SUM(UnitSalLdgr[[#This Row],[P1]])</f>
        <v>0</v>
      </c>
      <c r="AD67" s="392">
        <f>UnitSalLdgr[[#This Row],[P1]]+UnitSalLdgr[[#This Row],[P2]]+UnitSalLdgr[[#This Row],[P3]]+UnitSalLdgr[[#This Row],[P4]]+UnitSalLdgr[[#This Row],[P5]]+UnitSalLdgr[[#This Row],[P6]]+UnitSalLdgr[[#This Row],[P7]]+UnitSalLdgr[[#This Row],[P8]]+UnitSalLdgr[[#This Row],[P9]]+UnitSalLdgr[[#This Row],[P10]]+UnitSalLdgr[[#This Row],[P11]]+UnitSalLdgr[[#This Row],[P12]]</f>
        <v>0</v>
      </c>
      <c r="AE67" s="392">
        <f>UnitSalLdgr[[#This Row],[Total Budget this FY]]-UnitSalLdgr[[#This Row],[19/20 Proj Actuals Total]]</f>
        <v>0</v>
      </c>
      <c r="AF67" s="393">
        <f>SUM(UnitSalLdgr[[#This Row],[P1]:[P6]])</f>
        <v>0</v>
      </c>
      <c r="AG67" s="393">
        <f>SUM(UnitSalLdgr[[#This Row],[P7]:[P12]])</f>
        <v>0</v>
      </c>
      <c r="AH67" s="394">
        <f>UnitSalLdgr[[#This Row],[P12]]*12</f>
        <v>0</v>
      </c>
      <c r="AI67" s="101">
        <f>UnitSalLdgr[[#This Row],[BBB]]+UnitSalLdgr[[#This Row],[BBT]]</f>
        <v>0</v>
      </c>
      <c r="AJ67" s="101">
        <f>UnitSalLdgr[[#This Row],[20/21 BBR Projection Based on P12 Actuals]]-UnitSalLdgr[[#This Row],[20/21 BBR Starting Base (BBB + BBT)]]</f>
        <v>0</v>
      </c>
      <c r="AK67" s="395">
        <f>IF(UnitSalLdgr[[#This Row],[Account]]=601811,0,UnitSalLdgr[[#This Row],[P12]])</f>
        <v>0</v>
      </c>
      <c r="AL67" s="104">
        <f>IF(OR(C67=601803,C67=601301,C67=601822,C67=601807),SUM(UnitSalLdgr[[#This Row],[P3]:[P7]]),0)</f>
        <v>0</v>
      </c>
      <c r="AM67" s="104">
        <f>IF(OR(C67=601803,C67=601301,C67=601822,C67=601807),SUM(UnitSalLdgr[[#This Row],[P8]:[P12]]),0)</f>
        <v>0</v>
      </c>
      <c r="AN67" s="105">
        <f>IF(OR(C67=601803,C67=601301,C67=601822,C67=601807),SUM(UnitSalLdgr[[#This Row],[P7]:[P12]]),0)</f>
        <v>0</v>
      </c>
      <c r="AO67" s="80"/>
      <c r="AR67" s="11"/>
      <c r="AS67" s="11"/>
    </row>
    <row r="68" spans="1:45" ht="14.5">
      <c r="A68" s="95">
        <v>48500</v>
      </c>
      <c r="B68" s="75">
        <v>1023</v>
      </c>
      <c r="C68" s="96">
        <v>601100</v>
      </c>
      <c r="D68" s="96" t="s">
        <v>119</v>
      </c>
      <c r="E68" s="26" t="s">
        <v>175</v>
      </c>
      <c r="F68" s="359" t="s">
        <v>121</v>
      </c>
      <c r="G68" s="77">
        <v>200000060</v>
      </c>
      <c r="H68" s="27">
        <v>79000</v>
      </c>
      <c r="I68" s="27">
        <v>2370</v>
      </c>
      <c r="J68" s="27">
        <v>0</v>
      </c>
      <c r="K68" s="27">
        <v>0</v>
      </c>
      <c r="L68" s="27">
        <v>0</v>
      </c>
      <c r="M68" s="98">
        <v>0</v>
      </c>
      <c r="N68" s="98">
        <v>0</v>
      </c>
      <c r="O68" s="98">
        <v>-395</v>
      </c>
      <c r="P68" s="98">
        <f>SUM(UnitSalLdgr[[#This Row],[BBB]:[OBT]])</f>
        <v>80975</v>
      </c>
      <c r="Q68" s="98">
        <v>6583</v>
      </c>
      <c r="R68" s="98">
        <v>6583</v>
      </c>
      <c r="S68" s="98">
        <v>6780.83</v>
      </c>
      <c r="T68" s="98">
        <v>6780.83</v>
      </c>
      <c r="U68" s="98">
        <v>6780.83</v>
      </c>
      <c r="V68" s="98">
        <v>6780.83</v>
      </c>
      <c r="W68" s="98">
        <v>6780.83</v>
      </c>
      <c r="X68" s="98">
        <v>6780.83</v>
      </c>
      <c r="Y68" s="98">
        <v>6780.83</v>
      </c>
      <c r="Z68" s="98">
        <v>6780.83</v>
      </c>
      <c r="AA68" s="98">
        <v>6780.83</v>
      </c>
      <c r="AB68" s="98">
        <v>6780.83</v>
      </c>
      <c r="AC68" s="107">
        <f>SUM(UnitSalLdgr[[#This Row],[P1]])</f>
        <v>6583</v>
      </c>
      <c r="AD68" s="99">
        <f>UnitSalLdgr[[#This Row],[P1]]+UnitSalLdgr[[#This Row],[P2]]+UnitSalLdgr[[#This Row],[P3]]+UnitSalLdgr[[#This Row],[P4]]+UnitSalLdgr[[#This Row],[P5]]+UnitSalLdgr[[#This Row],[P6]]+UnitSalLdgr[[#This Row],[P7]]+UnitSalLdgr[[#This Row],[P8]]+UnitSalLdgr[[#This Row],[P9]]+UnitSalLdgr[[#This Row],[P10]]+UnitSalLdgr[[#This Row],[P11]]+UnitSalLdgr[[#This Row],[P12]]</f>
        <v>80974.300000000017</v>
      </c>
      <c r="AE68" s="99">
        <f>UnitSalLdgr[[#This Row],[Total Budget this FY]]-UnitSalLdgr[[#This Row],[19/20 Proj Actuals Total]]</f>
        <v>0.6999999999825377</v>
      </c>
      <c r="AF68" s="102">
        <f>SUM(UnitSalLdgr[[#This Row],[P1]:[P6]])</f>
        <v>40289.320000000007</v>
      </c>
      <c r="AG68" s="102">
        <f>SUM(UnitSalLdgr[[#This Row],[P7]:[P12]])</f>
        <v>40684.980000000003</v>
      </c>
      <c r="AH68" s="100">
        <f>UnitSalLdgr[[#This Row],[P12]]*12</f>
        <v>81369.959999999992</v>
      </c>
      <c r="AI68" s="101">
        <f>UnitSalLdgr[[#This Row],[BBB]]+UnitSalLdgr[[#This Row],[BBT]]</f>
        <v>81370</v>
      </c>
      <c r="AJ68" s="101">
        <f>UnitSalLdgr[[#This Row],[20/21 BBR Projection Based on P12 Actuals]]-UnitSalLdgr[[#This Row],[20/21 BBR Starting Base (BBB + BBT)]]</f>
        <v>-4.0000000008149073E-2</v>
      </c>
      <c r="AK68" s="103">
        <v>0</v>
      </c>
      <c r="AL68" s="104">
        <f>IF(OR(C68=601803,C68=601301,C68=601822,C68=601807),SUM(UnitSalLdgr[[#This Row],[P3]:[P7]]),0)</f>
        <v>0</v>
      </c>
      <c r="AM68" s="104">
        <f>IF(OR(C68=601803,C68=601301,C68=601822,C68=601807),SUM(UnitSalLdgr[[#This Row],[P8]:[P12]]),0)</f>
        <v>0</v>
      </c>
      <c r="AN68" s="105">
        <f>IF(OR(C68=601803,C68=601301,C68=601822,C68=601807),SUM(UnitSalLdgr[[#This Row],[P7]:[P12]]),0)</f>
        <v>0</v>
      </c>
      <c r="AO68" s="80"/>
      <c r="AR68" s="11"/>
      <c r="AS68" s="11"/>
    </row>
    <row r="69" spans="1:45" ht="14.5">
      <c r="A69" s="95">
        <v>48500</v>
      </c>
      <c r="B69" s="75">
        <v>1023</v>
      </c>
      <c r="C69" s="96">
        <v>601100</v>
      </c>
      <c r="D69" s="96" t="s">
        <v>119</v>
      </c>
      <c r="E69" s="26" t="s">
        <v>176</v>
      </c>
      <c r="F69" s="359" t="s">
        <v>121</v>
      </c>
      <c r="G69" s="77">
        <v>200000061</v>
      </c>
      <c r="H69" s="27">
        <v>80000</v>
      </c>
      <c r="I69" s="27">
        <v>2400</v>
      </c>
      <c r="J69" s="27">
        <v>0</v>
      </c>
      <c r="K69" s="27">
        <v>0</v>
      </c>
      <c r="L69" s="27">
        <v>0</v>
      </c>
      <c r="M69" s="98">
        <v>0</v>
      </c>
      <c r="N69" s="98">
        <v>0</v>
      </c>
      <c r="O69" s="98">
        <v>-400</v>
      </c>
      <c r="P69" s="98">
        <f>SUM(UnitSalLdgr[[#This Row],[BBB]:[OBT]])</f>
        <v>82000</v>
      </c>
      <c r="Q69" s="98">
        <v>6667</v>
      </c>
      <c r="R69" s="98">
        <v>6667</v>
      </c>
      <c r="S69" s="98">
        <v>6866.67</v>
      </c>
      <c r="T69" s="98">
        <v>6866.67</v>
      </c>
      <c r="U69" s="98">
        <v>6866.67</v>
      </c>
      <c r="V69" s="98">
        <v>6866.67</v>
      </c>
      <c r="W69" s="98">
        <v>6866.67</v>
      </c>
      <c r="X69" s="98">
        <v>6866.67</v>
      </c>
      <c r="Y69" s="98">
        <v>6866.67</v>
      </c>
      <c r="Z69" s="98">
        <v>6866.67</v>
      </c>
      <c r="AA69" s="98">
        <v>6866.67</v>
      </c>
      <c r="AB69" s="98">
        <v>6866.67</v>
      </c>
      <c r="AC69" s="107">
        <f>SUM(UnitSalLdgr[[#This Row],[P1]])</f>
        <v>6667</v>
      </c>
      <c r="AD69" s="99">
        <f>UnitSalLdgr[[#This Row],[P1]]+UnitSalLdgr[[#This Row],[P2]]+UnitSalLdgr[[#This Row],[P3]]+UnitSalLdgr[[#This Row],[P4]]+UnitSalLdgr[[#This Row],[P5]]+UnitSalLdgr[[#This Row],[P6]]+UnitSalLdgr[[#This Row],[P7]]+UnitSalLdgr[[#This Row],[P8]]+UnitSalLdgr[[#This Row],[P9]]+UnitSalLdgr[[#This Row],[P10]]+UnitSalLdgr[[#This Row],[P11]]+UnitSalLdgr[[#This Row],[P12]]</f>
        <v>82000.699999999983</v>
      </c>
      <c r="AE69" s="99">
        <f>UnitSalLdgr[[#This Row],[Total Budget this FY]]-UnitSalLdgr[[#This Row],[19/20 Proj Actuals Total]]</f>
        <v>-0.6999999999825377</v>
      </c>
      <c r="AF69" s="102">
        <f>SUM(UnitSalLdgr[[#This Row],[P1]:[P6]])</f>
        <v>40800.679999999993</v>
      </c>
      <c r="AG69" s="102">
        <f>SUM(UnitSalLdgr[[#This Row],[P7]:[P12]])</f>
        <v>41200.019999999997</v>
      </c>
      <c r="AH69" s="100">
        <f>UnitSalLdgr[[#This Row],[P12]]*12</f>
        <v>82400.040000000008</v>
      </c>
      <c r="AI69" s="101">
        <f>UnitSalLdgr[[#This Row],[BBB]]+UnitSalLdgr[[#This Row],[BBT]]</f>
        <v>82400</v>
      </c>
      <c r="AJ69" s="101">
        <f>UnitSalLdgr[[#This Row],[20/21 BBR Projection Based on P12 Actuals]]-UnitSalLdgr[[#This Row],[20/21 BBR Starting Base (BBB + BBT)]]</f>
        <v>4.0000000008149073E-2</v>
      </c>
      <c r="AK69" s="103">
        <v>0</v>
      </c>
      <c r="AL69" s="104">
        <f>IF(OR(C69=601803,C69=601301,C69=601822,C69=601807),SUM(UnitSalLdgr[[#This Row],[P3]:[P7]]),0)</f>
        <v>0</v>
      </c>
      <c r="AM69" s="104">
        <f>IF(OR(C69=601803,C69=601301,C69=601822,C69=601807),SUM(UnitSalLdgr[[#This Row],[P8]:[P12]]),0)</f>
        <v>0</v>
      </c>
      <c r="AN69" s="105">
        <f>IF(OR(C69=601803,C69=601301,C69=601822,C69=601807),SUM(UnitSalLdgr[[#This Row],[P7]:[P12]]),0)</f>
        <v>0</v>
      </c>
      <c r="AO69" s="80"/>
      <c r="AR69" s="11"/>
      <c r="AS69" s="11"/>
    </row>
    <row r="70" spans="1:45" ht="14.5">
      <c r="A70" s="95">
        <v>48500</v>
      </c>
      <c r="B70" s="75">
        <v>1023</v>
      </c>
      <c r="C70" s="96">
        <v>601100</v>
      </c>
      <c r="D70" s="96" t="s">
        <v>119</v>
      </c>
      <c r="E70" s="399" t="s">
        <v>133</v>
      </c>
      <c r="F70" s="356"/>
      <c r="G70" s="77" t="s">
        <v>37</v>
      </c>
      <c r="H70" s="27">
        <v>0</v>
      </c>
      <c r="I70" s="27">
        <v>0</v>
      </c>
      <c r="J70" s="27">
        <v>0</v>
      </c>
      <c r="K70" s="27">
        <v>0</v>
      </c>
      <c r="L70" s="27">
        <v>0</v>
      </c>
      <c r="M70" s="98">
        <v>0</v>
      </c>
      <c r="N70" s="98">
        <v>0</v>
      </c>
      <c r="O70" s="98">
        <v>0</v>
      </c>
      <c r="P70" s="98">
        <f>SUM(UnitSalLdgr[[#This Row],[BBB]:[OBT]])</f>
        <v>0</v>
      </c>
      <c r="Q70" s="98">
        <v>0</v>
      </c>
      <c r="R70" s="98">
        <v>0</v>
      </c>
      <c r="S70" s="98">
        <v>0</v>
      </c>
      <c r="T70" s="98">
        <v>0</v>
      </c>
      <c r="U70" s="98">
        <v>0</v>
      </c>
      <c r="V70" s="98">
        <v>0</v>
      </c>
      <c r="W70" s="98">
        <v>0</v>
      </c>
      <c r="X70" s="98">
        <v>0</v>
      </c>
      <c r="Y70" s="98">
        <v>0</v>
      </c>
      <c r="Z70" s="98">
        <v>0</v>
      </c>
      <c r="AA70" s="98">
        <v>0</v>
      </c>
      <c r="AB70" s="98">
        <v>0</v>
      </c>
      <c r="AC70" s="107">
        <f>SUM(UnitSalLdgr[[#This Row],[P1]])</f>
        <v>0</v>
      </c>
      <c r="AD70" s="185">
        <f>UnitSalLdgr[[#This Row],[P1]]+UnitSalLdgr[[#This Row],[P2]]+UnitSalLdgr[[#This Row],[P3]]+UnitSalLdgr[[#This Row],[P4]]+UnitSalLdgr[[#This Row],[P5]]+UnitSalLdgr[[#This Row],[P6]]+UnitSalLdgr[[#This Row],[P7]]+UnitSalLdgr[[#This Row],[P8]]+UnitSalLdgr[[#This Row],[P9]]+UnitSalLdgr[[#This Row],[P10]]+UnitSalLdgr[[#This Row],[P11]]+UnitSalLdgr[[#This Row],[P12]]</f>
        <v>0</v>
      </c>
      <c r="AE70" s="185">
        <f>UnitSalLdgr[[#This Row],[Total Budget this FY]]-UnitSalLdgr[[#This Row],[19/20 Proj Actuals Total]]</f>
        <v>0</v>
      </c>
      <c r="AF70" s="187">
        <f>SUM(UnitSalLdgr[[#This Row],[P1]:[P6]])</f>
        <v>0</v>
      </c>
      <c r="AG70" s="187">
        <f>SUM(UnitSalLdgr[[#This Row],[P7]:[P12]])</f>
        <v>0</v>
      </c>
      <c r="AH70" s="186">
        <f>UnitSalLdgr[[#This Row],[P12]]*12</f>
        <v>0</v>
      </c>
      <c r="AI70" s="101">
        <f>UnitSalLdgr[[#This Row],[BBB]]+UnitSalLdgr[[#This Row],[BBT]]</f>
        <v>0</v>
      </c>
      <c r="AJ70" s="101">
        <f>UnitSalLdgr[[#This Row],[20/21 BBR Projection Based on P12 Actuals]]-UnitSalLdgr[[#This Row],[20/21 BBR Starting Base (BBB + BBT)]]</f>
        <v>0</v>
      </c>
      <c r="AK70" s="103">
        <v>0</v>
      </c>
      <c r="AL70" s="104">
        <f>IF(OR(C70=601803,C70=601301,C70=601822,C70=601807),SUM(UnitSalLdgr[[#This Row],[P3]:[P7]]),0)</f>
        <v>0</v>
      </c>
      <c r="AM70" s="104">
        <f>IF(OR(C70=601803,C70=601301,C70=601822,C70=601807),SUM(UnitSalLdgr[[#This Row],[P8]:[P12]]),0)</f>
        <v>0</v>
      </c>
      <c r="AN70" s="105">
        <f>IF(OR(C70=601803,C70=601301,C70=601822,C70=601807),SUM(UnitSalLdgr[[#This Row],[P7]:[P12]]),0)</f>
        <v>0</v>
      </c>
      <c r="AO70" s="80"/>
      <c r="AR70" s="11"/>
      <c r="AS70" s="11"/>
    </row>
    <row r="71" spans="1:45" ht="14.5">
      <c r="A71" s="95">
        <v>48500</v>
      </c>
      <c r="B71" s="75">
        <v>1023</v>
      </c>
      <c r="C71" s="96">
        <v>601300</v>
      </c>
      <c r="D71" s="96" t="s">
        <v>134</v>
      </c>
      <c r="E71" s="26" t="s">
        <v>177</v>
      </c>
      <c r="F71" s="357" t="s">
        <v>121</v>
      </c>
      <c r="G71" s="77">
        <v>200000063</v>
      </c>
      <c r="H71" s="27">
        <v>50000</v>
      </c>
      <c r="I71" s="27">
        <v>1500</v>
      </c>
      <c r="J71" s="27">
        <v>0</v>
      </c>
      <c r="K71" s="27">
        <v>0</v>
      </c>
      <c r="L71" s="27">
        <v>0</v>
      </c>
      <c r="M71" s="98">
        <v>0</v>
      </c>
      <c r="N71" s="98">
        <v>0</v>
      </c>
      <c r="O71" s="98">
        <v>-125</v>
      </c>
      <c r="P71" s="98">
        <f>SUM(UnitSalLdgr[[#This Row],[BBB]:[OBT]])</f>
        <v>51375</v>
      </c>
      <c r="Q71" s="98">
        <v>4166.67</v>
      </c>
      <c r="R71" s="98">
        <v>4291.67</v>
      </c>
      <c r="S71" s="98">
        <v>4291.67</v>
      </c>
      <c r="T71" s="98">
        <v>4291.67</v>
      </c>
      <c r="U71" s="98">
        <v>4291.67</v>
      </c>
      <c r="V71" s="98">
        <v>4291.67</v>
      </c>
      <c r="W71" s="98">
        <v>4291.67</v>
      </c>
      <c r="X71" s="98">
        <v>4291.67</v>
      </c>
      <c r="Y71" s="98">
        <v>4291.67</v>
      </c>
      <c r="Z71" s="98">
        <v>4291.67</v>
      </c>
      <c r="AA71" s="98">
        <v>4291.67</v>
      </c>
      <c r="AB71" s="98">
        <v>4291.67</v>
      </c>
      <c r="AC71" s="107">
        <f>SUM(UnitSalLdgr[[#This Row],[P1]])</f>
        <v>4166.67</v>
      </c>
      <c r="AD71" s="99">
        <f>UnitSalLdgr[[#This Row],[P1]]+UnitSalLdgr[[#This Row],[P2]]+UnitSalLdgr[[#This Row],[P3]]+UnitSalLdgr[[#This Row],[P4]]+UnitSalLdgr[[#This Row],[P5]]+UnitSalLdgr[[#This Row],[P6]]+UnitSalLdgr[[#This Row],[P7]]+UnitSalLdgr[[#This Row],[P8]]+UnitSalLdgr[[#This Row],[P9]]+UnitSalLdgr[[#This Row],[P10]]+UnitSalLdgr[[#This Row],[P11]]+UnitSalLdgr[[#This Row],[P12]]</f>
        <v>51375.039999999986</v>
      </c>
      <c r="AE71" s="99">
        <f>UnitSalLdgr[[#This Row],[Total Budget this FY]]-UnitSalLdgr[[#This Row],[19/20 Proj Actuals Total]]</f>
        <v>-3.99999999863212E-2</v>
      </c>
      <c r="AF71" s="102">
        <f>SUM(UnitSalLdgr[[#This Row],[P1]:[P6]])</f>
        <v>25625.019999999997</v>
      </c>
      <c r="AG71" s="102">
        <f>SUM(UnitSalLdgr[[#This Row],[P7]:[P12]])</f>
        <v>25750.019999999997</v>
      </c>
      <c r="AH71" s="100">
        <f>UnitSalLdgr[[#This Row],[P12]]*12</f>
        <v>51500.04</v>
      </c>
      <c r="AI71" s="101">
        <f>UnitSalLdgr[[#This Row],[BBB]]+UnitSalLdgr[[#This Row],[BBT]]</f>
        <v>51500</v>
      </c>
      <c r="AJ71" s="101">
        <f>UnitSalLdgr[[#This Row],[20/21 BBR Projection Based on P12 Actuals]]-UnitSalLdgr[[#This Row],[20/21 BBR Starting Base (BBB + BBT)]]</f>
        <v>4.0000000000873115E-2</v>
      </c>
      <c r="AK71" s="103">
        <v>0</v>
      </c>
      <c r="AL71" s="104">
        <f>IF(OR(C71=601803,C71=601301,C71=601822,C71=601807),SUM(UnitSalLdgr[[#This Row],[P3]:[P7]]),0)</f>
        <v>0</v>
      </c>
      <c r="AM71" s="104">
        <f>IF(OR(C71=601803,C71=601301,C71=601822,C71=601807),SUM(UnitSalLdgr[[#This Row],[P8]:[P12]]),0)</f>
        <v>0</v>
      </c>
      <c r="AN71" s="105">
        <f>IF(OR(C71=601803,C71=601301,C71=601822,C71=601807),SUM(UnitSalLdgr[[#This Row],[P7]:[P12]]),0)</f>
        <v>0</v>
      </c>
      <c r="AO71" s="80"/>
      <c r="AR71" s="11"/>
      <c r="AS71" s="11"/>
    </row>
    <row r="72" spans="1:45" ht="14.5">
      <c r="A72" s="95">
        <v>48500</v>
      </c>
      <c r="B72" s="75">
        <v>1026</v>
      </c>
      <c r="C72" s="96">
        <v>601100</v>
      </c>
      <c r="D72" s="96" t="s">
        <v>119</v>
      </c>
      <c r="E72" s="26" t="s">
        <v>178</v>
      </c>
      <c r="F72" s="357" t="s">
        <v>121</v>
      </c>
      <c r="G72" s="77">
        <v>200000064</v>
      </c>
      <c r="H72" s="27">
        <v>70000</v>
      </c>
      <c r="I72" s="27">
        <v>2100</v>
      </c>
      <c r="J72" s="27">
        <v>0</v>
      </c>
      <c r="K72" s="27">
        <v>0</v>
      </c>
      <c r="L72" s="27">
        <v>0</v>
      </c>
      <c r="M72" s="98">
        <v>0</v>
      </c>
      <c r="N72" s="98">
        <v>0</v>
      </c>
      <c r="O72" s="98">
        <v>-350</v>
      </c>
      <c r="P72" s="98">
        <f>SUM(UnitSalLdgr[[#This Row],[BBB]:[OBT]])</f>
        <v>71750</v>
      </c>
      <c r="Q72" s="98">
        <v>5830</v>
      </c>
      <c r="R72" s="98">
        <v>5830</v>
      </c>
      <c r="S72" s="98">
        <v>6008.33</v>
      </c>
      <c r="T72" s="98">
        <v>6008.33</v>
      </c>
      <c r="U72" s="98">
        <v>6008.33</v>
      </c>
      <c r="V72" s="98">
        <v>6008.33</v>
      </c>
      <c r="W72" s="98">
        <v>6008.33</v>
      </c>
      <c r="X72" s="98">
        <v>6008.33</v>
      </c>
      <c r="Y72" s="98">
        <v>6008.33</v>
      </c>
      <c r="Z72" s="98">
        <v>6008.33</v>
      </c>
      <c r="AA72" s="98">
        <v>6008.33</v>
      </c>
      <c r="AB72" s="98">
        <v>6008.33</v>
      </c>
      <c r="AC72" s="107">
        <f>SUM(UnitSalLdgr[[#This Row],[P1]])</f>
        <v>5830</v>
      </c>
      <c r="AD72" s="99">
        <f>UnitSalLdgr[[#This Row],[P1]]+UnitSalLdgr[[#This Row],[P2]]+UnitSalLdgr[[#This Row],[P3]]+UnitSalLdgr[[#This Row],[P4]]+UnitSalLdgr[[#This Row],[P5]]+UnitSalLdgr[[#This Row],[P6]]+UnitSalLdgr[[#This Row],[P7]]+UnitSalLdgr[[#This Row],[P8]]+UnitSalLdgr[[#This Row],[P9]]+UnitSalLdgr[[#This Row],[P10]]+UnitSalLdgr[[#This Row],[P11]]+UnitSalLdgr[[#This Row],[P12]]</f>
        <v>71743.300000000017</v>
      </c>
      <c r="AE72" s="99">
        <f>UnitSalLdgr[[#This Row],[Total Budget this FY]]-UnitSalLdgr[[#This Row],[19/20 Proj Actuals Total]]</f>
        <v>6.6999999999825377</v>
      </c>
      <c r="AF72" s="102">
        <f>SUM(UnitSalLdgr[[#This Row],[P1]:[P6]])</f>
        <v>35693.320000000007</v>
      </c>
      <c r="AG72" s="102">
        <f>SUM(UnitSalLdgr[[#This Row],[P7]:[P12]])</f>
        <v>36049.980000000003</v>
      </c>
      <c r="AH72" s="100">
        <f>UnitSalLdgr[[#This Row],[P12]]*12</f>
        <v>72099.959999999992</v>
      </c>
      <c r="AI72" s="101">
        <f>UnitSalLdgr[[#This Row],[BBB]]+UnitSalLdgr[[#This Row],[BBT]]</f>
        <v>72100</v>
      </c>
      <c r="AJ72" s="101">
        <f>UnitSalLdgr[[#This Row],[20/21 BBR Projection Based on P12 Actuals]]-UnitSalLdgr[[#This Row],[20/21 BBR Starting Base (BBB + BBT)]]</f>
        <v>-4.0000000008149073E-2</v>
      </c>
      <c r="AK72" s="103">
        <v>0</v>
      </c>
      <c r="AL72" s="104">
        <f>IF(OR(C72=601803,C72=601301,C72=601822,C72=601807),SUM(UnitSalLdgr[[#This Row],[P3]:[P7]]),0)</f>
        <v>0</v>
      </c>
      <c r="AM72" s="104">
        <f>IF(OR(C72=601803,C72=601301,C72=601822,C72=601807),SUM(UnitSalLdgr[[#This Row],[P8]:[P12]]),0)</f>
        <v>0</v>
      </c>
      <c r="AN72" s="105">
        <f>IF(OR(C72=601803,C72=601301,C72=601822,C72=601807),SUM(UnitSalLdgr[[#This Row],[P7]:[P12]]),0)</f>
        <v>0</v>
      </c>
      <c r="AO72" s="80"/>
      <c r="AR72" s="11"/>
      <c r="AS72" s="11"/>
    </row>
    <row r="73" spans="1:45" ht="14.5">
      <c r="A73" s="95">
        <v>48500</v>
      </c>
      <c r="B73" s="75">
        <v>1026</v>
      </c>
      <c r="C73" s="96">
        <v>601100</v>
      </c>
      <c r="D73" s="96" t="s">
        <v>119</v>
      </c>
      <c r="E73" s="26" t="s">
        <v>179</v>
      </c>
      <c r="F73" s="357" t="s">
        <v>121</v>
      </c>
      <c r="G73" s="77">
        <v>200000065</v>
      </c>
      <c r="H73" s="27">
        <v>71000</v>
      </c>
      <c r="I73" s="27">
        <v>2130</v>
      </c>
      <c r="J73" s="27">
        <v>0</v>
      </c>
      <c r="K73" s="27">
        <v>0</v>
      </c>
      <c r="L73" s="27">
        <v>0</v>
      </c>
      <c r="M73" s="98">
        <v>0</v>
      </c>
      <c r="N73" s="98">
        <v>0</v>
      </c>
      <c r="O73" s="98">
        <v>-355</v>
      </c>
      <c r="P73" s="98">
        <f>SUM(UnitSalLdgr[[#This Row],[BBB]:[OBT]])</f>
        <v>72775</v>
      </c>
      <c r="Q73" s="98">
        <v>5917</v>
      </c>
      <c r="R73" s="98">
        <v>5917</v>
      </c>
      <c r="S73" s="98">
        <v>6094.17</v>
      </c>
      <c r="T73" s="98">
        <v>6094.17</v>
      </c>
      <c r="U73" s="98">
        <v>6094.17</v>
      </c>
      <c r="V73" s="98">
        <v>6094.17</v>
      </c>
      <c r="W73" s="98">
        <v>6094.17</v>
      </c>
      <c r="X73" s="98">
        <v>6094.17</v>
      </c>
      <c r="Y73" s="98">
        <v>6094.17</v>
      </c>
      <c r="Z73" s="98">
        <v>6094.17</v>
      </c>
      <c r="AA73" s="98">
        <v>6094.17</v>
      </c>
      <c r="AB73" s="98">
        <v>6094.17</v>
      </c>
      <c r="AC73" s="107">
        <f>SUM(UnitSalLdgr[[#This Row],[P1]])</f>
        <v>5917</v>
      </c>
      <c r="AD73" s="99">
        <f>UnitSalLdgr[[#This Row],[P1]]+UnitSalLdgr[[#This Row],[P2]]+UnitSalLdgr[[#This Row],[P3]]+UnitSalLdgr[[#This Row],[P4]]+UnitSalLdgr[[#This Row],[P5]]+UnitSalLdgr[[#This Row],[P6]]+UnitSalLdgr[[#This Row],[P7]]+UnitSalLdgr[[#This Row],[P8]]+UnitSalLdgr[[#This Row],[P9]]+UnitSalLdgr[[#This Row],[P10]]+UnitSalLdgr[[#This Row],[P11]]+UnitSalLdgr[[#This Row],[P12]]</f>
        <v>72775.699999999983</v>
      </c>
      <c r="AE73" s="99">
        <f>UnitSalLdgr[[#This Row],[Total Budget this FY]]-UnitSalLdgr[[#This Row],[19/20 Proj Actuals Total]]</f>
        <v>-0.6999999999825377</v>
      </c>
      <c r="AF73" s="102">
        <f>SUM(UnitSalLdgr[[#This Row],[P1]:[P6]])</f>
        <v>36210.679999999993</v>
      </c>
      <c r="AG73" s="102">
        <f>SUM(UnitSalLdgr[[#This Row],[P7]:[P12]])</f>
        <v>36565.019999999997</v>
      </c>
      <c r="AH73" s="100">
        <f>UnitSalLdgr[[#This Row],[P12]]*12</f>
        <v>73130.040000000008</v>
      </c>
      <c r="AI73" s="101">
        <f>UnitSalLdgr[[#This Row],[BBB]]+UnitSalLdgr[[#This Row],[BBT]]</f>
        <v>73130</v>
      </c>
      <c r="AJ73" s="101">
        <f>UnitSalLdgr[[#This Row],[20/21 BBR Projection Based on P12 Actuals]]-UnitSalLdgr[[#This Row],[20/21 BBR Starting Base (BBB + BBT)]]</f>
        <v>4.0000000008149073E-2</v>
      </c>
      <c r="AK73" s="103">
        <v>0</v>
      </c>
      <c r="AL73" s="104">
        <f>IF(OR(C73=601803,C73=601301,C73=601822,C73=601807),SUM(UnitSalLdgr[[#This Row],[P3]:[P7]]),0)</f>
        <v>0</v>
      </c>
      <c r="AM73" s="104">
        <f>IF(OR(C73=601803,C73=601301,C73=601822,C73=601807),SUM(UnitSalLdgr[[#This Row],[P8]:[P12]]),0)</f>
        <v>0</v>
      </c>
      <c r="AN73" s="105">
        <f>IF(OR(C73=601803,C73=601301,C73=601822,C73=601807),SUM(UnitSalLdgr[[#This Row],[P7]:[P12]]),0)</f>
        <v>0</v>
      </c>
      <c r="AO73" s="80"/>
      <c r="AR73" s="11"/>
      <c r="AS73" s="11"/>
    </row>
    <row r="74" spans="1:45" ht="14.5">
      <c r="A74" s="95">
        <v>48500</v>
      </c>
      <c r="B74" s="75">
        <v>1026</v>
      </c>
      <c r="C74" s="96">
        <v>601100</v>
      </c>
      <c r="D74" s="96" t="s">
        <v>119</v>
      </c>
      <c r="E74" s="26" t="s">
        <v>180</v>
      </c>
      <c r="F74" s="357" t="s">
        <v>121</v>
      </c>
      <c r="G74" s="77">
        <v>200000066</v>
      </c>
      <c r="H74" s="27">
        <v>72000</v>
      </c>
      <c r="I74" s="27">
        <v>2160</v>
      </c>
      <c r="J74" s="27">
        <v>0</v>
      </c>
      <c r="K74" s="27">
        <v>0</v>
      </c>
      <c r="L74" s="27">
        <v>0</v>
      </c>
      <c r="M74" s="98">
        <v>0</v>
      </c>
      <c r="N74" s="98">
        <v>0</v>
      </c>
      <c r="O74" s="98">
        <v>-360</v>
      </c>
      <c r="P74" s="98">
        <f>SUM(UnitSalLdgr[[#This Row],[BBB]:[OBT]])</f>
        <v>73800</v>
      </c>
      <c r="Q74" s="98">
        <v>6000</v>
      </c>
      <c r="R74" s="98">
        <v>6000</v>
      </c>
      <c r="S74" s="98">
        <v>6180</v>
      </c>
      <c r="T74" s="98">
        <v>6180</v>
      </c>
      <c r="U74" s="98">
        <v>6180</v>
      </c>
      <c r="V74" s="98">
        <v>6180</v>
      </c>
      <c r="W74" s="98">
        <v>6180</v>
      </c>
      <c r="X74" s="98">
        <v>6180</v>
      </c>
      <c r="Y74" s="98">
        <v>6180</v>
      </c>
      <c r="Z74" s="98">
        <v>6180</v>
      </c>
      <c r="AA74" s="98">
        <v>6180</v>
      </c>
      <c r="AB74" s="98">
        <v>6180</v>
      </c>
      <c r="AC74" s="107">
        <f>SUM(UnitSalLdgr[[#This Row],[P1]])</f>
        <v>6000</v>
      </c>
      <c r="AD74" s="99">
        <f>UnitSalLdgr[[#This Row],[P1]]+UnitSalLdgr[[#This Row],[P2]]+UnitSalLdgr[[#This Row],[P3]]+UnitSalLdgr[[#This Row],[P4]]+UnitSalLdgr[[#This Row],[P5]]+UnitSalLdgr[[#This Row],[P6]]+UnitSalLdgr[[#This Row],[P7]]+UnitSalLdgr[[#This Row],[P8]]+UnitSalLdgr[[#This Row],[P9]]+UnitSalLdgr[[#This Row],[P10]]+UnitSalLdgr[[#This Row],[P11]]+UnitSalLdgr[[#This Row],[P12]]</f>
        <v>73800</v>
      </c>
      <c r="AE74" s="99">
        <f>UnitSalLdgr[[#This Row],[Total Budget this FY]]-UnitSalLdgr[[#This Row],[19/20 Proj Actuals Total]]</f>
        <v>0</v>
      </c>
      <c r="AF74" s="102">
        <f>SUM(UnitSalLdgr[[#This Row],[P1]:[P6]])</f>
        <v>36720</v>
      </c>
      <c r="AG74" s="102">
        <f>SUM(UnitSalLdgr[[#This Row],[P7]:[P12]])</f>
        <v>37080</v>
      </c>
      <c r="AH74" s="100">
        <f>UnitSalLdgr[[#This Row],[P12]]*12</f>
        <v>74160</v>
      </c>
      <c r="AI74" s="101">
        <f>UnitSalLdgr[[#This Row],[BBB]]+UnitSalLdgr[[#This Row],[BBT]]</f>
        <v>74160</v>
      </c>
      <c r="AJ74" s="101">
        <f>UnitSalLdgr[[#This Row],[20/21 BBR Projection Based on P12 Actuals]]-UnitSalLdgr[[#This Row],[20/21 BBR Starting Base (BBB + BBT)]]</f>
        <v>0</v>
      </c>
      <c r="AK74" s="103">
        <v>0</v>
      </c>
      <c r="AL74" s="104">
        <f>IF(OR(C74=601803,C74=601301,C74=601822,C74=601807),SUM(UnitSalLdgr[[#This Row],[P3]:[P7]]),0)</f>
        <v>0</v>
      </c>
      <c r="AM74" s="104">
        <f>IF(OR(C74=601803,C74=601301,C74=601822,C74=601807),SUM(UnitSalLdgr[[#This Row],[P8]:[P12]]),0)</f>
        <v>0</v>
      </c>
      <c r="AN74" s="105">
        <f>IF(OR(C74=601803,C74=601301,C74=601822,C74=601807),SUM(UnitSalLdgr[[#This Row],[P7]:[P12]]),0)</f>
        <v>0</v>
      </c>
      <c r="AO74" s="80"/>
      <c r="AR74" s="11"/>
      <c r="AS74" s="11"/>
    </row>
    <row r="75" spans="1:45" ht="14.5">
      <c r="A75" s="95">
        <v>48500</v>
      </c>
      <c r="B75" s="75">
        <v>1026</v>
      </c>
      <c r="C75" s="96">
        <v>601100</v>
      </c>
      <c r="D75" s="96" t="s">
        <v>119</v>
      </c>
      <c r="E75" s="26" t="s">
        <v>181</v>
      </c>
      <c r="F75" s="357" t="s">
        <v>121</v>
      </c>
      <c r="G75" s="77">
        <v>200000067</v>
      </c>
      <c r="H75" s="27">
        <v>73000</v>
      </c>
      <c r="I75" s="27">
        <v>2190</v>
      </c>
      <c r="J75" s="27">
        <v>0</v>
      </c>
      <c r="K75" s="27">
        <v>0</v>
      </c>
      <c r="L75" s="27">
        <v>0</v>
      </c>
      <c r="M75" s="98">
        <v>0</v>
      </c>
      <c r="N75" s="98">
        <v>0</v>
      </c>
      <c r="O75" s="98">
        <v>-365</v>
      </c>
      <c r="P75" s="98">
        <f>SUM(UnitSalLdgr[[#This Row],[BBB]:[OBT]])</f>
        <v>74825</v>
      </c>
      <c r="Q75" s="98">
        <v>6084</v>
      </c>
      <c r="R75" s="98">
        <v>6084</v>
      </c>
      <c r="S75" s="98">
        <v>6265.83</v>
      </c>
      <c r="T75" s="98">
        <v>6265.83</v>
      </c>
      <c r="U75" s="98">
        <v>6265.83</v>
      </c>
      <c r="V75" s="98">
        <v>6265.83</v>
      </c>
      <c r="W75" s="98">
        <v>6265.83</v>
      </c>
      <c r="X75" s="98">
        <v>6265.83</v>
      </c>
      <c r="Y75" s="98">
        <v>6265.83</v>
      </c>
      <c r="Z75" s="98">
        <v>6265.83</v>
      </c>
      <c r="AA75" s="98">
        <v>6265.83</v>
      </c>
      <c r="AB75" s="98">
        <v>6265.83</v>
      </c>
      <c r="AC75" s="107">
        <f>SUM(UnitSalLdgr[[#This Row],[P1]])</f>
        <v>6084</v>
      </c>
      <c r="AD75" s="99">
        <f>UnitSalLdgr[[#This Row],[P1]]+UnitSalLdgr[[#This Row],[P2]]+UnitSalLdgr[[#This Row],[P3]]+UnitSalLdgr[[#This Row],[P4]]+UnitSalLdgr[[#This Row],[P5]]+UnitSalLdgr[[#This Row],[P6]]+UnitSalLdgr[[#This Row],[P7]]+UnitSalLdgr[[#This Row],[P8]]+UnitSalLdgr[[#This Row],[P9]]+UnitSalLdgr[[#This Row],[P10]]+UnitSalLdgr[[#This Row],[P11]]+UnitSalLdgr[[#This Row],[P12]]</f>
        <v>74826.300000000017</v>
      </c>
      <c r="AE75" s="99">
        <f>UnitSalLdgr[[#This Row],[Total Budget this FY]]-UnitSalLdgr[[#This Row],[19/20 Proj Actuals Total]]</f>
        <v>-1.3000000000174623</v>
      </c>
      <c r="AF75" s="102">
        <f>SUM(UnitSalLdgr[[#This Row],[P1]:[P6]])</f>
        <v>37231.320000000007</v>
      </c>
      <c r="AG75" s="102">
        <f>SUM(UnitSalLdgr[[#This Row],[P7]:[P12]])</f>
        <v>37594.980000000003</v>
      </c>
      <c r="AH75" s="100">
        <f>UnitSalLdgr[[#This Row],[P12]]*12</f>
        <v>75189.959999999992</v>
      </c>
      <c r="AI75" s="101">
        <f>UnitSalLdgr[[#This Row],[BBB]]+UnitSalLdgr[[#This Row],[BBT]]</f>
        <v>75190</v>
      </c>
      <c r="AJ75" s="101">
        <f>UnitSalLdgr[[#This Row],[20/21 BBR Projection Based on P12 Actuals]]-UnitSalLdgr[[#This Row],[20/21 BBR Starting Base (BBB + BBT)]]</f>
        <v>-4.0000000008149073E-2</v>
      </c>
      <c r="AK75" s="103">
        <v>0</v>
      </c>
      <c r="AL75" s="104">
        <f>IF(OR(C75=601803,C75=601301,C75=601822,C75=601807),SUM(UnitSalLdgr[[#This Row],[P3]:[P7]]),0)</f>
        <v>0</v>
      </c>
      <c r="AM75" s="104">
        <f>IF(OR(C75=601803,C75=601301,C75=601822,C75=601807),SUM(UnitSalLdgr[[#This Row],[P8]:[P12]]),0)</f>
        <v>0</v>
      </c>
      <c r="AN75" s="105">
        <f>IF(OR(C75=601803,C75=601301,C75=601822,C75=601807),SUM(UnitSalLdgr[[#This Row],[P7]:[P12]]),0)</f>
        <v>0</v>
      </c>
      <c r="AO75" s="80"/>
      <c r="AR75" s="11"/>
      <c r="AS75" s="11"/>
    </row>
    <row r="76" spans="1:45" ht="14.5">
      <c r="A76" s="180">
        <v>48500</v>
      </c>
      <c r="B76" s="181">
        <v>1026</v>
      </c>
      <c r="C76" s="182">
        <v>601100</v>
      </c>
      <c r="D76" s="182" t="s">
        <v>119</v>
      </c>
      <c r="E76" s="399" t="s">
        <v>130</v>
      </c>
      <c r="F76" s="357" t="s">
        <v>131</v>
      </c>
      <c r="G76" s="77" t="s">
        <v>37</v>
      </c>
      <c r="H76" s="27">
        <v>0</v>
      </c>
      <c r="I76" s="27">
        <v>0</v>
      </c>
      <c r="J76" s="27">
        <v>0</v>
      </c>
      <c r="K76" s="27">
        <v>0</v>
      </c>
      <c r="L76" s="27">
        <v>0</v>
      </c>
      <c r="M76" s="98">
        <v>0</v>
      </c>
      <c r="N76" s="98">
        <v>0</v>
      </c>
      <c r="O76" s="98">
        <v>0</v>
      </c>
      <c r="P76" s="98">
        <f>SUM(UnitSalLdgr[[#This Row],[BBB]:[OBT]])</f>
        <v>0</v>
      </c>
      <c r="Q76" s="98">
        <v>0</v>
      </c>
      <c r="R76" s="98">
        <v>0</v>
      </c>
      <c r="S76" s="98">
        <v>0</v>
      </c>
      <c r="T76" s="98">
        <v>0</v>
      </c>
      <c r="U76" s="98">
        <v>0</v>
      </c>
      <c r="V76" s="98">
        <v>0</v>
      </c>
      <c r="W76" s="98">
        <v>0</v>
      </c>
      <c r="X76" s="98">
        <v>0</v>
      </c>
      <c r="Y76" s="98">
        <v>0</v>
      </c>
      <c r="Z76" s="98">
        <v>0</v>
      </c>
      <c r="AA76" s="98">
        <v>0</v>
      </c>
      <c r="AB76" s="98">
        <v>0</v>
      </c>
      <c r="AC76" s="107">
        <f>SUM(UnitSalLdgr[[#This Row],[P1]])</f>
        <v>0</v>
      </c>
      <c r="AD76" s="185">
        <f>UnitSalLdgr[[#This Row],[P1]]+UnitSalLdgr[[#This Row],[P2]]+UnitSalLdgr[[#This Row],[P3]]+UnitSalLdgr[[#This Row],[P4]]+UnitSalLdgr[[#This Row],[P5]]+UnitSalLdgr[[#This Row],[P6]]+UnitSalLdgr[[#This Row],[P7]]+UnitSalLdgr[[#This Row],[P8]]+UnitSalLdgr[[#This Row],[P9]]+UnitSalLdgr[[#This Row],[P10]]+UnitSalLdgr[[#This Row],[P11]]+UnitSalLdgr[[#This Row],[P12]]</f>
        <v>0</v>
      </c>
      <c r="AE76" s="185">
        <f>UnitSalLdgr[[#This Row],[Total Budget this FY]]-UnitSalLdgr[[#This Row],[19/20 Proj Actuals Total]]</f>
        <v>0</v>
      </c>
      <c r="AF76" s="187">
        <f>SUM(UnitSalLdgr[[#This Row],[P1]:[P6]])</f>
        <v>0</v>
      </c>
      <c r="AG76" s="187">
        <f>SUM(UnitSalLdgr[[#This Row],[P7]:[P12]])</f>
        <v>0</v>
      </c>
      <c r="AH76" s="186">
        <f>UnitSalLdgr[[#This Row],[P12]]*12</f>
        <v>0</v>
      </c>
      <c r="AI76" s="101">
        <f>UnitSalLdgr[[#This Row],[BBB]]+UnitSalLdgr[[#This Row],[BBT]]</f>
        <v>0</v>
      </c>
      <c r="AJ76" s="101">
        <f>UnitSalLdgr[[#This Row],[20/21 BBR Projection Based on P12 Actuals]]-UnitSalLdgr[[#This Row],[20/21 BBR Starting Base (BBB + BBT)]]</f>
        <v>0</v>
      </c>
      <c r="AK76" s="188">
        <f>IF(UnitSalLdgr[[#This Row],[Account]]=601811,0,UnitSalLdgr[[#This Row],[P12]])</f>
        <v>0</v>
      </c>
      <c r="AL76" s="104">
        <f>IF(OR(C76=601803,C76=601301,C76=601822,C76=601807),SUM(UnitSalLdgr[[#This Row],[P3]:[P7]]),0)</f>
        <v>0</v>
      </c>
      <c r="AM76" s="104">
        <f>IF(OR(C76=601803,C76=601301,C76=601822,C76=601807),SUM(UnitSalLdgr[[#This Row],[P8]:[P12]]),0)</f>
        <v>0</v>
      </c>
      <c r="AN76" s="105">
        <f>IF(OR(C76=601803,C76=601301,C76=601822,C76=601807),SUM(UnitSalLdgr[[#This Row],[P7]:[P12]]),0)</f>
        <v>0</v>
      </c>
      <c r="AO76" s="80"/>
      <c r="AR76" s="11"/>
      <c r="AS76" s="11"/>
    </row>
    <row r="77" spans="1:45" ht="14.5">
      <c r="A77" s="180">
        <v>48500</v>
      </c>
      <c r="B77" s="181">
        <v>1026</v>
      </c>
      <c r="C77" s="182">
        <v>601100</v>
      </c>
      <c r="D77" s="182" t="s">
        <v>119</v>
      </c>
      <c r="E77" s="399" t="s">
        <v>132</v>
      </c>
      <c r="F77" s="357" t="s">
        <v>131</v>
      </c>
      <c r="G77" s="77" t="s">
        <v>37</v>
      </c>
      <c r="H77" s="27">
        <v>0</v>
      </c>
      <c r="I77" s="27">
        <v>0</v>
      </c>
      <c r="J77" s="27">
        <v>0</v>
      </c>
      <c r="K77" s="27">
        <v>0</v>
      </c>
      <c r="L77" s="27">
        <v>0</v>
      </c>
      <c r="M77" s="98">
        <v>0</v>
      </c>
      <c r="N77" s="98">
        <v>0</v>
      </c>
      <c r="O77" s="98">
        <v>0</v>
      </c>
      <c r="P77" s="98">
        <f>SUM(UnitSalLdgr[[#This Row],[BBB]:[OBT]])</f>
        <v>0</v>
      </c>
      <c r="Q77" s="98">
        <v>0</v>
      </c>
      <c r="R77" s="98">
        <v>0</v>
      </c>
      <c r="S77" s="98">
        <v>0</v>
      </c>
      <c r="T77" s="98">
        <v>0</v>
      </c>
      <c r="U77" s="98">
        <v>0</v>
      </c>
      <c r="V77" s="98">
        <v>0</v>
      </c>
      <c r="W77" s="98">
        <v>0</v>
      </c>
      <c r="X77" s="98">
        <v>0</v>
      </c>
      <c r="Y77" s="98">
        <v>0</v>
      </c>
      <c r="Z77" s="98">
        <v>0</v>
      </c>
      <c r="AA77" s="98">
        <v>0</v>
      </c>
      <c r="AB77" s="98">
        <v>0</v>
      </c>
      <c r="AC77" s="107">
        <f>SUM(UnitSalLdgr[[#This Row],[P1]])</f>
        <v>0</v>
      </c>
      <c r="AD77" s="185">
        <f>UnitSalLdgr[[#This Row],[P1]]+UnitSalLdgr[[#This Row],[P2]]+UnitSalLdgr[[#This Row],[P3]]+UnitSalLdgr[[#This Row],[P4]]+UnitSalLdgr[[#This Row],[P5]]+UnitSalLdgr[[#This Row],[P6]]+UnitSalLdgr[[#This Row],[P7]]+UnitSalLdgr[[#This Row],[P8]]+UnitSalLdgr[[#This Row],[P9]]+UnitSalLdgr[[#This Row],[P10]]+UnitSalLdgr[[#This Row],[P11]]+UnitSalLdgr[[#This Row],[P12]]</f>
        <v>0</v>
      </c>
      <c r="AE77" s="185">
        <f>UnitSalLdgr[[#This Row],[Total Budget this FY]]-UnitSalLdgr[[#This Row],[19/20 Proj Actuals Total]]</f>
        <v>0</v>
      </c>
      <c r="AF77" s="187">
        <f>SUM(UnitSalLdgr[[#This Row],[P1]:[P6]])</f>
        <v>0</v>
      </c>
      <c r="AG77" s="187">
        <f>SUM(UnitSalLdgr[[#This Row],[P7]:[P12]])</f>
        <v>0</v>
      </c>
      <c r="AH77" s="186">
        <f>UnitSalLdgr[[#This Row],[P12]]*12</f>
        <v>0</v>
      </c>
      <c r="AI77" s="101">
        <f>UnitSalLdgr[[#This Row],[BBB]]+UnitSalLdgr[[#This Row],[BBT]]</f>
        <v>0</v>
      </c>
      <c r="AJ77" s="101">
        <f>UnitSalLdgr[[#This Row],[20/21 BBR Projection Based on P12 Actuals]]-UnitSalLdgr[[#This Row],[20/21 BBR Starting Base (BBB + BBT)]]</f>
        <v>0</v>
      </c>
      <c r="AK77" s="188">
        <f>IF(UnitSalLdgr[[#This Row],[Account]]=601811,0,UnitSalLdgr[[#This Row],[P12]])</f>
        <v>0</v>
      </c>
      <c r="AL77" s="104">
        <f>IF(OR(C77=601803,C77=601301,C77=601822,C77=601807),SUM(UnitSalLdgr[[#This Row],[P3]:[P7]]),0)</f>
        <v>0</v>
      </c>
      <c r="AM77" s="104">
        <f>IF(OR(C77=601803,C77=601301,C77=601822,C77=601807),SUM(UnitSalLdgr[[#This Row],[P8]:[P12]]),0)</f>
        <v>0</v>
      </c>
      <c r="AN77" s="105">
        <f>IF(OR(C77=601803,C77=601301,C77=601822,C77=601807),SUM(UnitSalLdgr[[#This Row],[P7]:[P12]]),0)</f>
        <v>0</v>
      </c>
      <c r="AO77" s="80"/>
      <c r="AR77" s="11"/>
      <c r="AS77" s="11"/>
    </row>
    <row r="78" spans="1:45" ht="14.5">
      <c r="A78" s="95">
        <v>48500</v>
      </c>
      <c r="B78" s="75">
        <v>1026</v>
      </c>
      <c r="C78" s="96">
        <v>601100</v>
      </c>
      <c r="D78" s="96" t="s">
        <v>119</v>
      </c>
      <c r="E78" s="26" t="s">
        <v>182</v>
      </c>
      <c r="F78" s="357" t="s">
        <v>121</v>
      </c>
      <c r="G78" s="77">
        <v>200000070</v>
      </c>
      <c r="H78" s="27">
        <v>74000</v>
      </c>
      <c r="I78" s="27">
        <v>2220</v>
      </c>
      <c r="J78" s="27">
        <v>0</v>
      </c>
      <c r="K78" s="27">
        <v>0</v>
      </c>
      <c r="L78" s="27">
        <v>0</v>
      </c>
      <c r="M78" s="98">
        <v>0</v>
      </c>
      <c r="N78" s="98">
        <v>0</v>
      </c>
      <c r="O78" s="98">
        <v>-370</v>
      </c>
      <c r="P78" s="98">
        <f>SUM(UnitSalLdgr[[#This Row],[BBB]:[OBT]])</f>
        <v>75850</v>
      </c>
      <c r="Q78" s="98">
        <v>6167</v>
      </c>
      <c r="R78" s="98">
        <v>6167</v>
      </c>
      <c r="S78" s="98">
        <v>6351.67</v>
      </c>
      <c r="T78" s="98">
        <v>6351.67</v>
      </c>
      <c r="U78" s="98">
        <v>6351.67</v>
      </c>
      <c r="V78" s="98">
        <v>6351.67</v>
      </c>
      <c r="W78" s="98">
        <v>6351.67</v>
      </c>
      <c r="X78" s="98">
        <v>6351.67</v>
      </c>
      <c r="Y78" s="98">
        <v>6351.67</v>
      </c>
      <c r="Z78" s="98">
        <v>6351.67</v>
      </c>
      <c r="AA78" s="98">
        <v>6351.67</v>
      </c>
      <c r="AB78" s="98">
        <v>6351.67</v>
      </c>
      <c r="AC78" s="107">
        <f>SUM(UnitSalLdgr[[#This Row],[P1]])</f>
        <v>6167</v>
      </c>
      <c r="AD78" s="99">
        <f>UnitSalLdgr[[#This Row],[P1]]+UnitSalLdgr[[#This Row],[P2]]+UnitSalLdgr[[#This Row],[P3]]+UnitSalLdgr[[#This Row],[P4]]+UnitSalLdgr[[#This Row],[P5]]+UnitSalLdgr[[#This Row],[P6]]+UnitSalLdgr[[#This Row],[P7]]+UnitSalLdgr[[#This Row],[P8]]+UnitSalLdgr[[#This Row],[P9]]+UnitSalLdgr[[#This Row],[P10]]+UnitSalLdgr[[#This Row],[P11]]+UnitSalLdgr[[#This Row],[P12]]</f>
        <v>75850.699999999983</v>
      </c>
      <c r="AE78" s="99">
        <f>UnitSalLdgr[[#This Row],[Total Budget this FY]]-UnitSalLdgr[[#This Row],[19/20 Proj Actuals Total]]</f>
        <v>-0.6999999999825377</v>
      </c>
      <c r="AF78" s="102">
        <f>SUM(UnitSalLdgr[[#This Row],[P1]:[P6]])</f>
        <v>37740.679999999993</v>
      </c>
      <c r="AG78" s="102">
        <f>SUM(UnitSalLdgr[[#This Row],[P7]:[P12]])</f>
        <v>38110.019999999997</v>
      </c>
      <c r="AH78" s="100">
        <f>UnitSalLdgr[[#This Row],[P12]]*12</f>
        <v>76220.040000000008</v>
      </c>
      <c r="AI78" s="101">
        <f>UnitSalLdgr[[#This Row],[BBB]]+UnitSalLdgr[[#This Row],[BBT]]</f>
        <v>76220</v>
      </c>
      <c r="AJ78" s="101">
        <f>UnitSalLdgr[[#This Row],[20/21 BBR Projection Based on P12 Actuals]]-UnitSalLdgr[[#This Row],[20/21 BBR Starting Base (BBB + BBT)]]</f>
        <v>4.0000000008149073E-2</v>
      </c>
      <c r="AK78" s="103">
        <v>0</v>
      </c>
      <c r="AL78" s="104">
        <f>IF(OR(C78=601803,C78=601301,C78=601822,C78=601807),SUM(UnitSalLdgr[[#This Row],[P3]:[P7]]),0)</f>
        <v>0</v>
      </c>
      <c r="AM78" s="104">
        <f>IF(OR(C78=601803,C78=601301,C78=601822,C78=601807),SUM(UnitSalLdgr[[#This Row],[P8]:[P12]]),0)</f>
        <v>0</v>
      </c>
      <c r="AN78" s="105">
        <f>IF(OR(C78=601803,C78=601301,C78=601822,C78=601807),SUM(UnitSalLdgr[[#This Row],[P7]:[P12]]),0)</f>
        <v>0</v>
      </c>
      <c r="AO78" s="80"/>
      <c r="AR78" s="11"/>
      <c r="AS78" s="11"/>
    </row>
    <row r="79" spans="1:45" ht="14.5">
      <c r="A79" s="95">
        <v>48500</v>
      </c>
      <c r="B79" s="75">
        <v>1026</v>
      </c>
      <c r="C79" s="96">
        <v>601100</v>
      </c>
      <c r="D79" s="96" t="s">
        <v>119</v>
      </c>
      <c r="E79" s="26" t="s">
        <v>183</v>
      </c>
      <c r="F79" s="357" t="s">
        <v>121</v>
      </c>
      <c r="G79" s="77">
        <v>200000071</v>
      </c>
      <c r="H79" s="27">
        <v>75000</v>
      </c>
      <c r="I79" s="27">
        <v>2250</v>
      </c>
      <c r="J79" s="27">
        <v>0</v>
      </c>
      <c r="K79" s="27">
        <v>0</v>
      </c>
      <c r="L79" s="27">
        <v>0</v>
      </c>
      <c r="M79" s="98">
        <v>0</v>
      </c>
      <c r="N79" s="98">
        <v>0</v>
      </c>
      <c r="O79" s="98">
        <v>-375</v>
      </c>
      <c r="P79" s="98">
        <f>SUM(UnitSalLdgr[[#This Row],[BBB]:[OBT]])</f>
        <v>76875</v>
      </c>
      <c r="Q79" s="98">
        <v>6250</v>
      </c>
      <c r="R79" s="98">
        <v>6250</v>
      </c>
      <c r="S79" s="98">
        <v>6437.5</v>
      </c>
      <c r="T79" s="98">
        <v>6437.5</v>
      </c>
      <c r="U79" s="98">
        <v>6437.5</v>
      </c>
      <c r="V79" s="98">
        <v>6437.5</v>
      </c>
      <c r="W79" s="98">
        <v>6437.5</v>
      </c>
      <c r="X79" s="98">
        <v>6437.5</v>
      </c>
      <c r="Y79" s="98">
        <v>6437.5</v>
      </c>
      <c r="Z79" s="98">
        <v>6437.5</v>
      </c>
      <c r="AA79" s="98">
        <v>6437.5</v>
      </c>
      <c r="AB79" s="98">
        <v>6437.5</v>
      </c>
      <c r="AC79" s="107">
        <f>SUM(UnitSalLdgr[[#This Row],[P1]])</f>
        <v>6250</v>
      </c>
      <c r="AD79" s="99">
        <f>UnitSalLdgr[[#This Row],[P1]]+UnitSalLdgr[[#This Row],[P2]]+UnitSalLdgr[[#This Row],[P3]]+UnitSalLdgr[[#This Row],[P4]]+UnitSalLdgr[[#This Row],[P5]]+UnitSalLdgr[[#This Row],[P6]]+UnitSalLdgr[[#This Row],[P7]]+UnitSalLdgr[[#This Row],[P8]]+UnitSalLdgr[[#This Row],[P9]]+UnitSalLdgr[[#This Row],[P10]]+UnitSalLdgr[[#This Row],[P11]]+UnitSalLdgr[[#This Row],[P12]]</f>
        <v>76875</v>
      </c>
      <c r="AE79" s="99">
        <f>UnitSalLdgr[[#This Row],[Total Budget this FY]]-UnitSalLdgr[[#This Row],[19/20 Proj Actuals Total]]</f>
        <v>0</v>
      </c>
      <c r="AF79" s="102">
        <f>SUM(UnitSalLdgr[[#This Row],[P1]:[P6]])</f>
        <v>38250</v>
      </c>
      <c r="AG79" s="102">
        <f>SUM(UnitSalLdgr[[#This Row],[P7]:[P12]])</f>
        <v>38625</v>
      </c>
      <c r="AH79" s="100">
        <f>UnitSalLdgr[[#This Row],[P12]]*12</f>
        <v>77250</v>
      </c>
      <c r="AI79" s="101">
        <f>UnitSalLdgr[[#This Row],[BBB]]+UnitSalLdgr[[#This Row],[BBT]]</f>
        <v>77250</v>
      </c>
      <c r="AJ79" s="101">
        <f>UnitSalLdgr[[#This Row],[20/21 BBR Projection Based on P12 Actuals]]-UnitSalLdgr[[#This Row],[20/21 BBR Starting Base (BBB + BBT)]]</f>
        <v>0</v>
      </c>
      <c r="AK79" s="103">
        <v>0</v>
      </c>
      <c r="AL79" s="104">
        <f>IF(OR(C79=601803,C79=601301,C79=601822,C79=601807),SUM(UnitSalLdgr[[#This Row],[P3]:[P7]]),0)</f>
        <v>0</v>
      </c>
      <c r="AM79" s="104">
        <f>IF(OR(C79=601803,C79=601301,C79=601822,C79=601807),SUM(UnitSalLdgr[[#This Row],[P8]:[P12]]),0)</f>
        <v>0</v>
      </c>
      <c r="AN79" s="105">
        <f>IF(OR(C79=601803,C79=601301,C79=601822,C79=601807),SUM(UnitSalLdgr[[#This Row],[P7]:[P12]]),0)</f>
        <v>0</v>
      </c>
      <c r="AO79" s="80"/>
      <c r="AR79" s="11"/>
      <c r="AS79" s="11"/>
    </row>
    <row r="80" spans="1:45" ht="14.5">
      <c r="A80" s="95">
        <v>48500</v>
      </c>
      <c r="B80" s="75">
        <v>1026</v>
      </c>
      <c r="C80" s="96">
        <v>601100</v>
      </c>
      <c r="D80" s="96" t="s">
        <v>119</v>
      </c>
      <c r="E80" s="26" t="s">
        <v>184</v>
      </c>
      <c r="F80" s="357" t="s">
        <v>121</v>
      </c>
      <c r="G80" s="77">
        <v>200000072</v>
      </c>
      <c r="H80" s="27">
        <v>76000</v>
      </c>
      <c r="I80" s="27">
        <v>2280</v>
      </c>
      <c r="J80" s="27">
        <v>0</v>
      </c>
      <c r="K80" s="27">
        <v>0</v>
      </c>
      <c r="L80" s="27">
        <v>0</v>
      </c>
      <c r="M80" s="98">
        <v>0</v>
      </c>
      <c r="N80" s="98">
        <v>0</v>
      </c>
      <c r="O80" s="98">
        <v>-380</v>
      </c>
      <c r="P80" s="98">
        <f>SUM(UnitSalLdgr[[#This Row],[BBB]:[OBT]])</f>
        <v>77900</v>
      </c>
      <c r="Q80" s="98">
        <v>6333</v>
      </c>
      <c r="R80" s="98">
        <v>6333</v>
      </c>
      <c r="S80" s="98">
        <v>6523.33</v>
      </c>
      <c r="T80" s="98">
        <v>6523.33</v>
      </c>
      <c r="U80" s="98">
        <v>6523.33</v>
      </c>
      <c r="V80" s="98">
        <v>6523.33</v>
      </c>
      <c r="W80" s="98">
        <v>6523.33</v>
      </c>
      <c r="X80" s="98">
        <v>6523.33</v>
      </c>
      <c r="Y80" s="98">
        <v>6523.33</v>
      </c>
      <c r="Z80" s="98">
        <v>6523.33</v>
      </c>
      <c r="AA80" s="98">
        <v>6523.33</v>
      </c>
      <c r="AB80" s="98">
        <v>6523.33</v>
      </c>
      <c r="AC80" s="107">
        <f>SUM(UnitSalLdgr[[#This Row],[P1]])</f>
        <v>6333</v>
      </c>
      <c r="AD80" s="99">
        <f>UnitSalLdgr[[#This Row],[P1]]+UnitSalLdgr[[#This Row],[P2]]+UnitSalLdgr[[#This Row],[P3]]+UnitSalLdgr[[#This Row],[P4]]+UnitSalLdgr[[#This Row],[P5]]+UnitSalLdgr[[#This Row],[P6]]+UnitSalLdgr[[#This Row],[P7]]+UnitSalLdgr[[#This Row],[P8]]+UnitSalLdgr[[#This Row],[P9]]+UnitSalLdgr[[#This Row],[P10]]+UnitSalLdgr[[#This Row],[P11]]+UnitSalLdgr[[#This Row],[P12]]</f>
        <v>77899.300000000017</v>
      </c>
      <c r="AE80" s="99">
        <f>UnitSalLdgr[[#This Row],[Total Budget this FY]]-UnitSalLdgr[[#This Row],[19/20 Proj Actuals Total]]</f>
        <v>0.6999999999825377</v>
      </c>
      <c r="AF80" s="102">
        <f>SUM(UnitSalLdgr[[#This Row],[P1]:[P6]])</f>
        <v>38759.320000000007</v>
      </c>
      <c r="AG80" s="102">
        <f>SUM(UnitSalLdgr[[#This Row],[P7]:[P12]])</f>
        <v>39139.980000000003</v>
      </c>
      <c r="AH80" s="100">
        <f>UnitSalLdgr[[#This Row],[P12]]*12</f>
        <v>78279.959999999992</v>
      </c>
      <c r="AI80" s="101">
        <f>UnitSalLdgr[[#This Row],[BBB]]+UnitSalLdgr[[#This Row],[BBT]]</f>
        <v>78280</v>
      </c>
      <c r="AJ80" s="101">
        <f>UnitSalLdgr[[#This Row],[20/21 BBR Projection Based on P12 Actuals]]-UnitSalLdgr[[#This Row],[20/21 BBR Starting Base (BBB + BBT)]]</f>
        <v>-4.0000000008149073E-2</v>
      </c>
      <c r="AK80" s="103">
        <v>0</v>
      </c>
      <c r="AL80" s="104">
        <f>IF(OR(C80=601803,C80=601301,C80=601822,C80=601807),SUM(UnitSalLdgr[[#This Row],[P3]:[P7]]),0)</f>
        <v>0</v>
      </c>
      <c r="AM80" s="104">
        <f>IF(OR(C80=601803,C80=601301,C80=601822,C80=601807),SUM(UnitSalLdgr[[#This Row],[P8]:[P12]]),0)</f>
        <v>0</v>
      </c>
      <c r="AN80" s="105">
        <f>IF(OR(C80=601803,C80=601301,C80=601822,C80=601807),SUM(UnitSalLdgr[[#This Row],[P7]:[P12]]),0)</f>
        <v>0</v>
      </c>
      <c r="AO80" s="80"/>
      <c r="AR80" s="11"/>
      <c r="AS80" s="11"/>
    </row>
    <row r="81" spans="1:45" ht="14.5">
      <c r="A81" s="95">
        <v>48500</v>
      </c>
      <c r="B81" s="75">
        <v>1026</v>
      </c>
      <c r="C81" s="96">
        <v>601100</v>
      </c>
      <c r="D81" s="96" t="s">
        <v>119</v>
      </c>
      <c r="E81" s="399" t="s">
        <v>133</v>
      </c>
      <c r="F81" s="359"/>
      <c r="G81" s="77" t="s">
        <v>37</v>
      </c>
      <c r="H81" s="27">
        <v>0</v>
      </c>
      <c r="I81" s="27">
        <v>0</v>
      </c>
      <c r="J81" s="27">
        <v>0</v>
      </c>
      <c r="K81" s="27">
        <v>0</v>
      </c>
      <c r="L81" s="27">
        <v>0</v>
      </c>
      <c r="M81" s="98">
        <v>0</v>
      </c>
      <c r="N81" s="98">
        <v>0</v>
      </c>
      <c r="O81" s="98">
        <v>0</v>
      </c>
      <c r="P81" s="98">
        <f>SUM(UnitSalLdgr[[#This Row],[BBB]:[OBT]])</f>
        <v>0</v>
      </c>
      <c r="Q81" s="98">
        <v>0</v>
      </c>
      <c r="R81" s="98">
        <v>0</v>
      </c>
      <c r="S81" s="98">
        <v>0</v>
      </c>
      <c r="T81" s="98">
        <v>0</v>
      </c>
      <c r="U81" s="98">
        <v>0</v>
      </c>
      <c r="V81" s="98">
        <v>0</v>
      </c>
      <c r="W81" s="98">
        <v>0</v>
      </c>
      <c r="X81" s="98">
        <v>0</v>
      </c>
      <c r="Y81" s="98">
        <v>0</v>
      </c>
      <c r="Z81" s="98">
        <v>0</v>
      </c>
      <c r="AA81" s="98">
        <v>0</v>
      </c>
      <c r="AB81" s="98">
        <v>0</v>
      </c>
      <c r="AC81" s="107">
        <f>SUM(UnitSalLdgr[[#This Row],[P1]])</f>
        <v>0</v>
      </c>
      <c r="AD81" s="99">
        <f>UnitSalLdgr[[#This Row],[P1]]+UnitSalLdgr[[#This Row],[P2]]+UnitSalLdgr[[#This Row],[P3]]+UnitSalLdgr[[#This Row],[P4]]+UnitSalLdgr[[#This Row],[P5]]+UnitSalLdgr[[#This Row],[P6]]+UnitSalLdgr[[#This Row],[P7]]+UnitSalLdgr[[#This Row],[P8]]+UnitSalLdgr[[#This Row],[P9]]+UnitSalLdgr[[#This Row],[P10]]+UnitSalLdgr[[#This Row],[P11]]+UnitSalLdgr[[#This Row],[P12]]</f>
        <v>0</v>
      </c>
      <c r="AE81" s="99">
        <f>UnitSalLdgr[[#This Row],[Total Budget this FY]]-UnitSalLdgr[[#This Row],[19/20 Proj Actuals Total]]</f>
        <v>0</v>
      </c>
      <c r="AF81" s="102">
        <f>SUM(UnitSalLdgr[[#This Row],[P1]:[P6]])</f>
        <v>0</v>
      </c>
      <c r="AG81" s="102">
        <f>SUM(UnitSalLdgr[[#This Row],[P7]:[P12]])</f>
        <v>0</v>
      </c>
      <c r="AH81" s="100">
        <f>UnitSalLdgr[[#This Row],[P12]]*12</f>
        <v>0</v>
      </c>
      <c r="AI81" s="101">
        <f>UnitSalLdgr[[#This Row],[BBB]]+UnitSalLdgr[[#This Row],[BBT]]</f>
        <v>0</v>
      </c>
      <c r="AJ81" s="101">
        <f>UnitSalLdgr[[#This Row],[20/21 BBR Projection Based on P12 Actuals]]-UnitSalLdgr[[#This Row],[20/21 BBR Starting Base (BBB + BBT)]]</f>
        <v>0</v>
      </c>
      <c r="AK81" s="103">
        <v>0</v>
      </c>
      <c r="AL81" s="104">
        <f>IF(OR(C81=601803,C81=601301,C81=601822,C81=601807),SUM(UnitSalLdgr[[#This Row],[P3]:[P7]]),0)</f>
        <v>0</v>
      </c>
      <c r="AM81" s="104">
        <f>IF(OR(C81=601803,C81=601301,C81=601822,C81=601807),SUM(UnitSalLdgr[[#This Row],[P8]:[P12]]),0)</f>
        <v>0</v>
      </c>
      <c r="AN81" s="105">
        <f>IF(OR(C81=601803,C81=601301,C81=601822,C81=601807),SUM(UnitSalLdgr[[#This Row],[P7]:[P12]]),0)</f>
        <v>0</v>
      </c>
      <c r="AO81" s="80"/>
      <c r="AR81" s="11"/>
      <c r="AS81" s="11"/>
    </row>
    <row r="82" spans="1:45" ht="14.5">
      <c r="A82" s="95">
        <v>48500</v>
      </c>
      <c r="B82" s="75">
        <v>1026</v>
      </c>
      <c r="C82" s="96">
        <v>601300</v>
      </c>
      <c r="D82" s="96" t="s">
        <v>134</v>
      </c>
      <c r="E82" s="26" t="s">
        <v>185</v>
      </c>
      <c r="F82" s="357" t="s">
        <v>137</v>
      </c>
      <c r="G82" s="77">
        <v>200000074</v>
      </c>
      <c r="H82" s="27">
        <v>45000</v>
      </c>
      <c r="I82" s="27">
        <v>1350</v>
      </c>
      <c r="J82" s="27">
        <v>0</v>
      </c>
      <c r="K82" s="27">
        <v>0</v>
      </c>
      <c r="L82" s="27">
        <v>0</v>
      </c>
      <c r="M82" s="98">
        <v>0</v>
      </c>
      <c r="N82" s="98">
        <v>0</v>
      </c>
      <c r="O82" s="98">
        <v>-112.5</v>
      </c>
      <c r="P82" s="98">
        <f>SUM(UnitSalLdgr[[#This Row],[BBB]:[OBT]])</f>
        <v>46237.5</v>
      </c>
      <c r="Q82" s="98">
        <v>3750</v>
      </c>
      <c r="R82" s="98">
        <v>3862.5</v>
      </c>
      <c r="S82" s="98">
        <v>3862.5</v>
      </c>
      <c r="T82" s="98">
        <v>3862.5</v>
      </c>
      <c r="U82" s="98">
        <v>3862.5</v>
      </c>
      <c r="V82" s="98">
        <v>3862.5</v>
      </c>
      <c r="W82" s="98">
        <v>3862.5</v>
      </c>
      <c r="X82" s="98">
        <v>3862.5</v>
      </c>
      <c r="Y82" s="98">
        <v>3862.5</v>
      </c>
      <c r="Z82" s="98">
        <v>3862.5</v>
      </c>
      <c r="AA82" s="98">
        <v>3862.5</v>
      </c>
      <c r="AB82" s="98">
        <v>3862.5</v>
      </c>
      <c r="AC82" s="107">
        <f>SUM(UnitSalLdgr[[#This Row],[P1]])</f>
        <v>3750</v>
      </c>
      <c r="AD82" s="99">
        <f>UnitSalLdgr[[#This Row],[P1]]+UnitSalLdgr[[#This Row],[P2]]+UnitSalLdgr[[#This Row],[P3]]+UnitSalLdgr[[#This Row],[P4]]+UnitSalLdgr[[#This Row],[P5]]+UnitSalLdgr[[#This Row],[P6]]+UnitSalLdgr[[#This Row],[P7]]+UnitSalLdgr[[#This Row],[P8]]+UnitSalLdgr[[#This Row],[P9]]+UnitSalLdgr[[#This Row],[P10]]+UnitSalLdgr[[#This Row],[P11]]+UnitSalLdgr[[#This Row],[P12]]</f>
        <v>46237.5</v>
      </c>
      <c r="AE82" s="99">
        <f>UnitSalLdgr[[#This Row],[Total Budget this FY]]-UnitSalLdgr[[#This Row],[19/20 Proj Actuals Total]]</f>
        <v>0</v>
      </c>
      <c r="AF82" s="102">
        <f>SUM(UnitSalLdgr[[#This Row],[P1]:[P6]])</f>
        <v>23062.5</v>
      </c>
      <c r="AG82" s="102">
        <f>SUM(UnitSalLdgr[[#This Row],[P7]:[P12]])</f>
        <v>23175</v>
      </c>
      <c r="AH82" s="100">
        <f>UnitSalLdgr[[#This Row],[P12]]*12</f>
        <v>46350</v>
      </c>
      <c r="AI82" s="101">
        <f>UnitSalLdgr[[#This Row],[BBB]]+UnitSalLdgr[[#This Row],[BBT]]</f>
        <v>46350</v>
      </c>
      <c r="AJ82" s="101">
        <f>UnitSalLdgr[[#This Row],[20/21 BBR Projection Based on P12 Actuals]]-UnitSalLdgr[[#This Row],[20/21 BBR Starting Base (BBB + BBT)]]</f>
        <v>0</v>
      </c>
      <c r="AK82" s="103">
        <v>0</v>
      </c>
      <c r="AL82" s="104">
        <f>IF(OR(C82=601803,C82=601301,C82=601822,C82=601807),SUM(UnitSalLdgr[[#This Row],[P3]:[P7]]),0)</f>
        <v>0</v>
      </c>
      <c r="AM82" s="104">
        <f>IF(OR(C82=601803,C82=601301,C82=601822,C82=601807),SUM(UnitSalLdgr[[#This Row],[P8]:[P12]]),0)</f>
        <v>0</v>
      </c>
      <c r="AN82" s="105">
        <f>IF(OR(C82=601803,C82=601301,C82=601822,C82=601807),SUM(UnitSalLdgr[[#This Row],[P7]:[P12]]),0)</f>
        <v>0</v>
      </c>
      <c r="AO82" s="80"/>
      <c r="AR82" s="11"/>
      <c r="AS82" s="11"/>
    </row>
    <row r="83" spans="1:45" ht="14.5">
      <c r="A83" s="95">
        <v>48500</v>
      </c>
      <c r="B83" s="75">
        <v>1026</v>
      </c>
      <c r="C83" s="96">
        <v>601300</v>
      </c>
      <c r="D83" s="96" t="s">
        <v>134</v>
      </c>
      <c r="E83" s="26" t="s">
        <v>186</v>
      </c>
      <c r="F83" s="357" t="s">
        <v>121</v>
      </c>
      <c r="G83" s="77">
        <v>200000075</v>
      </c>
      <c r="H83" s="27">
        <v>46000</v>
      </c>
      <c r="I83" s="27">
        <v>0</v>
      </c>
      <c r="J83" s="27">
        <v>0</v>
      </c>
      <c r="K83" s="27">
        <v>0</v>
      </c>
      <c r="L83" s="27">
        <v>0</v>
      </c>
      <c r="M83" s="98">
        <v>0</v>
      </c>
      <c r="N83" s="98">
        <v>0</v>
      </c>
      <c r="O83" s="98">
        <v>0</v>
      </c>
      <c r="P83" s="98">
        <f>SUM(UnitSalLdgr[[#This Row],[BBB]:[OBT]])</f>
        <v>46000</v>
      </c>
      <c r="Q83" s="98">
        <v>3833</v>
      </c>
      <c r="R83" s="98">
        <v>3948.33</v>
      </c>
      <c r="S83" s="98">
        <v>3948.33</v>
      </c>
      <c r="T83" s="98">
        <v>3948.33</v>
      </c>
      <c r="U83" s="98">
        <v>3948.33</v>
      </c>
      <c r="V83" s="98">
        <v>3948.33</v>
      </c>
      <c r="W83" s="98">
        <v>3948.33</v>
      </c>
      <c r="X83" s="98">
        <v>3948.33</v>
      </c>
      <c r="Y83" s="98">
        <v>3948.33</v>
      </c>
      <c r="Z83" s="98">
        <v>3948.33</v>
      </c>
      <c r="AA83" s="98">
        <v>3948.33</v>
      </c>
      <c r="AB83" s="98">
        <v>3948.33</v>
      </c>
      <c r="AC83" s="107">
        <f>SUM(UnitSalLdgr[[#This Row],[P1]])</f>
        <v>3833</v>
      </c>
      <c r="AD83" s="99">
        <f>UnitSalLdgr[[#This Row],[P1]]+UnitSalLdgr[[#This Row],[P2]]+UnitSalLdgr[[#This Row],[P3]]+UnitSalLdgr[[#This Row],[P4]]+UnitSalLdgr[[#This Row],[P5]]+UnitSalLdgr[[#This Row],[P6]]+UnitSalLdgr[[#This Row],[P7]]+UnitSalLdgr[[#This Row],[P8]]+UnitSalLdgr[[#This Row],[P9]]+UnitSalLdgr[[#This Row],[P10]]+UnitSalLdgr[[#This Row],[P11]]+UnitSalLdgr[[#This Row],[P12]]</f>
        <v>47264.630000000012</v>
      </c>
      <c r="AE83" s="99">
        <f>UnitSalLdgr[[#This Row],[Total Budget this FY]]-UnitSalLdgr[[#This Row],[19/20 Proj Actuals Total]]</f>
        <v>-1264.6300000000119</v>
      </c>
      <c r="AF83" s="102">
        <f>SUM(UnitSalLdgr[[#This Row],[P1]:[P6]])</f>
        <v>23574.65</v>
      </c>
      <c r="AG83" s="102">
        <f>SUM(UnitSalLdgr[[#This Row],[P7]:[P12]])</f>
        <v>23689.980000000003</v>
      </c>
      <c r="AH83" s="100">
        <f>UnitSalLdgr[[#This Row],[P12]]*12</f>
        <v>47379.96</v>
      </c>
      <c r="AI83" s="101">
        <f>UnitSalLdgr[[#This Row],[BBB]]+UnitSalLdgr[[#This Row],[BBT]]</f>
        <v>46000</v>
      </c>
      <c r="AJ83" s="101">
        <f>UnitSalLdgr[[#This Row],[20/21 BBR Projection Based on P12 Actuals]]-UnitSalLdgr[[#This Row],[20/21 BBR Starting Base (BBB + BBT)]]</f>
        <v>1379.9599999999991</v>
      </c>
      <c r="AK83" s="103">
        <v>0</v>
      </c>
      <c r="AL83" s="104">
        <f>IF(OR(C83=601803,C83=601301,C83=601822,C83=601807),SUM(UnitSalLdgr[[#This Row],[P3]:[P7]]),0)</f>
        <v>0</v>
      </c>
      <c r="AM83" s="104">
        <f>IF(OR(C83=601803,C83=601301,C83=601822,C83=601807),SUM(UnitSalLdgr[[#This Row],[P8]:[P12]]),0)</f>
        <v>0</v>
      </c>
      <c r="AN83" s="105">
        <f>IF(OR(C83=601803,C83=601301,C83=601822,C83=601807),SUM(UnitSalLdgr[[#This Row],[P7]:[P12]]),0)</f>
        <v>0</v>
      </c>
      <c r="AO83" s="80"/>
      <c r="AR83" s="11"/>
      <c r="AS83" s="11"/>
    </row>
    <row r="84" spans="1:45" ht="14.5">
      <c r="A84" s="95">
        <v>48500</v>
      </c>
      <c r="B84" s="75">
        <v>1026</v>
      </c>
      <c r="C84" s="96">
        <v>601300</v>
      </c>
      <c r="D84" s="96" t="s">
        <v>134</v>
      </c>
      <c r="E84" s="26" t="s">
        <v>187</v>
      </c>
      <c r="F84" s="357" t="s">
        <v>137</v>
      </c>
      <c r="G84" s="77">
        <v>200000076</v>
      </c>
      <c r="H84" s="27">
        <v>47000</v>
      </c>
      <c r="I84" s="27">
        <v>1410</v>
      </c>
      <c r="J84" s="27">
        <v>0</v>
      </c>
      <c r="K84" s="27">
        <v>0</v>
      </c>
      <c r="L84" s="27">
        <v>0</v>
      </c>
      <c r="M84" s="98">
        <v>0</v>
      </c>
      <c r="N84" s="98">
        <v>0</v>
      </c>
      <c r="O84" s="98">
        <v>-117.5</v>
      </c>
      <c r="P84" s="98">
        <f>SUM(UnitSalLdgr[[#This Row],[BBB]:[OBT]])</f>
        <v>48292.5</v>
      </c>
      <c r="Q84" s="98">
        <v>3916.67</v>
      </c>
      <c r="R84" s="98">
        <v>4034.17</v>
      </c>
      <c r="S84" s="98">
        <v>4034.17</v>
      </c>
      <c r="T84" s="98">
        <v>4034.17</v>
      </c>
      <c r="U84" s="98">
        <v>4034.17</v>
      </c>
      <c r="V84" s="98">
        <v>4034.17</v>
      </c>
      <c r="W84" s="98">
        <v>4034.17</v>
      </c>
      <c r="X84" s="98">
        <v>4034.17</v>
      </c>
      <c r="Y84" s="98">
        <v>4034.17</v>
      </c>
      <c r="Z84" s="98">
        <v>4034.17</v>
      </c>
      <c r="AA84" s="98">
        <v>4034.17</v>
      </c>
      <c r="AB84" s="98">
        <v>4034.17</v>
      </c>
      <c r="AC84" s="107">
        <f>SUM(UnitSalLdgr[[#This Row],[P1]])</f>
        <v>3916.67</v>
      </c>
      <c r="AD84" s="99">
        <f>UnitSalLdgr[[#This Row],[P1]]+UnitSalLdgr[[#This Row],[P2]]+UnitSalLdgr[[#This Row],[P3]]+UnitSalLdgr[[#This Row],[P4]]+UnitSalLdgr[[#This Row],[P5]]+UnitSalLdgr[[#This Row],[P6]]+UnitSalLdgr[[#This Row],[P7]]+UnitSalLdgr[[#This Row],[P8]]+UnitSalLdgr[[#This Row],[P9]]+UnitSalLdgr[[#This Row],[P10]]+UnitSalLdgr[[#This Row],[P11]]+UnitSalLdgr[[#This Row],[P12]]</f>
        <v>48292.539999999986</v>
      </c>
      <c r="AE84" s="99">
        <f>UnitSalLdgr[[#This Row],[Total Budget this FY]]-UnitSalLdgr[[#This Row],[19/20 Proj Actuals Total]]</f>
        <v>-3.99999999863212E-2</v>
      </c>
      <c r="AF84" s="102">
        <f>SUM(UnitSalLdgr[[#This Row],[P1]:[P6]])</f>
        <v>24087.519999999997</v>
      </c>
      <c r="AG84" s="102">
        <f>SUM(UnitSalLdgr[[#This Row],[P7]:[P12]])</f>
        <v>24205.019999999997</v>
      </c>
      <c r="AH84" s="100">
        <f>UnitSalLdgr[[#This Row],[P12]]*12</f>
        <v>48410.04</v>
      </c>
      <c r="AI84" s="101">
        <f>UnitSalLdgr[[#This Row],[BBB]]+UnitSalLdgr[[#This Row],[BBT]]</f>
        <v>48410</v>
      </c>
      <c r="AJ84" s="101">
        <f>UnitSalLdgr[[#This Row],[20/21 BBR Projection Based on P12 Actuals]]-UnitSalLdgr[[#This Row],[20/21 BBR Starting Base (BBB + BBT)]]</f>
        <v>4.0000000000873115E-2</v>
      </c>
      <c r="AK84" s="103">
        <v>0</v>
      </c>
      <c r="AL84" s="104">
        <f>IF(OR(C84=601803,C84=601301,C84=601822,C84=601807),SUM(UnitSalLdgr[[#This Row],[P3]:[P7]]),0)</f>
        <v>0</v>
      </c>
      <c r="AM84" s="104">
        <f>IF(OR(C84=601803,C84=601301,C84=601822,C84=601807),SUM(UnitSalLdgr[[#This Row],[P8]:[P12]]),0)</f>
        <v>0</v>
      </c>
      <c r="AN84" s="105">
        <f>IF(OR(C84=601803,C84=601301,C84=601822,C84=601807),SUM(UnitSalLdgr[[#This Row],[P7]:[P12]]),0)</f>
        <v>0</v>
      </c>
      <c r="AO84" s="80"/>
      <c r="AR84" s="11"/>
      <c r="AS84" s="11"/>
    </row>
    <row r="85" spans="1:45" ht="14.5">
      <c r="A85" s="95">
        <v>48500</v>
      </c>
      <c r="B85" s="75">
        <v>1026</v>
      </c>
      <c r="C85" s="96">
        <v>601301</v>
      </c>
      <c r="D85" s="96" t="s">
        <v>134</v>
      </c>
      <c r="E85" s="69" t="s">
        <v>185</v>
      </c>
      <c r="F85" s="359" t="s">
        <v>131</v>
      </c>
      <c r="G85" s="77">
        <v>200000074</v>
      </c>
      <c r="H85" s="27">
        <v>0</v>
      </c>
      <c r="I85" s="27">
        <v>0</v>
      </c>
      <c r="J85" s="27">
        <v>0</v>
      </c>
      <c r="K85" s="27">
        <v>0</v>
      </c>
      <c r="L85" s="27">
        <v>0</v>
      </c>
      <c r="M85" s="98">
        <v>0</v>
      </c>
      <c r="N85" s="98">
        <v>0</v>
      </c>
      <c r="O85" s="98">
        <v>0</v>
      </c>
      <c r="P85" s="98">
        <f>SUM(UnitSalLdgr[[#This Row],[BBB]:[OBT]])</f>
        <v>0</v>
      </c>
      <c r="Q85" s="98">
        <v>0</v>
      </c>
      <c r="R85" s="98">
        <v>0</v>
      </c>
      <c r="S85" s="98">
        <v>0</v>
      </c>
      <c r="T85" s="98">
        <v>0</v>
      </c>
      <c r="U85" s="98">
        <v>0</v>
      </c>
      <c r="V85" s="98">
        <v>0</v>
      </c>
      <c r="W85" s="98">
        <v>0</v>
      </c>
      <c r="X85" s="98">
        <v>0</v>
      </c>
      <c r="Y85" s="98">
        <v>0</v>
      </c>
      <c r="Z85" s="98">
        <v>0</v>
      </c>
      <c r="AA85" s="98">
        <v>0</v>
      </c>
      <c r="AB85" s="98">
        <v>0</v>
      </c>
      <c r="AC85" s="107">
        <f>SUM(UnitSalLdgr[[#This Row],[P1]])</f>
        <v>0</v>
      </c>
      <c r="AD85" s="99">
        <f>UnitSalLdgr[[#This Row],[P1]]+UnitSalLdgr[[#This Row],[P2]]+UnitSalLdgr[[#This Row],[P3]]+UnitSalLdgr[[#This Row],[P4]]+UnitSalLdgr[[#This Row],[P5]]+UnitSalLdgr[[#This Row],[P6]]+UnitSalLdgr[[#This Row],[P7]]+UnitSalLdgr[[#This Row],[P8]]+UnitSalLdgr[[#This Row],[P9]]+UnitSalLdgr[[#This Row],[P10]]+UnitSalLdgr[[#This Row],[P11]]+UnitSalLdgr[[#This Row],[P12]]</f>
        <v>0</v>
      </c>
      <c r="AE85" s="99">
        <f>UnitSalLdgr[[#This Row],[Total Budget this FY]]-UnitSalLdgr[[#This Row],[19/20 Proj Actuals Total]]</f>
        <v>0</v>
      </c>
      <c r="AF85" s="102">
        <f>SUM(UnitSalLdgr[[#This Row],[P1]:[P6]])</f>
        <v>0</v>
      </c>
      <c r="AG85" s="102">
        <f>SUM(UnitSalLdgr[[#This Row],[P7]:[P12]])</f>
        <v>0</v>
      </c>
      <c r="AH85" s="100">
        <f>UnitSalLdgr[[#This Row],[P12]]*12</f>
        <v>0</v>
      </c>
      <c r="AI85" s="101">
        <f>UnitSalLdgr[[#This Row],[BBB]]+UnitSalLdgr[[#This Row],[BBT]]</f>
        <v>0</v>
      </c>
      <c r="AJ85" s="101">
        <f>UnitSalLdgr[[#This Row],[20/21 BBR Projection Based on P12 Actuals]]-UnitSalLdgr[[#This Row],[20/21 BBR Starting Base (BBB + BBT)]]</f>
        <v>0</v>
      </c>
      <c r="AK85" s="103">
        <v>0</v>
      </c>
      <c r="AL85" s="104">
        <f>IF(OR(C85=601803,C85=601301,C85=601822,C85=601807),SUM(UnitSalLdgr[[#This Row],[P3]:[P7]]),0)</f>
        <v>0</v>
      </c>
      <c r="AM85" s="104">
        <f>IF(OR(C85=601803,C85=601301,C85=601822,C85=601807),SUM(UnitSalLdgr[[#This Row],[P8]:[P12]]),0)</f>
        <v>0</v>
      </c>
      <c r="AN85" s="105">
        <f>IF(OR(C85=601803,C85=601301,C85=601822,C85=601807),SUM(UnitSalLdgr[[#This Row],[P7]:[P12]]),0)</f>
        <v>0</v>
      </c>
      <c r="AO85" s="80"/>
      <c r="AR85" s="11"/>
      <c r="AS85" s="11"/>
    </row>
    <row r="86" spans="1:45" ht="14.5">
      <c r="A86" s="95">
        <v>48500</v>
      </c>
      <c r="B86" s="75">
        <v>1026</v>
      </c>
      <c r="C86" s="96">
        <v>601301</v>
      </c>
      <c r="D86" s="96" t="s">
        <v>134</v>
      </c>
      <c r="E86" s="69" t="s">
        <v>187</v>
      </c>
      <c r="F86" s="359" t="s">
        <v>131</v>
      </c>
      <c r="G86" s="77">
        <v>200000076</v>
      </c>
      <c r="H86" s="27">
        <v>0</v>
      </c>
      <c r="I86" s="27">
        <v>0</v>
      </c>
      <c r="J86" s="27">
        <v>0</v>
      </c>
      <c r="K86" s="27">
        <v>0</v>
      </c>
      <c r="L86" s="27">
        <v>0</v>
      </c>
      <c r="M86" s="98">
        <v>0</v>
      </c>
      <c r="N86" s="98">
        <v>0</v>
      </c>
      <c r="O86" s="98">
        <v>0</v>
      </c>
      <c r="P86" s="98">
        <f>SUM(UnitSalLdgr[[#This Row],[BBB]:[OBT]])</f>
        <v>0</v>
      </c>
      <c r="Q86" s="98">
        <v>0</v>
      </c>
      <c r="R86" s="98">
        <v>0</v>
      </c>
      <c r="S86" s="98">
        <v>0</v>
      </c>
      <c r="T86" s="98">
        <v>0</v>
      </c>
      <c r="U86" s="98">
        <v>0</v>
      </c>
      <c r="V86" s="98">
        <v>0</v>
      </c>
      <c r="W86" s="98">
        <v>0</v>
      </c>
      <c r="X86" s="98">
        <v>0</v>
      </c>
      <c r="Y86" s="98">
        <v>0</v>
      </c>
      <c r="Z86" s="98">
        <v>0</v>
      </c>
      <c r="AA86" s="98">
        <v>0</v>
      </c>
      <c r="AB86" s="98">
        <v>0</v>
      </c>
      <c r="AC86" s="107">
        <f>SUM(UnitSalLdgr[[#This Row],[P1]])</f>
        <v>0</v>
      </c>
      <c r="AD86" s="99">
        <f>UnitSalLdgr[[#This Row],[P1]]+UnitSalLdgr[[#This Row],[P2]]+UnitSalLdgr[[#This Row],[P3]]+UnitSalLdgr[[#This Row],[P4]]+UnitSalLdgr[[#This Row],[P5]]+UnitSalLdgr[[#This Row],[P6]]+UnitSalLdgr[[#This Row],[P7]]+UnitSalLdgr[[#This Row],[P8]]+UnitSalLdgr[[#This Row],[P9]]+UnitSalLdgr[[#This Row],[P10]]+UnitSalLdgr[[#This Row],[P11]]+UnitSalLdgr[[#This Row],[P12]]</f>
        <v>0</v>
      </c>
      <c r="AE86" s="99">
        <f>UnitSalLdgr[[#This Row],[Total Budget this FY]]-UnitSalLdgr[[#This Row],[19/20 Proj Actuals Total]]</f>
        <v>0</v>
      </c>
      <c r="AF86" s="102">
        <f>SUM(UnitSalLdgr[[#This Row],[P1]:[P6]])</f>
        <v>0</v>
      </c>
      <c r="AG86" s="102">
        <f>SUM(UnitSalLdgr[[#This Row],[P7]:[P12]])</f>
        <v>0</v>
      </c>
      <c r="AH86" s="100">
        <f>UnitSalLdgr[[#This Row],[P12]]*12</f>
        <v>0</v>
      </c>
      <c r="AI86" s="101">
        <f>UnitSalLdgr[[#This Row],[BBB]]+UnitSalLdgr[[#This Row],[BBT]]</f>
        <v>0</v>
      </c>
      <c r="AJ86" s="101">
        <f>UnitSalLdgr[[#This Row],[20/21 BBR Projection Based on P12 Actuals]]-UnitSalLdgr[[#This Row],[20/21 BBR Starting Base (BBB + BBT)]]</f>
        <v>0</v>
      </c>
      <c r="AK86" s="103">
        <v>0</v>
      </c>
      <c r="AL86" s="104">
        <f>IF(OR(C86=601803,C86=601301,C86=601822,C86=601807),SUM(UnitSalLdgr[[#This Row],[P3]:[P7]]),0)</f>
        <v>0</v>
      </c>
      <c r="AM86" s="104">
        <f>IF(OR(C86=601803,C86=601301,C86=601822,C86=601807),SUM(UnitSalLdgr[[#This Row],[P8]:[P12]]),0)</f>
        <v>0</v>
      </c>
      <c r="AN86" s="105">
        <f>IF(OR(C86=601803,C86=601301,C86=601822,C86=601807),SUM(UnitSalLdgr[[#This Row],[P7]:[P12]]),0)</f>
        <v>0</v>
      </c>
      <c r="AO86" s="80"/>
      <c r="AR86" s="11"/>
      <c r="AS86" s="11"/>
    </row>
    <row r="87" spans="1:45" ht="14.5">
      <c r="A87" s="95">
        <v>48500</v>
      </c>
      <c r="B87" s="75">
        <v>1174</v>
      </c>
      <c r="C87" s="96">
        <v>601300</v>
      </c>
      <c r="D87" s="96" t="s">
        <v>134</v>
      </c>
      <c r="E87" s="26" t="s">
        <v>188</v>
      </c>
      <c r="F87" s="357" t="s">
        <v>121</v>
      </c>
      <c r="G87" s="77">
        <v>200000079</v>
      </c>
      <c r="H87" s="27">
        <v>50000</v>
      </c>
      <c r="I87" s="27">
        <v>1500</v>
      </c>
      <c r="J87" s="27">
        <v>0</v>
      </c>
      <c r="K87" s="27">
        <v>0</v>
      </c>
      <c r="L87" s="27">
        <v>0</v>
      </c>
      <c r="M87" s="98">
        <v>0</v>
      </c>
      <c r="N87" s="98">
        <v>0</v>
      </c>
      <c r="O87" s="98">
        <v>-125</v>
      </c>
      <c r="P87" s="98">
        <f>SUM(UnitSalLdgr[[#This Row],[BBB]:[OBT]])</f>
        <v>51375</v>
      </c>
      <c r="Q87" s="98">
        <v>4166.67</v>
      </c>
      <c r="R87" s="98">
        <v>4291.67</v>
      </c>
      <c r="S87" s="98">
        <v>4291.67</v>
      </c>
      <c r="T87" s="98">
        <v>4291.67</v>
      </c>
      <c r="U87" s="98">
        <v>4291.67</v>
      </c>
      <c r="V87" s="98">
        <v>4291.67</v>
      </c>
      <c r="W87" s="98">
        <v>4291.67</v>
      </c>
      <c r="X87" s="98">
        <v>4291.67</v>
      </c>
      <c r="Y87" s="98">
        <v>4291.67</v>
      </c>
      <c r="Z87" s="98">
        <v>4291.67</v>
      </c>
      <c r="AA87" s="98">
        <v>4291.67</v>
      </c>
      <c r="AB87" s="98">
        <v>4291.67</v>
      </c>
      <c r="AC87" s="107">
        <f>SUM(UnitSalLdgr[[#This Row],[P1]])</f>
        <v>4166.67</v>
      </c>
      <c r="AD87" s="99">
        <f>UnitSalLdgr[[#This Row],[P1]]+UnitSalLdgr[[#This Row],[P2]]+UnitSalLdgr[[#This Row],[P3]]+UnitSalLdgr[[#This Row],[P4]]+UnitSalLdgr[[#This Row],[P5]]+UnitSalLdgr[[#This Row],[P6]]+UnitSalLdgr[[#This Row],[P7]]+UnitSalLdgr[[#This Row],[P8]]+UnitSalLdgr[[#This Row],[P9]]+UnitSalLdgr[[#This Row],[P10]]+UnitSalLdgr[[#This Row],[P11]]+UnitSalLdgr[[#This Row],[P12]]</f>
        <v>51375.039999999986</v>
      </c>
      <c r="AE87" s="99">
        <f>UnitSalLdgr[[#This Row],[Total Budget this FY]]-UnitSalLdgr[[#This Row],[19/20 Proj Actuals Total]]</f>
        <v>-3.99999999863212E-2</v>
      </c>
      <c r="AF87" s="102">
        <f>SUM(UnitSalLdgr[[#This Row],[P1]:[P6]])</f>
        <v>25625.019999999997</v>
      </c>
      <c r="AG87" s="102">
        <f>SUM(UnitSalLdgr[[#This Row],[P7]:[P12]])</f>
        <v>25750.019999999997</v>
      </c>
      <c r="AH87" s="100">
        <f>UnitSalLdgr[[#This Row],[P12]]*12</f>
        <v>51500.04</v>
      </c>
      <c r="AI87" s="101">
        <f>UnitSalLdgr[[#This Row],[BBB]]+UnitSalLdgr[[#This Row],[BBT]]</f>
        <v>51500</v>
      </c>
      <c r="AJ87" s="101">
        <f>UnitSalLdgr[[#This Row],[20/21 BBR Projection Based on P12 Actuals]]-UnitSalLdgr[[#This Row],[20/21 BBR Starting Base (BBB + BBT)]]</f>
        <v>4.0000000000873115E-2</v>
      </c>
      <c r="AK87" s="103">
        <v>0</v>
      </c>
      <c r="AL87" s="104">
        <f>IF(OR(C87=601803,C87=601301,C87=601822,C87=601807),SUM(UnitSalLdgr[[#This Row],[P3]:[P7]]),0)</f>
        <v>0</v>
      </c>
      <c r="AM87" s="104">
        <f>IF(OR(C87=601803,C87=601301,C87=601822,C87=601807),SUM(UnitSalLdgr[[#This Row],[P8]:[P12]]),0)</f>
        <v>0</v>
      </c>
      <c r="AN87" s="105">
        <f>IF(OR(C87=601803,C87=601301,C87=601822,C87=601807),SUM(UnitSalLdgr[[#This Row],[P7]:[P12]]),0)</f>
        <v>0</v>
      </c>
      <c r="AO87" s="80"/>
      <c r="AR87" s="11"/>
      <c r="AS87" s="11"/>
    </row>
    <row r="88" spans="1:45" ht="14.5">
      <c r="A88" s="95">
        <v>48500</v>
      </c>
      <c r="B88" s="75">
        <v>1282</v>
      </c>
      <c r="C88" s="96">
        <v>601201</v>
      </c>
      <c r="D88" s="96" t="s">
        <v>189</v>
      </c>
      <c r="E88" s="97" t="s">
        <v>190</v>
      </c>
      <c r="F88" s="358" t="s">
        <v>131</v>
      </c>
      <c r="G88" s="77">
        <v>200000080</v>
      </c>
      <c r="H88" s="27">
        <v>100000</v>
      </c>
      <c r="I88" s="27">
        <v>3000</v>
      </c>
      <c r="J88" s="27">
        <v>0</v>
      </c>
      <c r="K88" s="27">
        <v>0</v>
      </c>
      <c r="L88" s="27">
        <v>0</v>
      </c>
      <c r="M88" s="98">
        <v>0</v>
      </c>
      <c r="N88" s="98">
        <v>0</v>
      </c>
      <c r="O88" s="98">
        <v>0</v>
      </c>
      <c r="P88" s="98">
        <f>SUM(UnitSalLdgr[[#This Row],[BBB]:[OBT]])</f>
        <v>103000</v>
      </c>
      <c r="Q88" s="98">
        <v>8583.33</v>
      </c>
      <c r="R88" s="98">
        <v>8583.33</v>
      </c>
      <c r="S88" s="98">
        <v>8583.33</v>
      </c>
      <c r="T88" s="98">
        <v>8583.33</v>
      </c>
      <c r="U88" s="98">
        <v>8583.33</v>
      </c>
      <c r="V88" s="98">
        <v>8583.33</v>
      </c>
      <c r="W88" s="98">
        <v>8583.33</v>
      </c>
      <c r="X88" s="98">
        <v>8583.33</v>
      </c>
      <c r="Y88" s="98">
        <v>8583.33</v>
      </c>
      <c r="Z88" s="98">
        <v>8583.33</v>
      </c>
      <c r="AA88" s="98">
        <v>8583.33</v>
      </c>
      <c r="AB88" s="98">
        <v>8583.33</v>
      </c>
      <c r="AC88" s="107">
        <f>SUM(UnitSalLdgr[[#This Row],[P1]])</f>
        <v>8583.33</v>
      </c>
      <c r="AD88" s="99">
        <f>UnitSalLdgr[[#This Row],[P1]]+UnitSalLdgr[[#This Row],[P2]]+UnitSalLdgr[[#This Row],[P3]]+UnitSalLdgr[[#This Row],[P4]]+UnitSalLdgr[[#This Row],[P5]]+UnitSalLdgr[[#This Row],[P6]]+UnitSalLdgr[[#This Row],[P7]]+UnitSalLdgr[[#This Row],[P8]]+UnitSalLdgr[[#This Row],[P9]]+UnitSalLdgr[[#This Row],[P10]]+UnitSalLdgr[[#This Row],[P11]]+UnitSalLdgr[[#This Row],[P12]]</f>
        <v>102999.96</v>
      </c>
      <c r="AE88" s="99">
        <f>UnitSalLdgr[[#This Row],[Total Budget this FY]]-UnitSalLdgr[[#This Row],[19/20 Proj Actuals Total]]</f>
        <v>3.9999999993597157E-2</v>
      </c>
      <c r="AF88" s="102">
        <f>SUM(UnitSalLdgr[[#This Row],[P1]:[P6]])</f>
        <v>51499.98</v>
      </c>
      <c r="AG88" s="102">
        <f>SUM(UnitSalLdgr[[#This Row],[P7]:[P12]])</f>
        <v>51499.98</v>
      </c>
      <c r="AH88" s="100">
        <f>UnitSalLdgr[[#This Row],[P12]]*12</f>
        <v>102999.95999999999</v>
      </c>
      <c r="AI88" s="101">
        <f>UnitSalLdgr[[#This Row],[BBB]]+UnitSalLdgr[[#This Row],[BBT]]</f>
        <v>103000</v>
      </c>
      <c r="AJ88" s="101">
        <f>UnitSalLdgr[[#This Row],[20/21 BBR Projection Based on P12 Actuals]]-UnitSalLdgr[[#This Row],[20/21 BBR Starting Base (BBB + BBT)]]</f>
        <v>-4.0000000008149073E-2</v>
      </c>
      <c r="AK88" s="103">
        <v>0</v>
      </c>
      <c r="AL88" s="104">
        <f>IF(OR(C88=601803,C88=601301,C88=601822,C88=601807),SUM(UnitSalLdgr[[#This Row],[P3]:[P7]]),0)</f>
        <v>0</v>
      </c>
      <c r="AM88" s="104">
        <f>IF(OR(C88=601803,C88=601301,C88=601822,C88=601807),SUM(UnitSalLdgr[[#This Row],[P8]:[P12]]),0)</f>
        <v>0</v>
      </c>
      <c r="AN88" s="105">
        <f>IF(OR(C88=601803,C88=601301,C88=601822,C88=601807),SUM(UnitSalLdgr[[#This Row],[P7]:[P12]]),0)</f>
        <v>0</v>
      </c>
      <c r="AO88" s="80"/>
      <c r="AR88" s="11"/>
      <c r="AS88" s="11"/>
    </row>
    <row r="89" spans="1:45" ht="14.5">
      <c r="A89" s="95">
        <v>48500</v>
      </c>
      <c r="B89" s="75">
        <v>1282</v>
      </c>
      <c r="C89" s="96">
        <v>601201</v>
      </c>
      <c r="D89" s="96" t="s">
        <v>189</v>
      </c>
      <c r="E89" s="97" t="s">
        <v>191</v>
      </c>
      <c r="F89" s="358" t="s">
        <v>131</v>
      </c>
      <c r="G89" s="77">
        <v>200000081</v>
      </c>
      <c r="H89" s="27">
        <v>120000</v>
      </c>
      <c r="I89" s="27">
        <v>3600</v>
      </c>
      <c r="J89" s="27">
        <v>0</v>
      </c>
      <c r="K89" s="27">
        <v>0</v>
      </c>
      <c r="L89" s="27">
        <v>0</v>
      </c>
      <c r="M89" s="98">
        <v>0</v>
      </c>
      <c r="N89" s="98">
        <v>0</v>
      </c>
      <c r="O89" s="98">
        <v>0</v>
      </c>
      <c r="P89" s="98">
        <f>SUM(UnitSalLdgr[[#This Row],[BBB]:[OBT]])</f>
        <v>123600</v>
      </c>
      <c r="Q89" s="98">
        <v>10300</v>
      </c>
      <c r="R89" s="98">
        <v>10300</v>
      </c>
      <c r="S89" s="98">
        <v>10300</v>
      </c>
      <c r="T89" s="98">
        <v>10300</v>
      </c>
      <c r="U89" s="98">
        <v>10300</v>
      </c>
      <c r="V89" s="98">
        <v>10300</v>
      </c>
      <c r="W89" s="98">
        <v>10300</v>
      </c>
      <c r="X89" s="98">
        <v>10300</v>
      </c>
      <c r="Y89" s="98">
        <v>10300</v>
      </c>
      <c r="Z89" s="98">
        <v>10300</v>
      </c>
      <c r="AA89" s="98">
        <v>10300</v>
      </c>
      <c r="AB89" s="98">
        <v>10300</v>
      </c>
      <c r="AC89" s="107">
        <f>SUM(UnitSalLdgr[[#This Row],[P1]])</f>
        <v>10300</v>
      </c>
      <c r="AD89" s="99">
        <f>UnitSalLdgr[[#This Row],[P1]]+UnitSalLdgr[[#This Row],[P2]]+UnitSalLdgr[[#This Row],[P3]]+UnitSalLdgr[[#This Row],[P4]]+UnitSalLdgr[[#This Row],[P5]]+UnitSalLdgr[[#This Row],[P6]]+UnitSalLdgr[[#This Row],[P7]]+UnitSalLdgr[[#This Row],[P8]]+UnitSalLdgr[[#This Row],[P9]]+UnitSalLdgr[[#This Row],[P10]]+UnitSalLdgr[[#This Row],[P11]]+UnitSalLdgr[[#This Row],[P12]]</f>
        <v>123600</v>
      </c>
      <c r="AE89" s="99">
        <f>UnitSalLdgr[[#This Row],[Total Budget this FY]]-UnitSalLdgr[[#This Row],[19/20 Proj Actuals Total]]</f>
        <v>0</v>
      </c>
      <c r="AF89" s="102">
        <f>SUM(UnitSalLdgr[[#This Row],[P1]:[P6]])</f>
        <v>61800</v>
      </c>
      <c r="AG89" s="102">
        <f>SUM(UnitSalLdgr[[#This Row],[P7]:[P12]])</f>
        <v>61800</v>
      </c>
      <c r="AH89" s="100">
        <f>UnitSalLdgr[[#This Row],[P12]]*12</f>
        <v>123600</v>
      </c>
      <c r="AI89" s="101">
        <f>UnitSalLdgr[[#This Row],[BBB]]+UnitSalLdgr[[#This Row],[BBT]]</f>
        <v>123600</v>
      </c>
      <c r="AJ89" s="101">
        <f>UnitSalLdgr[[#This Row],[20/21 BBR Projection Based on P12 Actuals]]-UnitSalLdgr[[#This Row],[20/21 BBR Starting Base (BBB + BBT)]]</f>
        <v>0</v>
      </c>
      <c r="AK89" s="103">
        <v>0</v>
      </c>
      <c r="AL89" s="104">
        <f>IF(OR(C89=601803,C89=601301,C89=601822,C89=601807),SUM(UnitSalLdgr[[#This Row],[P3]:[P7]]),0)</f>
        <v>0</v>
      </c>
      <c r="AM89" s="104">
        <f>IF(OR(C89=601803,C89=601301,C89=601822,C89=601807),SUM(UnitSalLdgr[[#This Row],[P8]:[P12]]),0)</f>
        <v>0</v>
      </c>
      <c r="AN89" s="105">
        <f>IF(OR(C89=601803,C89=601301,C89=601822,C89=601807),SUM(UnitSalLdgr[[#This Row],[P7]:[P12]]),0)</f>
        <v>0</v>
      </c>
      <c r="AO89" s="80"/>
      <c r="AR89" s="11"/>
      <c r="AS89" s="11"/>
    </row>
    <row r="90" spans="1:45" ht="14.5">
      <c r="A90" s="95">
        <v>48500</v>
      </c>
      <c r="B90" s="75">
        <v>1282</v>
      </c>
      <c r="C90" s="96">
        <v>601300</v>
      </c>
      <c r="D90" s="96" t="s">
        <v>134</v>
      </c>
      <c r="E90" s="97" t="s">
        <v>192</v>
      </c>
      <c r="F90" s="358" t="s">
        <v>121</v>
      </c>
      <c r="G90" s="77">
        <v>200000082</v>
      </c>
      <c r="H90" s="27">
        <v>65000</v>
      </c>
      <c r="I90" s="27">
        <v>1950</v>
      </c>
      <c r="J90" s="27">
        <v>0</v>
      </c>
      <c r="K90" s="27">
        <v>0</v>
      </c>
      <c r="L90" s="27">
        <v>0</v>
      </c>
      <c r="M90" s="98">
        <v>0</v>
      </c>
      <c r="N90" s="98">
        <v>0</v>
      </c>
      <c r="O90" s="98">
        <v>-162.5</v>
      </c>
      <c r="P90" s="98">
        <f>SUM(UnitSalLdgr[[#This Row],[BBB]:[OBT]])</f>
        <v>66787.5</v>
      </c>
      <c r="Q90" s="98">
        <v>5416.67</v>
      </c>
      <c r="R90" s="98">
        <v>5579.17</v>
      </c>
      <c r="S90" s="98">
        <v>5579.17</v>
      </c>
      <c r="T90" s="98">
        <v>5579.17</v>
      </c>
      <c r="U90" s="98">
        <v>5579.17</v>
      </c>
      <c r="V90" s="98">
        <v>5579.17</v>
      </c>
      <c r="W90" s="98">
        <v>5579.17</v>
      </c>
      <c r="X90" s="98">
        <v>5579.17</v>
      </c>
      <c r="Y90" s="98">
        <v>5579.17</v>
      </c>
      <c r="Z90" s="98">
        <v>5579.17</v>
      </c>
      <c r="AA90" s="98">
        <v>5579.17</v>
      </c>
      <c r="AB90" s="98">
        <v>5579.17</v>
      </c>
      <c r="AC90" s="107">
        <f>SUM(UnitSalLdgr[[#This Row],[P1]])</f>
        <v>5416.67</v>
      </c>
      <c r="AD90" s="99">
        <f>UnitSalLdgr[[#This Row],[P1]]+UnitSalLdgr[[#This Row],[P2]]+UnitSalLdgr[[#This Row],[P3]]+UnitSalLdgr[[#This Row],[P4]]+UnitSalLdgr[[#This Row],[P5]]+UnitSalLdgr[[#This Row],[P6]]+UnitSalLdgr[[#This Row],[P7]]+UnitSalLdgr[[#This Row],[P8]]+UnitSalLdgr[[#This Row],[P9]]+UnitSalLdgr[[#This Row],[P10]]+UnitSalLdgr[[#This Row],[P11]]+UnitSalLdgr[[#This Row],[P12]]</f>
        <v>66787.539999999994</v>
      </c>
      <c r="AE90" s="99">
        <f>UnitSalLdgr[[#This Row],[Total Budget this FY]]-UnitSalLdgr[[#This Row],[19/20 Proj Actuals Total]]</f>
        <v>-3.9999999993597157E-2</v>
      </c>
      <c r="AF90" s="102">
        <f>SUM(UnitSalLdgr[[#This Row],[P1]:[P6]])</f>
        <v>33312.519999999997</v>
      </c>
      <c r="AG90" s="102">
        <f>SUM(UnitSalLdgr[[#This Row],[P7]:[P12]])</f>
        <v>33475.019999999997</v>
      </c>
      <c r="AH90" s="100">
        <f>UnitSalLdgr[[#This Row],[P12]]*12</f>
        <v>66950.040000000008</v>
      </c>
      <c r="AI90" s="101">
        <f>UnitSalLdgr[[#This Row],[BBB]]+UnitSalLdgr[[#This Row],[BBT]]</f>
        <v>66950</v>
      </c>
      <c r="AJ90" s="101">
        <f>UnitSalLdgr[[#This Row],[20/21 BBR Projection Based on P12 Actuals]]-UnitSalLdgr[[#This Row],[20/21 BBR Starting Base (BBB + BBT)]]</f>
        <v>4.0000000008149073E-2</v>
      </c>
      <c r="AK90" s="103">
        <v>0</v>
      </c>
      <c r="AL90" s="104">
        <f>IF(OR(C90=601803,C90=601301,C90=601822,C90=601807),SUM(UnitSalLdgr[[#This Row],[P3]:[P7]]),0)</f>
        <v>0</v>
      </c>
      <c r="AM90" s="104">
        <f>IF(OR(C90=601803,C90=601301,C90=601822,C90=601807),SUM(UnitSalLdgr[[#This Row],[P8]:[P12]]),0)</f>
        <v>0</v>
      </c>
      <c r="AN90" s="105">
        <f>IF(OR(C90=601803,C90=601301,C90=601822,C90=601807),SUM(UnitSalLdgr[[#This Row],[P7]:[P12]]),0)</f>
        <v>0</v>
      </c>
      <c r="AO90" s="80"/>
      <c r="AR90" s="11"/>
      <c r="AS90" s="11"/>
    </row>
    <row r="91" spans="1:45" ht="14.5">
      <c r="A91" s="95">
        <v>48500</v>
      </c>
      <c r="B91" s="75">
        <v>1282</v>
      </c>
      <c r="C91" s="96">
        <v>601300</v>
      </c>
      <c r="D91" s="96" t="s">
        <v>134</v>
      </c>
      <c r="E91" s="97" t="s">
        <v>193</v>
      </c>
      <c r="F91" s="358" t="s">
        <v>121</v>
      </c>
      <c r="G91" s="77">
        <v>200000083</v>
      </c>
      <c r="H91" s="27">
        <v>66000</v>
      </c>
      <c r="I91" s="27">
        <v>1980</v>
      </c>
      <c r="J91" s="27">
        <v>0</v>
      </c>
      <c r="K91" s="27">
        <v>0</v>
      </c>
      <c r="L91" s="27">
        <v>0</v>
      </c>
      <c r="M91" s="98">
        <v>0</v>
      </c>
      <c r="N91" s="98">
        <v>0</v>
      </c>
      <c r="O91" s="98">
        <v>-165</v>
      </c>
      <c r="P91" s="98">
        <f>SUM(UnitSalLdgr[[#This Row],[BBB]:[OBT]])</f>
        <v>67815</v>
      </c>
      <c r="Q91" s="98">
        <v>5500</v>
      </c>
      <c r="R91" s="98">
        <v>5665</v>
      </c>
      <c r="S91" s="98">
        <v>5665</v>
      </c>
      <c r="T91" s="98">
        <v>5665</v>
      </c>
      <c r="U91" s="98">
        <v>5665</v>
      </c>
      <c r="V91" s="98">
        <v>5665</v>
      </c>
      <c r="W91" s="98">
        <v>5665</v>
      </c>
      <c r="X91" s="98">
        <v>5665</v>
      </c>
      <c r="Y91" s="98">
        <v>5665</v>
      </c>
      <c r="Z91" s="98">
        <v>5665</v>
      </c>
      <c r="AA91" s="98">
        <v>5665</v>
      </c>
      <c r="AB91" s="98">
        <v>5665</v>
      </c>
      <c r="AC91" s="107">
        <f>SUM(UnitSalLdgr[[#This Row],[P1]])</f>
        <v>5500</v>
      </c>
      <c r="AD91" s="99">
        <f>UnitSalLdgr[[#This Row],[P1]]+UnitSalLdgr[[#This Row],[P2]]+UnitSalLdgr[[#This Row],[P3]]+UnitSalLdgr[[#This Row],[P4]]+UnitSalLdgr[[#This Row],[P5]]+UnitSalLdgr[[#This Row],[P6]]+UnitSalLdgr[[#This Row],[P7]]+UnitSalLdgr[[#This Row],[P8]]+UnitSalLdgr[[#This Row],[P9]]+UnitSalLdgr[[#This Row],[P10]]+UnitSalLdgr[[#This Row],[P11]]+UnitSalLdgr[[#This Row],[P12]]</f>
        <v>67815</v>
      </c>
      <c r="AE91" s="99">
        <f>UnitSalLdgr[[#This Row],[Total Budget this FY]]-UnitSalLdgr[[#This Row],[19/20 Proj Actuals Total]]</f>
        <v>0</v>
      </c>
      <c r="AF91" s="102">
        <f>SUM(UnitSalLdgr[[#This Row],[P1]:[P6]])</f>
        <v>33825</v>
      </c>
      <c r="AG91" s="102">
        <f>SUM(UnitSalLdgr[[#This Row],[P7]:[P12]])</f>
        <v>33990</v>
      </c>
      <c r="AH91" s="100">
        <f>UnitSalLdgr[[#This Row],[P12]]*12</f>
        <v>67980</v>
      </c>
      <c r="AI91" s="101">
        <f>UnitSalLdgr[[#This Row],[BBB]]+UnitSalLdgr[[#This Row],[BBT]]</f>
        <v>67980</v>
      </c>
      <c r="AJ91" s="101">
        <f>UnitSalLdgr[[#This Row],[20/21 BBR Projection Based on P12 Actuals]]-UnitSalLdgr[[#This Row],[20/21 BBR Starting Base (BBB + BBT)]]</f>
        <v>0</v>
      </c>
      <c r="AK91" s="103">
        <v>0</v>
      </c>
      <c r="AL91" s="104">
        <f>IF(OR(C91=601803,C91=601301,C91=601822,C91=601807),SUM(UnitSalLdgr[[#This Row],[P3]:[P7]]),0)</f>
        <v>0</v>
      </c>
      <c r="AM91" s="104">
        <f>IF(OR(C91=601803,C91=601301,C91=601822,C91=601807),SUM(UnitSalLdgr[[#This Row],[P8]:[P12]]),0)</f>
        <v>0</v>
      </c>
      <c r="AN91" s="105">
        <f>IF(OR(C91=601803,C91=601301,C91=601822,C91=601807),SUM(UnitSalLdgr[[#This Row],[P7]:[P12]]),0)</f>
        <v>0</v>
      </c>
      <c r="AO91" s="80"/>
      <c r="AR91" s="11"/>
      <c r="AS91" s="11"/>
    </row>
    <row r="92" spans="1:45" ht="14.5">
      <c r="A92" s="95">
        <v>48500</v>
      </c>
      <c r="B92" s="75">
        <v>1282</v>
      </c>
      <c r="C92" s="96">
        <v>601300</v>
      </c>
      <c r="D92" s="96" t="s">
        <v>134</v>
      </c>
      <c r="E92" s="26" t="s">
        <v>194</v>
      </c>
      <c r="F92" s="357" t="s">
        <v>137</v>
      </c>
      <c r="G92" s="77">
        <v>200000084</v>
      </c>
      <c r="H92" s="27">
        <v>67000</v>
      </c>
      <c r="I92" s="27">
        <v>2010</v>
      </c>
      <c r="J92" s="27">
        <v>0</v>
      </c>
      <c r="K92" s="27">
        <v>0</v>
      </c>
      <c r="L92" s="27">
        <v>0</v>
      </c>
      <c r="M92" s="98">
        <v>0</v>
      </c>
      <c r="N92" s="98">
        <v>0</v>
      </c>
      <c r="O92" s="98">
        <v>-167.5</v>
      </c>
      <c r="P92" s="98">
        <f>SUM(UnitSalLdgr[[#This Row],[BBB]:[OBT]])</f>
        <v>68842.5</v>
      </c>
      <c r="Q92" s="98">
        <v>5583.33</v>
      </c>
      <c r="R92" s="98">
        <v>5750.83</v>
      </c>
      <c r="S92" s="98">
        <v>5750.83</v>
      </c>
      <c r="T92" s="98">
        <v>5750.83</v>
      </c>
      <c r="U92" s="98">
        <v>5750.83</v>
      </c>
      <c r="V92" s="98">
        <v>5750.83</v>
      </c>
      <c r="W92" s="98">
        <v>5750.83</v>
      </c>
      <c r="X92" s="98">
        <v>5750.83</v>
      </c>
      <c r="Y92" s="98">
        <v>5750.83</v>
      </c>
      <c r="Z92" s="98">
        <v>5750.83</v>
      </c>
      <c r="AA92" s="98">
        <v>5750.83</v>
      </c>
      <c r="AB92" s="98">
        <v>5750.83</v>
      </c>
      <c r="AC92" s="107">
        <f>SUM(UnitSalLdgr[[#This Row],[P1]])</f>
        <v>5583.33</v>
      </c>
      <c r="AD92" s="99">
        <f>UnitSalLdgr[[#This Row],[P1]]+UnitSalLdgr[[#This Row],[P2]]+UnitSalLdgr[[#This Row],[P3]]+UnitSalLdgr[[#This Row],[P4]]+UnitSalLdgr[[#This Row],[P5]]+UnitSalLdgr[[#This Row],[P6]]+UnitSalLdgr[[#This Row],[P7]]+UnitSalLdgr[[#This Row],[P8]]+UnitSalLdgr[[#This Row],[P9]]+UnitSalLdgr[[#This Row],[P10]]+UnitSalLdgr[[#This Row],[P11]]+UnitSalLdgr[[#This Row],[P12]]</f>
        <v>68842.460000000006</v>
      </c>
      <c r="AE92" s="99">
        <f>UnitSalLdgr[[#This Row],[Total Budget this FY]]-UnitSalLdgr[[#This Row],[19/20 Proj Actuals Total]]</f>
        <v>3.9999999993597157E-2</v>
      </c>
      <c r="AF92" s="102">
        <f>SUM(UnitSalLdgr[[#This Row],[P1]:[P6]])</f>
        <v>34337.480000000003</v>
      </c>
      <c r="AG92" s="102">
        <f>SUM(UnitSalLdgr[[#This Row],[P7]:[P12]])</f>
        <v>34504.980000000003</v>
      </c>
      <c r="AH92" s="100">
        <f>UnitSalLdgr[[#This Row],[P12]]*12</f>
        <v>69009.959999999992</v>
      </c>
      <c r="AI92" s="101">
        <f>UnitSalLdgr[[#This Row],[BBB]]+UnitSalLdgr[[#This Row],[BBT]]</f>
        <v>69010</v>
      </c>
      <c r="AJ92" s="101">
        <f>UnitSalLdgr[[#This Row],[20/21 BBR Projection Based on P12 Actuals]]-UnitSalLdgr[[#This Row],[20/21 BBR Starting Base (BBB + BBT)]]</f>
        <v>-4.0000000008149073E-2</v>
      </c>
      <c r="AK92" s="103">
        <v>0</v>
      </c>
      <c r="AL92" s="104">
        <f>IF(OR(C92=601803,C92=601301,C92=601822,C92=601807),SUM(UnitSalLdgr[[#This Row],[P3]:[P7]]),0)</f>
        <v>0</v>
      </c>
      <c r="AM92" s="104">
        <f>IF(OR(C92=601803,C92=601301,C92=601822,C92=601807),SUM(UnitSalLdgr[[#This Row],[P8]:[P12]]),0)</f>
        <v>0</v>
      </c>
      <c r="AN92" s="105">
        <f>IF(OR(C92=601803,C92=601301,C92=601822,C92=601807),SUM(UnitSalLdgr[[#This Row],[P7]:[P12]]),0)</f>
        <v>0</v>
      </c>
      <c r="AO92" s="80"/>
      <c r="AR92" s="11"/>
      <c r="AS92" s="11"/>
    </row>
    <row r="93" spans="1:45" ht="14.5">
      <c r="A93" s="95">
        <v>48500</v>
      </c>
      <c r="B93" s="75">
        <v>1282</v>
      </c>
      <c r="C93" s="96">
        <v>601300</v>
      </c>
      <c r="D93" s="96" t="s">
        <v>134</v>
      </c>
      <c r="E93" s="97" t="s">
        <v>195</v>
      </c>
      <c r="F93" s="358" t="s">
        <v>121</v>
      </c>
      <c r="G93" s="77">
        <v>200000085</v>
      </c>
      <c r="H93" s="27">
        <v>45000</v>
      </c>
      <c r="I93" s="27">
        <v>1350</v>
      </c>
      <c r="J93" s="27">
        <v>0</v>
      </c>
      <c r="K93" s="27">
        <v>0</v>
      </c>
      <c r="L93" s="27">
        <v>0</v>
      </c>
      <c r="M93" s="98">
        <v>0</v>
      </c>
      <c r="N93" s="98">
        <v>0</v>
      </c>
      <c r="O93" s="98">
        <v>-112.5</v>
      </c>
      <c r="P93" s="98">
        <f>SUM(UnitSalLdgr[[#This Row],[BBB]:[OBT]])</f>
        <v>46237.5</v>
      </c>
      <c r="Q93" s="98">
        <v>3750</v>
      </c>
      <c r="R93" s="98">
        <v>3862.5</v>
      </c>
      <c r="S93" s="98">
        <v>3862.5</v>
      </c>
      <c r="T93" s="98">
        <v>3862.5</v>
      </c>
      <c r="U93" s="98">
        <v>3862.5</v>
      </c>
      <c r="V93" s="98">
        <v>3862.5</v>
      </c>
      <c r="W93" s="98">
        <v>3862.5</v>
      </c>
      <c r="X93" s="98">
        <v>3862.5</v>
      </c>
      <c r="Y93" s="98">
        <v>3862.5</v>
      </c>
      <c r="Z93" s="98">
        <v>3862.5</v>
      </c>
      <c r="AA93" s="98">
        <v>3862.5</v>
      </c>
      <c r="AB93" s="98">
        <v>3862.5</v>
      </c>
      <c r="AC93" s="107">
        <f>SUM(UnitSalLdgr[[#This Row],[P1]])</f>
        <v>3750</v>
      </c>
      <c r="AD93" s="99">
        <f>UnitSalLdgr[[#This Row],[P1]]+UnitSalLdgr[[#This Row],[P2]]+UnitSalLdgr[[#This Row],[P3]]+UnitSalLdgr[[#This Row],[P4]]+UnitSalLdgr[[#This Row],[P5]]+UnitSalLdgr[[#This Row],[P6]]+UnitSalLdgr[[#This Row],[P7]]+UnitSalLdgr[[#This Row],[P8]]+UnitSalLdgr[[#This Row],[P9]]+UnitSalLdgr[[#This Row],[P10]]+UnitSalLdgr[[#This Row],[P11]]+UnitSalLdgr[[#This Row],[P12]]</f>
        <v>46237.5</v>
      </c>
      <c r="AE93" s="99">
        <f>UnitSalLdgr[[#This Row],[Total Budget this FY]]-UnitSalLdgr[[#This Row],[19/20 Proj Actuals Total]]</f>
        <v>0</v>
      </c>
      <c r="AF93" s="102">
        <f>SUM(UnitSalLdgr[[#This Row],[P1]:[P6]])</f>
        <v>23062.5</v>
      </c>
      <c r="AG93" s="102">
        <f>SUM(UnitSalLdgr[[#This Row],[P7]:[P12]])</f>
        <v>23175</v>
      </c>
      <c r="AH93" s="100">
        <f>UnitSalLdgr[[#This Row],[P12]]*12</f>
        <v>46350</v>
      </c>
      <c r="AI93" s="101">
        <f>UnitSalLdgr[[#This Row],[BBB]]+UnitSalLdgr[[#This Row],[BBT]]</f>
        <v>46350</v>
      </c>
      <c r="AJ93" s="101">
        <f>UnitSalLdgr[[#This Row],[20/21 BBR Projection Based on P12 Actuals]]-UnitSalLdgr[[#This Row],[20/21 BBR Starting Base (BBB + BBT)]]</f>
        <v>0</v>
      </c>
      <c r="AK93" s="103">
        <v>0</v>
      </c>
      <c r="AL93" s="104">
        <f>IF(OR(C93=601803,C93=601301,C93=601822,C93=601807),SUM(UnitSalLdgr[[#This Row],[P3]:[P7]]),0)</f>
        <v>0</v>
      </c>
      <c r="AM93" s="104">
        <f>IF(OR(C93=601803,C93=601301,C93=601822,C93=601807),SUM(UnitSalLdgr[[#This Row],[P8]:[P12]]),0)</f>
        <v>0</v>
      </c>
      <c r="AN93" s="105">
        <f>IF(OR(C93=601803,C93=601301,C93=601822,C93=601807),SUM(UnitSalLdgr[[#This Row],[P7]:[P12]]),0)</f>
        <v>0</v>
      </c>
      <c r="AO93" s="80"/>
      <c r="AR93" s="11"/>
      <c r="AS93" s="11"/>
    </row>
    <row r="94" spans="1:45">
      <c r="AF94" s="11"/>
      <c r="AJ94" s="11"/>
    </row>
    <row r="95" spans="1:45">
      <c r="AF95" s="11"/>
      <c r="AJ95" s="11"/>
    </row>
    <row r="96" spans="1:45">
      <c r="AF96" s="11"/>
      <c r="AJ96" s="11"/>
    </row>
    <row r="97" spans="32:36">
      <c r="AF97" s="11"/>
      <c r="AJ97" s="11"/>
    </row>
    <row r="98" spans="32:36">
      <c r="AF98" s="11"/>
      <c r="AJ98" s="11"/>
    </row>
    <row r="99" spans="32:36">
      <c r="AF99" s="11"/>
      <c r="AJ99" s="11"/>
    </row>
    <row r="100" spans="32:36">
      <c r="AF100" s="11"/>
      <c r="AJ100" s="11"/>
    </row>
    <row r="101" spans="32:36">
      <c r="AF101" s="11"/>
      <c r="AJ101" s="11"/>
    </row>
    <row r="102" spans="32:36">
      <c r="AF102" s="11"/>
      <c r="AJ102" s="11"/>
    </row>
    <row r="103" spans="32:36">
      <c r="AF103" s="11"/>
      <c r="AJ103" s="11"/>
    </row>
    <row r="104" spans="32:36">
      <c r="AF104" s="11"/>
      <c r="AJ104" s="11"/>
    </row>
    <row r="105" spans="32:36">
      <c r="AF105" s="11"/>
      <c r="AJ105" s="11"/>
    </row>
    <row r="106" spans="32:36">
      <c r="AF106" s="11"/>
      <c r="AJ106" s="11"/>
    </row>
    <row r="107" spans="32:36">
      <c r="AF107" s="11"/>
      <c r="AJ107" s="11"/>
    </row>
    <row r="108" spans="32:36">
      <c r="AF108" s="11"/>
      <c r="AJ108" s="11"/>
    </row>
    <row r="109" spans="32:36">
      <c r="AF109" s="11"/>
      <c r="AJ109" s="11"/>
    </row>
    <row r="110" spans="32:36">
      <c r="AF110" s="11"/>
      <c r="AJ110" s="11"/>
    </row>
    <row r="111" spans="32:36">
      <c r="AF111" s="11"/>
      <c r="AJ111" s="11"/>
    </row>
    <row r="112" spans="32:36">
      <c r="AF112" s="11"/>
      <c r="AJ112" s="11"/>
    </row>
    <row r="113" spans="32:36">
      <c r="AF113" s="11"/>
      <c r="AJ113" s="11"/>
    </row>
    <row r="114" spans="32:36">
      <c r="AF114" s="11"/>
      <c r="AJ114" s="11"/>
    </row>
  </sheetData>
  <mergeCells count="1">
    <mergeCell ref="A7:E7"/>
  </mergeCells>
  <conditionalFormatting sqref="D9:D78">
    <cfRule type="containsText" dxfId="1261" priority="806" operator="containsText" text="ADJ SUM">
      <formula>NOT(ISERROR(SEARCH("ADJ SUM",D9)))</formula>
    </cfRule>
  </conditionalFormatting>
  <conditionalFormatting sqref="B9:B87">
    <cfRule type="containsText" dxfId="1260" priority="768" operator="containsText" text="1269">
      <formula>NOT(ISERROR(SEARCH("1269",B9)))</formula>
    </cfRule>
    <cfRule type="containsText" dxfId="1259" priority="775" operator="containsText" text="1282">
      <formula>NOT(ISERROR(SEARCH("1282",B9)))</formula>
    </cfRule>
    <cfRule type="containsText" dxfId="1258" priority="776" operator="containsText" text="1174">
      <formula>NOT(ISERROR(SEARCH("1174",B9)))</formula>
    </cfRule>
    <cfRule type="containsText" dxfId="1257" priority="777" operator="containsText" text="1026">
      <formula>NOT(ISERROR(SEARCH("1026",B9)))</formula>
    </cfRule>
    <cfRule type="containsText" dxfId="1256" priority="778" operator="containsText" text="1023">
      <formula>NOT(ISERROR(SEARCH("1023",B9)))</formula>
    </cfRule>
    <cfRule type="containsText" dxfId="1255" priority="779" operator="containsText" text="1016">
      <formula>NOT(ISERROR(SEARCH("1016",B9)))</formula>
    </cfRule>
    <cfRule type="containsText" dxfId="1254" priority="780" operator="containsText" text="1014">
      <formula>NOT(ISERROR(SEARCH("1014",B9)))</formula>
    </cfRule>
    <cfRule type="containsText" dxfId="1253" priority="781" operator="containsText" text="1013">
      <formula>NOT(ISERROR(SEARCH("1013",B9)))</formula>
    </cfRule>
  </conditionalFormatting>
  <conditionalFormatting sqref="D76:D77">
    <cfRule type="containsText" dxfId="1252" priority="763" operator="containsText" text="ADJ SUM">
      <formula>NOT(ISERROR(SEARCH("ADJ SUM",D76)))</formula>
    </cfRule>
    <cfRule type="containsText" dxfId="1251" priority="764" operator="containsText" text="MPP SAL">
      <formula>NOT(ISERROR(SEARCH("MPP SAL",D76)))</formula>
    </cfRule>
    <cfRule type="containsText" dxfId="1250" priority="765" operator="containsText" text="ADJUNCT">
      <formula>NOT(ISERROR(SEARCH("ADJUNCT",D76)))</formula>
    </cfRule>
    <cfRule type="containsText" dxfId="1249" priority="766" operator="containsText" text="STAFF SAL">
      <formula>NOT(ISERROR(SEARCH("STAFF SAL",D76)))</formula>
    </cfRule>
    <cfRule type="containsText" dxfId="1248" priority="767" operator="containsText" text="FAC SAL">
      <formula>NOT(ISERROR(SEARCH("FAC SAL",D76)))</formula>
    </cfRule>
  </conditionalFormatting>
  <conditionalFormatting sqref="D9:D77">
    <cfRule type="containsText" dxfId="1247" priority="745" operator="containsText" text="ADJ SUM">
      <formula>NOT(ISERROR(SEARCH("ADJ SUM",D9)))</formula>
    </cfRule>
    <cfRule type="containsText" dxfId="1246" priority="746" operator="containsText" text="MPP SAL">
      <formula>NOT(ISERROR(SEARCH("MPP SAL",D9)))</formula>
    </cfRule>
  </conditionalFormatting>
  <conditionalFormatting sqref="D78">
    <cfRule type="containsText" dxfId="1245" priority="733" operator="containsText" text="ADJ SUM">
      <formula>NOT(ISERROR(SEARCH("ADJ SUM",D78)))</formula>
    </cfRule>
    <cfRule type="containsText" dxfId="1244" priority="734" operator="containsText" text="MPP SAL">
      <formula>NOT(ISERROR(SEARCH("MPP SAL",D78)))</formula>
    </cfRule>
    <cfRule type="containsText" dxfId="1243" priority="735" operator="containsText" text="ADJUNCT">
      <formula>NOT(ISERROR(SEARCH("ADJUNCT",D78)))</formula>
    </cfRule>
    <cfRule type="containsText" dxfId="1242" priority="736" operator="containsText" text="STAFF SAL">
      <formula>NOT(ISERROR(SEARCH("STAFF SAL",D78)))</formula>
    </cfRule>
    <cfRule type="containsText" dxfId="1241" priority="737" operator="containsText" text="FAC SAL">
      <formula>NOT(ISERROR(SEARCH("FAC SAL",D78)))</formula>
    </cfRule>
  </conditionalFormatting>
  <conditionalFormatting sqref="D78">
    <cfRule type="containsText" dxfId="1240" priority="731" operator="containsText" text="ADJ SUM">
      <formula>NOT(ISERROR(SEARCH("ADJ SUM",D78)))</formula>
    </cfRule>
    <cfRule type="containsText" dxfId="1239" priority="732" operator="containsText" text="MPP SAL">
      <formula>NOT(ISERROR(SEARCH("MPP SAL",D78)))</formula>
    </cfRule>
  </conditionalFormatting>
  <conditionalFormatting sqref="D79">
    <cfRule type="containsText" dxfId="1238" priority="718" operator="containsText" text="ADJ SUM">
      <formula>NOT(ISERROR(SEARCH("ADJ SUM",D79)))</formula>
    </cfRule>
    <cfRule type="containsText" dxfId="1237" priority="719" operator="containsText" text="MPP SAL">
      <formula>NOT(ISERROR(SEARCH("MPP SAL",D79)))</formula>
    </cfRule>
    <cfRule type="containsText" dxfId="1236" priority="720" operator="containsText" text="ADJUNCT">
      <formula>NOT(ISERROR(SEARCH("ADJUNCT",D79)))</formula>
    </cfRule>
    <cfRule type="containsText" dxfId="1235" priority="721" operator="containsText" text="STAFF SAL">
      <formula>NOT(ISERROR(SEARCH("STAFF SAL",D79)))</formula>
    </cfRule>
    <cfRule type="containsText" dxfId="1234" priority="722" operator="containsText" text="FAC SAL">
      <formula>NOT(ISERROR(SEARCH("FAC SAL",D79)))</formula>
    </cfRule>
  </conditionalFormatting>
  <conditionalFormatting sqref="D79">
    <cfRule type="containsText" dxfId="1233" priority="716" operator="containsText" text="ADJ SUM">
      <formula>NOT(ISERROR(SEARCH("ADJ SUM",D79)))</formula>
    </cfRule>
    <cfRule type="containsText" dxfId="1232" priority="717" operator="containsText" text="MPP SAL">
      <formula>NOT(ISERROR(SEARCH("MPP SAL",D79)))</formula>
    </cfRule>
  </conditionalFormatting>
  <conditionalFormatting sqref="D93 D9:D87">
    <cfRule type="containsText" dxfId="1231" priority="715" operator="containsText" text="ADJ SUM">
      <formula>NOT(ISERROR(SEARCH("ADJ SUM",D9)))</formula>
    </cfRule>
    <cfRule type="containsText" dxfId="1230" priority="727" operator="containsText" text="ADJUNCT">
      <formula>NOT(ISERROR(SEARCH("ADJUNCT",D9)))</formula>
    </cfRule>
    <cfRule type="containsText" dxfId="1229" priority="728" operator="containsText" text="STAFF SAL">
      <formula>NOT(ISERROR(SEARCH("STAFF SAL",D9)))</formula>
    </cfRule>
    <cfRule type="containsText" dxfId="1228" priority="807" operator="containsText" text="MPP SAL">
      <formula>NOT(ISERROR(SEARCH("MPP SAL",D9)))</formula>
    </cfRule>
    <cfRule type="containsText" dxfId="1227" priority="808" operator="containsText" text="ADJUNCT">
      <formula>NOT(ISERROR(SEARCH("ADJUNCT",D9)))</formula>
    </cfRule>
    <cfRule type="containsText" dxfId="1226" priority="809" operator="containsText" text="STAFF SAL">
      <formula>NOT(ISERROR(SEARCH("STAFF SAL",D9)))</formula>
    </cfRule>
    <cfRule type="containsText" dxfId="1225" priority="810" operator="containsText" text="FAC SAL">
      <formula>NOT(ISERROR(SEARCH("FAC SAL",D9)))</formula>
    </cfRule>
  </conditionalFormatting>
  <conditionalFormatting sqref="D86">
    <cfRule type="containsText" dxfId="1224" priority="667" operator="containsText" text="ADJ SUM">
      <formula>NOT(ISERROR(SEARCH("ADJ SUM",D86)))</formula>
    </cfRule>
    <cfRule type="containsText" dxfId="1223" priority="668" operator="containsText" text="ADJUNCT">
      <formula>NOT(ISERROR(SEARCH("ADJUNCT",D86)))</formula>
    </cfRule>
    <cfRule type="containsText" dxfId="1222" priority="669" operator="containsText" text="STAFF SAL">
      <formula>NOT(ISERROR(SEARCH("STAFF SAL",D86)))</formula>
    </cfRule>
  </conditionalFormatting>
  <conditionalFormatting sqref="D86">
    <cfRule type="containsText" dxfId="1221" priority="681" operator="containsText" text="ADJ SUM">
      <formula>NOT(ISERROR(SEARCH("ADJ SUM",D86)))</formula>
    </cfRule>
    <cfRule type="containsText" dxfId="1220" priority="682" operator="containsText" text="MPP SAL">
      <formula>NOT(ISERROR(SEARCH("MPP SAL",D86)))</formula>
    </cfRule>
    <cfRule type="containsText" dxfId="1219" priority="683" operator="containsText" text="ADJUNCT">
      <formula>NOT(ISERROR(SEARCH("ADJUNCT",D86)))</formula>
    </cfRule>
    <cfRule type="containsText" dxfId="1218" priority="684" operator="containsText" text="STAFF SAL">
      <formula>NOT(ISERROR(SEARCH("STAFF SAL",D86)))</formula>
    </cfRule>
    <cfRule type="containsText" dxfId="1217" priority="685" operator="containsText" text="FAC SAL">
      <formula>NOT(ISERROR(SEARCH("FAC SAL",D86)))</formula>
    </cfRule>
  </conditionalFormatting>
  <conditionalFormatting sqref="B86">
    <cfRule type="containsText" dxfId="1216" priority="673" operator="containsText" text="1269">
      <formula>NOT(ISERROR(SEARCH("1269",B86)))</formula>
    </cfRule>
    <cfRule type="containsText" dxfId="1215" priority="674" operator="containsText" text="1282">
      <formula>NOT(ISERROR(SEARCH("1282",B86)))</formula>
    </cfRule>
    <cfRule type="containsText" dxfId="1214" priority="675" operator="containsText" text="1174">
      <formula>NOT(ISERROR(SEARCH("1174",B86)))</formula>
    </cfRule>
    <cfRule type="containsText" dxfId="1213" priority="676" operator="containsText" text="1026">
      <formula>NOT(ISERROR(SEARCH("1026",B86)))</formula>
    </cfRule>
    <cfRule type="containsText" dxfId="1212" priority="677" operator="containsText" text="1023">
      <formula>NOT(ISERROR(SEARCH("1023",B86)))</formula>
    </cfRule>
    <cfRule type="containsText" dxfId="1211" priority="678" operator="containsText" text="1016">
      <formula>NOT(ISERROR(SEARCH("1016",B86)))</formula>
    </cfRule>
    <cfRule type="containsText" dxfId="1210" priority="679" operator="containsText" text="1014">
      <formula>NOT(ISERROR(SEARCH("1014",B86)))</formula>
    </cfRule>
    <cfRule type="containsText" dxfId="1209" priority="680" operator="containsText" text="1013">
      <formula>NOT(ISERROR(SEARCH("1013",B86)))</formula>
    </cfRule>
  </conditionalFormatting>
  <conditionalFormatting sqref="D86">
    <cfRule type="containsText" dxfId="1208" priority="671" operator="containsText" text="ADJ SUM">
      <formula>NOT(ISERROR(SEARCH("ADJ SUM",D86)))</formula>
    </cfRule>
    <cfRule type="containsText" dxfId="1207" priority="672" operator="containsText" text="MPP SAL">
      <formula>NOT(ISERROR(SEARCH("MPP SAL",D86)))</formula>
    </cfRule>
  </conditionalFormatting>
  <conditionalFormatting sqref="D86">
    <cfRule type="containsText" dxfId="1206" priority="670" operator="containsText" text="ADJ SUM">
      <formula>NOT(ISERROR(SEARCH("ADJ SUM",D86)))</formula>
    </cfRule>
  </conditionalFormatting>
  <conditionalFormatting sqref="D88">
    <cfRule type="containsText" dxfId="1205" priority="94" operator="containsText" text="ADJ SUM">
      <formula>NOT(ISERROR(SEARCH("ADJ SUM",D88)))</formula>
    </cfRule>
  </conditionalFormatting>
  <conditionalFormatting sqref="B88">
    <cfRule type="containsText" dxfId="1204" priority="86" operator="containsText" text="1269">
      <formula>NOT(ISERROR(SEARCH("1269",B88)))</formula>
    </cfRule>
    <cfRule type="containsText" dxfId="1203" priority="87" operator="containsText" text="1282">
      <formula>NOT(ISERROR(SEARCH("1282",B88)))</formula>
    </cfRule>
    <cfRule type="containsText" dxfId="1202" priority="88" operator="containsText" text="1174">
      <formula>NOT(ISERROR(SEARCH("1174",B88)))</formula>
    </cfRule>
    <cfRule type="containsText" dxfId="1201" priority="89" operator="containsText" text="1026">
      <formula>NOT(ISERROR(SEARCH("1026",B88)))</formula>
    </cfRule>
    <cfRule type="containsText" dxfId="1200" priority="90" operator="containsText" text="1023">
      <formula>NOT(ISERROR(SEARCH("1023",B88)))</formula>
    </cfRule>
    <cfRule type="containsText" dxfId="1199" priority="91" operator="containsText" text="1016">
      <formula>NOT(ISERROR(SEARCH("1016",B88)))</formula>
    </cfRule>
    <cfRule type="containsText" dxfId="1198" priority="92" operator="containsText" text="1014">
      <formula>NOT(ISERROR(SEARCH("1014",B88)))</formula>
    </cfRule>
    <cfRule type="containsText" dxfId="1197" priority="93" operator="containsText" text="1013">
      <formula>NOT(ISERROR(SEARCH("1013",B88)))</formula>
    </cfRule>
  </conditionalFormatting>
  <conditionalFormatting sqref="D88">
    <cfRule type="containsText" dxfId="1196" priority="84" operator="containsText" text="ADJ SUM">
      <formula>NOT(ISERROR(SEARCH("ADJ SUM",D88)))</formula>
    </cfRule>
    <cfRule type="containsText" dxfId="1195" priority="85" operator="containsText" text="MPP SAL">
      <formula>NOT(ISERROR(SEARCH("MPP SAL",D88)))</formula>
    </cfRule>
  </conditionalFormatting>
  <conditionalFormatting sqref="D88">
    <cfRule type="containsText" dxfId="1194" priority="81" operator="containsText" text="ADJ SUM">
      <formula>NOT(ISERROR(SEARCH("ADJ SUM",D88)))</formula>
    </cfRule>
    <cfRule type="containsText" dxfId="1193" priority="82" operator="containsText" text="ADJUNCT">
      <formula>NOT(ISERROR(SEARCH("ADJUNCT",D88)))</formula>
    </cfRule>
    <cfRule type="containsText" dxfId="1192" priority="83" operator="containsText" text="STAFF SAL">
      <formula>NOT(ISERROR(SEARCH("STAFF SAL",D88)))</formula>
    </cfRule>
    <cfRule type="containsText" dxfId="1191" priority="95" operator="containsText" text="MPP SAL">
      <formula>NOT(ISERROR(SEARCH("MPP SAL",D88)))</formula>
    </cfRule>
    <cfRule type="containsText" dxfId="1190" priority="96" operator="containsText" text="ADJUNCT">
      <formula>NOT(ISERROR(SEARCH("ADJUNCT",D88)))</formula>
    </cfRule>
    <cfRule type="containsText" dxfId="1189" priority="97" operator="containsText" text="STAFF SAL">
      <formula>NOT(ISERROR(SEARCH("STAFF SAL",D88)))</formula>
    </cfRule>
    <cfRule type="containsText" dxfId="1188" priority="98" operator="containsText" text="FAC SAL">
      <formula>NOT(ISERROR(SEARCH("FAC SAL",D88)))</formula>
    </cfRule>
  </conditionalFormatting>
  <conditionalFormatting sqref="D89">
    <cfRule type="containsText" dxfId="1187" priority="76" operator="containsText" text="ADJ SUM">
      <formula>NOT(ISERROR(SEARCH("ADJ SUM",D89)))</formula>
    </cfRule>
  </conditionalFormatting>
  <conditionalFormatting sqref="B89">
    <cfRule type="containsText" dxfId="1186" priority="68" operator="containsText" text="1269">
      <formula>NOT(ISERROR(SEARCH("1269",B89)))</formula>
    </cfRule>
    <cfRule type="containsText" dxfId="1185" priority="69" operator="containsText" text="1282">
      <formula>NOT(ISERROR(SEARCH("1282",B89)))</formula>
    </cfRule>
    <cfRule type="containsText" dxfId="1184" priority="70" operator="containsText" text="1174">
      <formula>NOT(ISERROR(SEARCH("1174",B89)))</formula>
    </cfRule>
    <cfRule type="containsText" dxfId="1183" priority="71" operator="containsText" text="1026">
      <formula>NOT(ISERROR(SEARCH("1026",B89)))</formula>
    </cfRule>
    <cfRule type="containsText" dxfId="1182" priority="72" operator="containsText" text="1023">
      <formula>NOT(ISERROR(SEARCH("1023",B89)))</formula>
    </cfRule>
    <cfRule type="containsText" dxfId="1181" priority="73" operator="containsText" text="1016">
      <formula>NOT(ISERROR(SEARCH("1016",B89)))</formula>
    </cfRule>
    <cfRule type="containsText" dxfId="1180" priority="74" operator="containsText" text="1014">
      <formula>NOT(ISERROR(SEARCH("1014",B89)))</formula>
    </cfRule>
    <cfRule type="containsText" dxfId="1179" priority="75" operator="containsText" text="1013">
      <formula>NOT(ISERROR(SEARCH("1013",B89)))</formula>
    </cfRule>
  </conditionalFormatting>
  <conditionalFormatting sqref="D89">
    <cfRule type="containsText" dxfId="1178" priority="66" operator="containsText" text="ADJ SUM">
      <formula>NOT(ISERROR(SEARCH("ADJ SUM",D89)))</formula>
    </cfRule>
    <cfRule type="containsText" dxfId="1177" priority="67" operator="containsText" text="MPP SAL">
      <formula>NOT(ISERROR(SEARCH("MPP SAL",D89)))</formula>
    </cfRule>
  </conditionalFormatting>
  <conditionalFormatting sqref="D89">
    <cfRule type="containsText" dxfId="1176" priority="63" operator="containsText" text="ADJ SUM">
      <formula>NOT(ISERROR(SEARCH("ADJ SUM",D89)))</formula>
    </cfRule>
    <cfRule type="containsText" dxfId="1175" priority="64" operator="containsText" text="ADJUNCT">
      <formula>NOT(ISERROR(SEARCH("ADJUNCT",D89)))</formula>
    </cfRule>
    <cfRule type="containsText" dxfId="1174" priority="65" operator="containsText" text="STAFF SAL">
      <formula>NOT(ISERROR(SEARCH("STAFF SAL",D89)))</formula>
    </cfRule>
    <cfRule type="containsText" dxfId="1173" priority="77" operator="containsText" text="MPP SAL">
      <formula>NOT(ISERROR(SEARCH("MPP SAL",D89)))</formula>
    </cfRule>
    <cfRule type="containsText" dxfId="1172" priority="78" operator="containsText" text="ADJUNCT">
      <formula>NOT(ISERROR(SEARCH("ADJUNCT",D89)))</formula>
    </cfRule>
    <cfRule type="containsText" dxfId="1171" priority="79" operator="containsText" text="STAFF SAL">
      <formula>NOT(ISERROR(SEARCH("STAFF SAL",D89)))</formula>
    </cfRule>
    <cfRule type="containsText" dxfId="1170" priority="80" operator="containsText" text="FAC SAL">
      <formula>NOT(ISERROR(SEARCH("FAC SAL",D89)))</formula>
    </cfRule>
  </conditionalFormatting>
  <conditionalFormatting sqref="D90">
    <cfRule type="containsText" dxfId="1169" priority="58" operator="containsText" text="ADJ SUM">
      <formula>NOT(ISERROR(SEARCH("ADJ SUM",D90)))</formula>
    </cfRule>
  </conditionalFormatting>
  <conditionalFormatting sqref="B90">
    <cfRule type="containsText" dxfId="1168" priority="50" operator="containsText" text="1269">
      <formula>NOT(ISERROR(SEARCH("1269",B90)))</formula>
    </cfRule>
    <cfRule type="containsText" dxfId="1167" priority="51" operator="containsText" text="1282">
      <formula>NOT(ISERROR(SEARCH("1282",B90)))</formula>
    </cfRule>
    <cfRule type="containsText" dxfId="1166" priority="52" operator="containsText" text="1174">
      <formula>NOT(ISERROR(SEARCH("1174",B90)))</formula>
    </cfRule>
    <cfRule type="containsText" dxfId="1165" priority="53" operator="containsText" text="1026">
      <formula>NOT(ISERROR(SEARCH("1026",B90)))</formula>
    </cfRule>
    <cfRule type="containsText" dxfId="1164" priority="54" operator="containsText" text="1023">
      <formula>NOT(ISERROR(SEARCH("1023",B90)))</formula>
    </cfRule>
    <cfRule type="containsText" dxfId="1163" priority="55" operator="containsText" text="1016">
      <formula>NOT(ISERROR(SEARCH("1016",B90)))</formula>
    </cfRule>
    <cfRule type="containsText" dxfId="1162" priority="56" operator="containsText" text="1014">
      <formula>NOT(ISERROR(SEARCH("1014",B90)))</formula>
    </cfRule>
    <cfRule type="containsText" dxfId="1161" priority="57" operator="containsText" text="1013">
      <formula>NOT(ISERROR(SEARCH("1013",B90)))</formula>
    </cfRule>
  </conditionalFormatting>
  <conditionalFormatting sqref="D90">
    <cfRule type="containsText" dxfId="1160" priority="48" operator="containsText" text="ADJ SUM">
      <formula>NOT(ISERROR(SEARCH("ADJ SUM",D90)))</formula>
    </cfRule>
    <cfRule type="containsText" dxfId="1159" priority="49" operator="containsText" text="MPP SAL">
      <formula>NOT(ISERROR(SEARCH("MPP SAL",D90)))</formula>
    </cfRule>
  </conditionalFormatting>
  <conditionalFormatting sqref="D90">
    <cfRule type="containsText" dxfId="1158" priority="45" operator="containsText" text="ADJ SUM">
      <formula>NOT(ISERROR(SEARCH("ADJ SUM",D90)))</formula>
    </cfRule>
    <cfRule type="containsText" dxfId="1157" priority="46" operator="containsText" text="ADJUNCT">
      <formula>NOT(ISERROR(SEARCH("ADJUNCT",D90)))</formula>
    </cfRule>
    <cfRule type="containsText" dxfId="1156" priority="47" operator="containsText" text="STAFF SAL">
      <formula>NOT(ISERROR(SEARCH("STAFF SAL",D90)))</formula>
    </cfRule>
    <cfRule type="containsText" dxfId="1155" priority="59" operator="containsText" text="MPP SAL">
      <formula>NOT(ISERROR(SEARCH("MPP SAL",D90)))</formula>
    </cfRule>
    <cfRule type="containsText" dxfId="1154" priority="60" operator="containsText" text="ADJUNCT">
      <formula>NOT(ISERROR(SEARCH("ADJUNCT",D90)))</formula>
    </cfRule>
    <cfRule type="containsText" dxfId="1153" priority="61" operator="containsText" text="STAFF SAL">
      <formula>NOT(ISERROR(SEARCH("STAFF SAL",D90)))</formula>
    </cfRule>
    <cfRule type="containsText" dxfId="1152" priority="62" operator="containsText" text="FAC SAL">
      <formula>NOT(ISERROR(SEARCH("FAC SAL",D90)))</formula>
    </cfRule>
  </conditionalFormatting>
  <conditionalFormatting sqref="D91">
    <cfRule type="containsText" dxfId="1151" priority="40" operator="containsText" text="ADJ SUM">
      <formula>NOT(ISERROR(SEARCH("ADJ SUM",D91)))</formula>
    </cfRule>
  </conditionalFormatting>
  <conditionalFormatting sqref="B91">
    <cfRule type="containsText" dxfId="1150" priority="32" operator="containsText" text="1269">
      <formula>NOT(ISERROR(SEARCH("1269",B91)))</formula>
    </cfRule>
    <cfRule type="containsText" dxfId="1149" priority="33" operator="containsText" text="1282">
      <formula>NOT(ISERROR(SEARCH("1282",B91)))</formula>
    </cfRule>
    <cfRule type="containsText" dxfId="1148" priority="34" operator="containsText" text="1174">
      <formula>NOT(ISERROR(SEARCH("1174",B91)))</formula>
    </cfRule>
    <cfRule type="containsText" dxfId="1147" priority="35" operator="containsText" text="1026">
      <formula>NOT(ISERROR(SEARCH("1026",B91)))</formula>
    </cfRule>
    <cfRule type="containsText" dxfId="1146" priority="36" operator="containsText" text="1023">
      <formula>NOT(ISERROR(SEARCH("1023",B91)))</formula>
    </cfRule>
    <cfRule type="containsText" dxfId="1145" priority="37" operator="containsText" text="1016">
      <formula>NOT(ISERROR(SEARCH("1016",B91)))</formula>
    </cfRule>
    <cfRule type="containsText" dxfId="1144" priority="38" operator="containsText" text="1014">
      <formula>NOT(ISERROR(SEARCH("1014",B91)))</formula>
    </cfRule>
    <cfRule type="containsText" dxfId="1143" priority="39" operator="containsText" text="1013">
      <formula>NOT(ISERROR(SEARCH("1013",B91)))</formula>
    </cfRule>
  </conditionalFormatting>
  <conditionalFormatting sqref="D91">
    <cfRule type="containsText" dxfId="1142" priority="30" operator="containsText" text="ADJ SUM">
      <formula>NOT(ISERROR(SEARCH("ADJ SUM",D91)))</formula>
    </cfRule>
    <cfRule type="containsText" dxfId="1141" priority="31" operator="containsText" text="MPP SAL">
      <formula>NOT(ISERROR(SEARCH("MPP SAL",D91)))</formula>
    </cfRule>
  </conditionalFormatting>
  <conditionalFormatting sqref="D91">
    <cfRule type="containsText" dxfId="1140" priority="27" operator="containsText" text="ADJ SUM">
      <formula>NOT(ISERROR(SEARCH("ADJ SUM",D91)))</formula>
    </cfRule>
    <cfRule type="containsText" dxfId="1139" priority="28" operator="containsText" text="ADJUNCT">
      <formula>NOT(ISERROR(SEARCH("ADJUNCT",D91)))</formula>
    </cfRule>
    <cfRule type="containsText" dxfId="1138" priority="29" operator="containsText" text="STAFF SAL">
      <formula>NOT(ISERROR(SEARCH("STAFF SAL",D91)))</formula>
    </cfRule>
    <cfRule type="containsText" dxfId="1137" priority="41" operator="containsText" text="MPP SAL">
      <formula>NOT(ISERROR(SEARCH("MPP SAL",D91)))</formula>
    </cfRule>
    <cfRule type="containsText" dxfId="1136" priority="42" operator="containsText" text="ADJUNCT">
      <formula>NOT(ISERROR(SEARCH("ADJUNCT",D91)))</formula>
    </cfRule>
    <cfRule type="containsText" dxfId="1135" priority="43" operator="containsText" text="STAFF SAL">
      <formula>NOT(ISERROR(SEARCH("STAFF SAL",D91)))</formula>
    </cfRule>
    <cfRule type="containsText" dxfId="1134" priority="44" operator="containsText" text="FAC SAL">
      <formula>NOT(ISERROR(SEARCH("FAC SAL",D91)))</formula>
    </cfRule>
  </conditionalFormatting>
  <conditionalFormatting sqref="D92">
    <cfRule type="containsText" dxfId="1133" priority="22" operator="containsText" text="ADJ SUM">
      <formula>NOT(ISERROR(SEARCH("ADJ SUM",D92)))</formula>
    </cfRule>
  </conditionalFormatting>
  <conditionalFormatting sqref="B92">
    <cfRule type="containsText" dxfId="1132" priority="14" operator="containsText" text="1269">
      <formula>NOT(ISERROR(SEARCH("1269",B92)))</formula>
    </cfRule>
    <cfRule type="containsText" dxfId="1131" priority="15" operator="containsText" text="1282">
      <formula>NOT(ISERROR(SEARCH("1282",B92)))</formula>
    </cfRule>
    <cfRule type="containsText" dxfId="1130" priority="16" operator="containsText" text="1174">
      <formula>NOT(ISERROR(SEARCH("1174",B92)))</formula>
    </cfRule>
    <cfRule type="containsText" dxfId="1129" priority="17" operator="containsText" text="1026">
      <formula>NOT(ISERROR(SEARCH("1026",B92)))</formula>
    </cfRule>
    <cfRule type="containsText" dxfId="1128" priority="18" operator="containsText" text="1023">
      <formula>NOT(ISERROR(SEARCH("1023",B92)))</formula>
    </cfRule>
    <cfRule type="containsText" dxfId="1127" priority="19" operator="containsText" text="1016">
      <formula>NOT(ISERROR(SEARCH("1016",B92)))</formula>
    </cfRule>
    <cfRule type="containsText" dxfId="1126" priority="20" operator="containsText" text="1014">
      <formula>NOT(ISERROR(SEARCH("1014",B92)))</formula>
    </cfRule>
    <cfRule type="containsText" dxfId="1125" priority="21" operator="containsText" text="1013">
      <formula>NOT(ISERROR(SEARCH("1013",B92)))</formula>
    </cfRule>
  </conditionalFormatting>
  <conditionalFormatting sqref="D92">
    <cfRule type="containsText" dxfId="1124" priority="12" operator="containsText" text="ADJ SUM">
      <formula>NOT(ISERROR(SEARCH("ADJ SUM",D92)))</formula>
    </cfRule>
    <cfRule type="containsText" dxfId="1123" priority="13" operator="containsText" text="MPP SAL">
      <formula>NOT(ISERROR(SEARCH("MPP SAL",D92)))</formula>
    </cfRule>
  </conditionalFormatting>
  <conditionalFormatting sqref="D92">
    <cfRule type="containsText" dxfId="1122" priority="9" operator="containsText" text="ADJ SUM">
      <formula>NOT(ISERROR(SEARCH("ADJ SUM",D92)))</formula>
    </cfRule>
    <cfRule type="containsText" dxfId="1121" priority="10" operator="containsText" text="ADJUNCT">
      <formula>NOT(ISERROR(SEARCH("ADJUNCT",D92)))</formula>
    </cfRule>
    <cfRule type="containsText" dxfId="1120" priority="11" operator="containsText" text="STAFF SAL">
      <formula>NOT(ISERROR(SEARCH("STAFF SAL",D92)))</formula>
    </cfRule>
    <cfRule type="containsText" dxfId="1119" priority="23" operator="containsText" text="MPP SAL">
      <formula>NOT(ISERROR(SEARCH("MPP SAL",D92)))</formula>
    </cfRule>
    <cfRule type="containsText" dxfId="1118" priority="24" operator="containsText" text="ADJUNCT">
      <formula>NOT(ISERROR(SEARCH("ADJUNCT",D92)))</formula>
    </cfRule>
    <cfRule type="containsText" dxfId="1117" priority="25" operator="containsText" text="STAFF SAL">
      <formula>NOT(ISERROR(SEARCH("STAFF SAL",D92)))</formula>
    </cfRule>
    <cfRule type="containsText" dxfId="1116" priority="26" operator="containsText" text="FAC SAL">
      <formula>NOT(ISERROR(SEARCH("FAC SAL",D92)))</formula>
    </cfRule>
  </conditionalFormatting>
  <conditionalFormatting sqref="B93">
    <cfRule type="containsText" dxfId="1115" priority="1" operator="containsText" text="1269">
      <formula>NOT(ISERROR(SEARCH("1269",B93)))</formula>
    </cfRule>
    <cfRule type="containsText" dxfId="1114" priority="2" operator="containsText" text="1282">
      <formula>NOT(ISERROR(SEARCH("1282",B93)))</formula>
    </cfRule>
    <cfRule type="containsText" dxfId="1113" priority="3" operator="containsText" text="1174">
      <formula>NOT(ISERROR(SEARCH("1174",B93)))</formula>
    </cfRule>
    <cfRule type="containsText" dxfId="1112" priority="4" operator="containsText" text="1026">
      <formula>NOT(ISERROR(SEARCH("1026",B93)))</formula>
    </cfRule>
    <cfRule type="containsText" dxfId="1111" priority="5" operator="containsText" text="1023">
      <formula>NOT(ISERROR(SEARCH("1023",B93)))</formula>
    </cfRule>
    <cfRule type="containsText" dxfId="1110" priority="6" operator="containsText" text="1016">
      <formula>NOT(ISERROR(SEARCH("1016",B93)))</formula>
    </cfRule>
    <cfRule type="containsText" dxfId="1109" priority="7" operator="containsText" text="1014">
      <formula>NOT(ISERROR(SEARCH("1014",B93)))</formula>
    </cfRule>
    <cfRule type="containsText" dxfId="1108" priority="8" operator="containsText" text="1013">
      <formula>NOT(ISERROR(SEARCH("1013",B93)))</formula>
    </cfRule>
  </conditionalFormatting>
  <pageMargins left="0.25" right="0.25" top="0.75" bottom="0.75" header="0.3" footer="0.3"/>
  <pageSetup scale="31" orientation="landscape" r:id="rId1"/>
  <headerFooter>
    <oddFooter>&amp;L&amp;1#&amp;"Arial"&amp;8&amp;K000000Sensitivity: Secret</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C6:L19"/>
  <sheetViews>
    <sheetView workbookViewId="0">
      <selection activeCell="E16" sqref="E16"/>
    </sheetView>
  </sheetViews>
  <sheetFormatPr defaultRowHeight="14.5"/>
  <cols>
    <col min="3" max="3" width="13.1796875" bestFit="1" customWidth="1"/>
    <col min="4" max="4" width="28.7265625" bestFit="1" customWidth="1"/>
    <col min="5" max="5" width="27.26953125" bestFit="1" customWidth="1"/>
    <col min="12" max="12" width="13.1796875" bestFit="1" customWidth="1"/>
    <col min="13" max="13" width="42.26953125" bestFit="1" customWidth="1"/>
    <col min="14" max="14" width="39.54296875" bestFit="1" customWidth="1"/>
    <col min="15" max="15" width="23.54296875" bestFit="1" customWidth="1"/>
  </cols>
  <sheetData>
    <row r="6" spans="3:12" ht="15.5">
      <c r="C6" s="353" t="s">
        <v>196</v>
      </c>
      <c r="D6" s="353"/>
      <c r="E6" s="353"/>
    </row>
    <row r="7" spans="3:12" ht="15.5">
      <c r="C7" s="354" t="s">
        <v>197</v>
      </c>
      <c r="D7" s="355"/>
      <c r="E7" s="355"/>
    </row>
    <row r="8" spans="3:12" ht="15.5">
      <c r="C8" s="354" t="s">
        <v>198</v>
      </c>
      <c r="D8" s="355"/>
      <c r="E8" s="355">
        <v>1</v>
      </c>
    </row>
    <row r="11" spans="3:12">
      <c r="C11" s="1" t="s">
        <v>72</v>
      </c>
      <c r="D11" t="s">
        <v>199</v>
      </c>
      <c r="L11" s="1" t="s">
        <v>72</v>
      </c>
    </row>
    <row r="12" spans="3:12">
      <c r="C12" s="6">
        <v>1013</v>
      </c>
      <c r="D12" s="4">
        <v>1015678.17</v>
      </c>
      <c r="L12" s="6">
        <v>1013</v>
      </c>
    </row>
    <row r="13" spans="3:12">
      <c r="C13" s="6">
        <v>1014</v>
      </c>
      <c r="D13" s="4">
        <v>703823.67</v>
      </c>
      <c r="L13" s="6">
        <v>1014</v>
      </c>
    </row>
    <row r="14" spans="3:12">
      <c r="C14" s="6">
        <v>1016</v>
      </c>
      <c r="D14" s="4">
        <v>809650.3</v>
      </c>
      <c r="L14" s="6">
        <v>1016</v>
      </c>
    </row>
    <row r="15" spans="3:12">
      <c r="C15" s="6">
        <v>1023</v>
      </c>
      <c r="D15" s="4">
        <v>896996.04</v>
      </c>
      <c r="L15" s="6">
        <v>1023</v>
      </c>
    </row>
    <row r="16" spans="3:12">
      <c r="C16" s="6">
        <v>1026</v>
      </c>
      <c r="D16" s="4">
        <v>665564.97000000009</v>
      </c>
      <c r="L16" s="6">
        <v>1026</v>
      </c>
    </row>
    <row r="17" spans="3:12">
      <c r="C17" s="6">
        <v>1174</v>
      </c>
      <c r="D17" s="4">
        <v>51375.039999999986</v>
      </c>
      <c r="L17" s="6" t="s">
        <v>60</v>
      </c>
    </row>
    <row r="18" spans="3:12">
      <c r="C18" s="6">
        <v>1282</v>
      </c>
      <c r="D18" s="4">
        <v>476282.46</v>
      </c>
    </row>
    <row r="19" spans="3:12">
      <c r="C19" s="6" t="s">
        <v>60</v>
      </c>
      <c r="D19" s="4">
        <v>4619370.6500000004</v>
      </c>
    </row>
  </sheetData>
  <pageMargins left="0.7" right="0.7" top="0.75" bottom="0.75" header="0.3" footer="0.3"/>
  <pageSetup orientation="portrait" r:id="rId3"/>
  <headerFooter>
    <oddFooter>&amp;L&amp;1#&amp;"Arial"&amp;8&amp;K000000Sensitivity: Secret</oddFooter>
  </headerFooter>
  <drawing r:id="rId4"/>
  <extLst>
    <ext xmlns:x14="http://schemas.microsoft.com/office/spreadsheetml/2009/9/main" uri="{A8765BA9-456A-4dab-B4F3-ACF838C121DE}">
      <x14:slicerList>
        <x14:slicer r:id="rId5"/>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C11:G43"/>
  <sheetViews>
    <sheetView workbookViewId="0">
      <selection activeCell="D33" sqref="D33"/>
    </sheetView>
  </sheetViews>
  <sheetFormatPr defaultRowHeight="14.5"/>
  <cols>
    <col min="3" max="3" width="15" customWidth="1"/>
    <col min="4" max="4" width="26.7265625" bestFit="1" customWidth="1"/>
    <col min="5" max="5" width="26.453125" bestFit="1" customWidth="1"/>
    <col min="6" max="6" width="24" bestFit="1" customWidth="1"/>
    <col min="7" max="7" width="21" bestFit="1" customWidth="1"/>
    <col min="8" max="8" width="27.453125" bestFit="1" customWidth="1"/>
  </cols>
  <sheetData>
    <row r="11" spans="3:7">
      <c r="E11" s="1" t="s">
        <v>45</v>
      </c>
    </row>
    <row r="12" spans="3:7" ht="29">
      <c r="C12" s="1" t="s">
        <v>82</v>
      </c>
      <c r="D12" s="1" t="s">
        <v>84</v>
      </c>
      <c r="E12" s="5" t="s">
        <v>200</v>
      </c>
      <c r="F12" s="5" t="s">
        <v>201</v>
      </c>
      <c r="G12" s="5" t="s">
        <v>202</v>
      </c>
    </row>
    <row r="13" spans="3:7">
      <c r="C13">
        <v>1013</v>
      </c>
      <c r="D13" t="s">
        <v>135</v>
      </c>
      <c r="E13" s="4">
        <v>46236</v>
      </c>
      <c r="F13" s="4">
        <v>46350</v>
      </c>
      <c r="G13" s="4">
        <v>-114</v>
      </c>
    </row>
    <row r="14" spans="3:7">
      <c r="D14" t="s">
        <v>203</v>
      </c>
      <c r="E14" s="4">
        <v>47379.96</v>
      </c>
      <c r="F14" s="4">
        <v>47380</v>
      </c>
      <c r="G14" s="4">
        <v>-4.0000000000873115E-2</v>
      </c>
    </row>
    <row r="15" spans="3:7">
      <c r="D15" t="s">
        <v>140</v>
      </c>
      <c r="E15" s="4">
        <v>50469.96</v>
      </c>
      <c r="F15" s="4">
        <v>50470</v>
      </c>
      <c r="G15" s="4">
        <v>-4.0000000000873115E-2</v>
      </c>
    </row>
    <row r="16" spans="3:7">
      <c r="D16" t="s">
        <v>141</v>
      </c>
      <c r="E16" s="4">
        <v>51500.04</v>
      </c>
      <c r="F16" s="4">
        <v>51500</v>
      </c>
      <c r="G16" s="4">
        <v>4.0000000000873115E-2</v>
      </c>
    </row>
    <row r="17" spans="3:7">
      <c r="D17" t="s">
        <v>142</v>
      </c>
      <c r="E17" s="4">
        <v>52530</v>
      </c>
      <c r="F17" s="4">
        <v>52530</v>
      </c>
      <c r="G17" s="4">
        <v>0</v>
      </c>
    </row>
    <row r="18" spans="3:7">
      <c r="D18" t="s">
        <v>138</v>
      </c>
      <c r="E18" s="4">
        <v>48410.04</v>
      </c>
      <c r="F18" s="4">
        <v>48410</v>
      </c>
      <c r="G18" s="4">
        <v>4.0000000000873115E-2</v>
      </c>
    </row>
    <row r="19" spans="3:7">
      <c r="D19" t="s">
        <v>204</v>
      </c>
      <c r="E19" s="4">
        <v>49440</v>
      </c>
      <c r="F19" s="4">
        <v>48000</v>
      </c>
      <c r="G19" s="4">
        <v>1440</v>
      </c>
    </row>
    <row r="20" spans="3:7">
      <c r="C20" s="30" t="s">
        <v>205</v>
      </c>
      <c r="D20" s="30"/>
      <c r="E20" s="416">
        <v>345966</v>
      </c>
      <c r="F20" s="416">
        <v>344640</v>
      </c>
      <c r="G20" s="416">
        <v>1326</v>
      </c>
    </row>
    <row r="21" spans="3:7">
      <c r="C21">
        <v>1014</v>
      </c>
      <c r="D21" t="s">
        <v>151</v>
      </c>
      <c r="E21" s="4">
        <v>48410.04</v>
      </c>
      <c r="F21" s="4">
        <v>48410</v>
      </c>
      <c r="G21" s="4">
        <v>4.0000000000873115E-2</v>
      </c>
    </row>
    <row r="22" spans="3:7">
      <c r="D22" t="s">
        <v>152</v>
      </c>
      <c r="E22" s="4">
        <v>49440</v>
      </c>
      <c r="F22" s="4">
        <v>49440</v>
      </c>
      <c r="G22" s="4">
        <v>0</v>
      </c>
    </row>
    <row r="23" spans="3:7">
      <c r="D23" t="s">
        <v>153</v>
      </c>
      <c r="E23" s="4">
        <v>50469.96</v>
      </c>
      <c r="F23" s="4">
        <v>50470</v>
      </c>
      <c r="G23" s="4">
        <v>-4.0000000000873115E-2</v>
      </c>
    </row>
    <row r="24" spans="3:7">
      <c r="D24" t="s">
        <v>154</v>
      </c>
      <c r="E24" s="4">
        <v>51500.04</v>
      </c>
      <c r="F24" s="4">
        <v>51500</v>
      </c>
      <c r="G24" s="4">
        <v>4.0000000000873115E-2</v>
      </c>
    </row>
    <row r="25" spans="3:7">
      <c r="D25" t="s">
        <v>206</v>
      </c>
      <c r="E25" s="4">
        <v>0</v>
      </c>
      <c r="F25" s="4">
        <v>46350</v>
      </c>
      <c r="G25" s="4">
        <v>-46350</v>
      </c>
    </row>
    <row r="26" spans="3:7">
      <c r="D26" t="s">
        <v>207</v>
      </c>
      <c r="E26" s="4">
        <v>47379.96</v>
      </c>
      <c r="F26" s="4">
        <v>46000</v>
      </c>
      <c r="G26" s="4">
        <v>1379.9599999999991</v>
      </c>
    </row>
    <row r="27" spans="3:7">
      <c r="C27" s="30" t="s">
        <v>208</v>
      </c>
      <c r="D27" s="30"/>
      <c r="E27" s="416">
        <v>247200</v>
      </c>
      <c r="F27" s="416">
        <v>292170</v>
      </c>
      <c r="G27" s="416">
        <v>-44970</v>
      </c>
    </row>
    <row r="28" spans="3:7">
      <c r="C28">
        <v>1016</v>
      </c>
      <c r="D28" t="s">
        <v>165</v>
      </c>
      <c r="E28" s="4">
        <v>46236</v>
      </c>
      <c r="F28" s="4">
        <v>46350</v>
      </c>
      <c r="G28" s="4">
        <v>-114</v>
      </c>
    </row>
    <row r="29" spans="3:7">
      <c r="C29" s="30" t="s">
        <v>209</v>
      </c>
      <c r="D29" s="30"/>
      <c r="E29" s="416">
        <v>46236</v>
      </c>
      <c r="F29" s="416">
        <v>46350</v>
      </c>
      <c r="G29" s="416">
        <v>-114</v>
      </c>
    </row>
    <row r="30" spans="3:7">
      <c r="C30">
        <v>1023</v>
      </c>
      <c r="D30" t="s">
        <v>177</v>
      </c>
      <c r="E30" s="4">
        <v>51500.04</v>
      </c>
      <c r="F30" s="4">
        <v>51500</v>
      </c>
      <c r="G30" s="4">
        <v>4.0000000000873115E-2</v>
      </c>
    </row>
    <row r="31" spans="3:7">
      <c r="C31" s="30" t="s">
        <v>210</v>
      </c>
      <c r="D31" s="30"/>
      <c r="E31" s="416">
        <v>51500.04</v>
      </c>
      <c r="F31" s="416">
        <v>51500</v>
      </c>
      <c r="G31" s="416">
        <v>4.0000000000873115E-2</v>
      </c>
    </row>
    <row r="32" spans="3:7">
      <c r="C32">
        <v>1026</v>
      </c>
      <c r="D32" t="s">
        <v>185</v>
      </c>
      <c r="E32" s="4">
        <v>46350</v>
      </c>
      <c r="F32" s="4">
        <v>46350</v>
      </c>
      <c r="G32" s="4">
        <v>0</v>
      </c>
    </row>
    <row r="33" spans="3:7">
      <c r="D33" t="s">
        <v>187</v>
      </c>
      <c r="E33" s="4">
        <v>48410.04</v>
      </c>
      <c r="F33" s="4">
        <v>48410</v>
      </c>
      <c r="G33" s="4">
        <v>4.0000000000873115E-2</v>
      </c>
    </row>
    <row r="34" spans="3:7">
      <c r="D34" t="s">
        <v>211</v>
      </c>
      <c r="E34" s="4">
        <v>47379.96</v>
      </c>
      <c r="F34" s="4">
        <v>46000</v>
      </c>
      <c r="G34" s="4">
        <v>1379.9599999999991</v>
      </c>
    </row>
    <row r="35" spans="3:7">
      <c r="C35" s="30" t="s">
        <v>212</v>
      </c>
      <c r="D35" s="30"/>
      <c r="E35" s="416">
        <v>142140</v>
      </c>
      <c r="F35" s="416">
        <v>140760</v>
      </c>
      <c r="G35" s="416">
        <v>1380</v>
      </c>
    </row>
    <row r="36" spans="3:7">
      <c r="C36">
        <v>1174</v>
      </c>
      <c r="D36" t="s">
        <v>188</v>
      </c>
      <c r="E36" s="4">
        <v>51500.04</v>
      </c>
      <c r="F36" s="4">
        <v>51500</v>
      </c>
      <c r="G36" s="4">
        <v>4.0000000000873115E-2</v>
      </c>
    </row>
    <row r="37" spans="3:7">
      <c r="C37" s="30" t="s">
        <v>213</v>
      </c>
      <c r="D37" s="30"/>
      <c r="E37" s="416">
        <v>51500.04</v>
      </c>
      <c r="F37" s="416">
        <v>51500</v>
      </c>
      <c r="G37" s="416">
        <v>4.0000000000873115E-2</v>
      </c>
    </row>
    <row r="38" spans="3:7">
      <c r="C38">
        <v>1282</v>
      </c>
      <c r="D38" t="s">
        <v>192</v>
      </c>
      <c r="E38" s="4">
        <v>66950.040000000008</v>
      </c>
      <c r="F38" s="4">
        <v>66950</v>
      </c>
      <c r="G38" s="4">
        <v>4.0000000008149073E-2</v>
      </c>
    </row>
    <row r="39" spans="3:7">
      <c r="D39" t="s">
        <v>193</v>
      </c>
      <c r="E39" s="4">
        <v>67980</v>
      </c>
      <c r="F39" s="4">
        <v>67980</v>
      </c>
      <c r="G39" s="4">
        <v>0</v>
      </c>
    </row>
    <row r="40" spans="3:7">
      <c r="D40" t="s">
        <v>194</v>
      </c>
      <c r="E40" s="4">
        <v>69009.959999999992</v>
      </c>
      <c r="F40" s="4">
        <v>69010</v>
      </c>
      <c r="G40" s="4">
        <v>-4.0000000008149073E-2</v>
      </c>
    </row>
    <row r="41" spans="3:7">
      <c r="D41" t="s">
        <v>195</v>
      </c>
      <c r="E41" s="4">
        <v>46350</v>
      </c>
      <c r="F41" s="4">
        <v>46350</v>
      </c>
      <c r="G41" s="4">
        <v>0</v>
      </c>
    </row>
    <row r="42" spans="3:7">
      <c r="C42" s="30" t="s">
        <v>214</v>
      </c>
      <c r="D42" s="30"/>
      <c r="E42" s="416">
        <v>250290</v>
      </c>
      <c r="F42" s="416">
        <v>250290</v>
      </c>
      <c r="G42" s="416">
        <v>0</v>
      </c>
    </row>
    <row r="43" spans="3:7">
      <c r="C43" t="s">
        <v>60</v>
      </c>
      <c r="E43" s="4">
        <v>1134832.08</v>
      </c>
      <c r="F43" s="4">
        <v>1177210</v>
      </c>
      <c r="G43" s="4">
        <v>-42377.919999999998</v>
      </c>
    </row>
  </sheetData>
  <pageMargins left="0.7" right="0.7" top="0.75" bottom="0.75" header="0.3" footer="0.3"/>
  <pageSetup orientation="portrait" r:id="rId2"/>
  <headerFooter>
    <oddFooter>&amp;L&amp;1#&amp;"Arial"&amp;8&amp;K000000Sensitivity: Secret</oddFooter>
  </headerFooter>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AM76"/>
  <sheetViews>
    <sheetView workbookViewId="0">
      <pane xSplit="5" topLeftCell="F1" activePane="topRight" state="frozen"/>
      <selection activeCell="A2" sqref="A2"/>
      <selection pane="topRight" activeCell="E10" sqref="E10"/>
    </sheetView>
  </sheetViews>
  <sheetFormatPr defaultColWidth="9.1796875" defaultRowHeight="15.5"/>
  <cols>
    <col min="1" max="1" width="9.1796875" style="79" customWidth="1"/>
    <col min="2" max="2" width="7.453125" style="76" customWidth="1"/>
    <col min="3" max="4" width="11.81640625" style="69" customWidth="1"/>
    <col min="5" max="5" width="53.26953125" style="69" customWidth="1"/>
    <col min="6" max="9" width="16.7265625" style="69" customWidth="1"/>
    <col min="10" max="10" width="16" style="80" customWidth="1"/>
    <col min="11" max="12" width="16" style="69" customWidth="1"/>
    <col min="13" max="13" width="24.1796875" style="80" customWidth="1"/>
    <col min="14" max="14" width="23.81640625" style="11" customWidth="1"/>
    <col min="15" max="15" width="18.81640625" style="11" customWidth="1"/>
    <col min="16" max="16" width="18.81640625" style="15" customWidth="1"/>
    <col min="17" max="17" width="22.54296875" style="23" bestFit="1" customWidth="1"/>
    <col min="18" max="18" width="20.7265625" style="159" bestFit="1" customWidth="1"/>
    <col min="19" max="21" width="18.81640625" style="80" customWidth="1"/>
    <col min="22" max="24" width="18.81640625" style="11" customWidth="1"/>
    <col min="25" max="25" width="15" style="11" customWidth="1"/>
    <col min="26" max="26" width="18.81640625" style="11" customWidth="1"/>
    <col min="27" max="27" width="20.26953125" style="11" customWidth="1"/>
    <col min="28" max="28" width="20.81640625" style="11" customWidth="1"/>
    <col min="29" max="29" width="20.7265625" style="80" customWidth="1"/>
    <col min="30" max="31" width="20.7265625" style="11" customWidth="1"/>
    <col min="32" max="32" width="16.7265625" customWidth="1"/>
    <col min="33" max="33" width="17.1796875" customWidth="1"/>
    <col min="34" max="34" width="20.7265625" style="80" customWidth="1"/>
    <col min="35" max="37" width="18.81640625" style="80" customWidth="1"/>
    <col min="38" max="16384" width="9.1796875" style="11"/>
  </cols>
  <sheetData>
    <row r="3" spans="1:37">
      <c r="M3" s="361" t="s">
        <v>215</v>
      </c>
      <c r="N3" s="362" t="s">
        <v>216</v>
      </c>
      <c r="O3" s="457" t="s">
        <v>217</v>
      </c>
      <c r="P3" s="457"/>
      <c r="Q3" s="363" t="s">
        <v>218</v>
      </c>
      <c r="R3" s="364" t="s">
        <v>219</v>
      </c>
    </row>
    <row r="4" spans="1:37" ht="14.5">
      <c r="M4" s="360" t="s">
        <v>220</v>
      </c>
      <c r="N4" s="401" t="s">
        <v>221</v>
      </c>
      <c r="O4" s="402" t="s">
        <v>222</v>
      </c>
      <c r="P4" s="402" t="s">
        <v>223</v>
      </c>
      <c r="Q4" s="403" t="s">
        <v>220</v>
      </c>
      <c r="R4" s="404" t="s">
        <v>221</v>
      </c>
    </row>
    <row r="5" spans="1:37" ht="14.5">
      <c r="M5" s="360" t="s">
        <v>224</v>
      </c>
      <c r="N5" s="401" t="s">
        <v>225</v>
      </c>
      <c r="O5" s="402" t="s">
        <v>226</v>
      </c>
      <c r="P5" s="402" t="s">
        <v>227</v>
      </c>
      <c r="Q5" s="403" t="s">
        <v>224</v>
      </c>
      <c r="R5" s="404" t="s">
        <v>225</v>
      </c>
    </row>
    <row r="6" spans="1:37" ht="14.5">
      <c r="M6" s="405" t="s">
        <v>228</v>
      </c>
      <c r="N6" s="401" t="s">
        <v>229</v>
      </c>
      <c r="O6" s="402" t="s">
        <v>230</v>
      </c>
      <c r="P6" s="402" t="s">
        <v>231</v>
      </c>
      <c r="Q6" s="403" t="s">
        <v>232</v>
      </c>
      <c r="R6" s="404" t="s">
        <v>229</v>
      </c>
    </row>
    <row r="7" spans="1:37" ht="14.5">
      <c r="M7" s="360" t="s">
        <v>233</v>
      </c>
      <c r="N7" s="401" t="s">
        <v>234</v>
      </c>
      <c r="O7" s="402" t="s">
        <v>235</v>
      </c>
      <c r="P7" s="402" t="s">
        <v>236</v>
      </c>
      <c r="Q7" s="403" t="s">
        <v>237</v>
      </c>
      <c r="R7" s="404" t="s">
        <v>238</v>
      </c>
    </row>
    <row r="8" spans="1:37" ht="14.5">
      <c r="M8" s="360" t="s">
        <v>239</v>
      </c>
      <c r="N8" s="401" t="s">
        <v>240</v>
      </c>
      <c r="O8" s="402" t="s">
        <v>241</v>
      </c>
      <c r="P8" s="402" t="s">
        <v>242</v>
      </c>
      <c r="Q8" s="133"/>
      <c r="R8" s="406"/>
    </row>
    <row r="9" spans="1:37" ht="21">
      <c r="A9" s="88" t="s">
        <v>37</v>
      </c>
      <c r="M9" s="360" t="s">
        <v>221</v>
      </c>
      <c r="N9" s="401" t="s">
        <v>243</v>
      </c>
      <c r="O9" s="402" t="s">
        <v>244</v>
      </c>
      <c r="P9" s="402" t="s">
        <v>245</v>
      </c>
      <c r="Q9" s="133"/>
      <c r="R9" s="406"/>
    </row>
    <row r="10" spans="1:37" ht="108" customHeight="1">
      <c r="J10" s="11"/>
      <c r="K10" s="80"/>
      <c r="L10" s="80"/>
      <c r="M10" s="11"/>
      <c r="O10" s="15"/>
      <c r="P10" s="23"/>
      <c r="Q10" s="11"/>
      <c r="R10" s="117"/>
      <c r="U10" s="11"/>
      <c r="AA10" s="80"/>
      <c r="AB10" s="80"/>
      <c r="AC10" s="11"/>
      <c r="AF10" s="80"/>
      <c r="AG10" s="80"/>
      <c r="AI10" s="11"/>
      <c r="AJ10" s="11"/>
      <c r="AK10" s="11"/>
    </row>
    <row r="11" spans="1:37">
      <c r="J11" s="11"/>
      <c r="K11" s="80"/>
      <c r="L11" s="80"/>
      <c r="M11" s="11"/>
      <c r="O11" s="15"/>
      <c r="P11" s="23"/>
      <c r="Q11" s="11"/>
      <c r="R11" s="117"/>
      <c r="U11" s="11"/>
      <c r="AA11" s="80"/>
      <c r="AB11" s="80"/>
      <c r="AC11" s="11"/>
      <c r="AF11" s="80"/>
      <c r="AG11" s="80"/>
      <c r="AI11" s="11"/>
      <c r="AJ11" s="11"/>
      <c r="AK11" s="11"/>
    </row>
    <row r="12" spans="1:37" ht="23.5">
      <c r="A12" s="456" t="s">
        <v>246</v>
      </c>
      <c r="B12" s="456"/>
      <c r="C12" s="456"/>
      <c r="D12" s="456"/>
      <c r="E12" s="456"/>
      <c r="F12" s="450"/>
      <c r="G12" s="450"/>
      <c r="H12" s="450"/>
      <c r="I12" s="450"/>
      <c r="J12" s="89">
        <f>SUBTOTAL(9,SalLed181937[Fall Transfers])</f>
        <v>0</v>
      </c>
      <c r="K12" s="89">
        <f>SUBTOTAL(9,SalLed181937[Spring Transfers])</f>
        <v>0</v>
      </c>
      <c r="L12" s="89">
        <f>SUBTOTAL(9,SalLed181937[Total Budget])</f>
        <v>0</v>
      </c>
      <c r="M12" s="89">
        <f>SUBTOTAL(9,SalLed181937[P1])</f>
        <v>70550.17</v>
      </c>
      <c r="N12" s="89">
        <f>SUBTOTAL(9,SalLed181937[P2])</f>
        <v>75909.119999999981</v>
      </c>
      <c r="O12" s="89">
        <f>SUBTOTAL(9,SalLed181937[P3])</f>
        <v>75909.119999999981</v>
      </c>
      <c r="P12" s="89">
        <f>SUBTOTAL(9,SalLed181937[P4])</f>
        <v>75909.119999999981</v>
      </c>
      <c r="Q12" s="89">
        <f>SUBTOTAL(9,SalLed181937[P5])</f>
        <v>75909.119999999981</v>
      </c>
      <c r="R12" s="89">
        <f>SUBTOTAL(9,SalLed181937[P6])</f>
        <v>75909.119999999981</v>
      </c>
      <c r="S12" s="89">
        <f>SUBTOTAL(9,SalLed181937[P7])</f>
        <v>75909.119999999981</v>
      </c>
      <c r="T12" s="89">
        <f>SUBTOTAL(9,SalLed181937[P8])</f>
        <v>0</v>
      </c>
      <c r="U12" s="89">
        <f>SUBTOTAL(9,SalLed181937[P9])</f>
        <v>0</v>
      </c>
      <c r="V12" s="89">
        <f>SUBTOTAL(9,SalLed181937[P10])</f>
        <v>0</v>
      </c>
      <c r="W12" s="89">
        <f>SUBTOTAL(9,SalLed181937[P11])</f>
        <v>0</v>
      </c>
      <c r="X12" s="89">
        <f>SUBTOTAL(9,SalLed181937[P12])</f>
        <v>0</v>
      </c>
      <c r="Y12" s="89">
        <f>SUBTOTAL(9,SalLed181937[P1&amp;P2 Actuals (last AY final payments)])</f>
        <v>146459.28999999998</v>
      </c>
      <c r="Z12" s="89">
        <f>SUBTOTAL(9,SalLed181937[Fall 5 Month Proj Actuals (P3-P7)])</f>
        <v>379545.60000000003</v>
      </c>
      <c r="AA12" s="89">
        <f>SUBTOTAL(9,SalLed181937[Spring 2019 5 Mo. Proj. Actuals (P8-P12)])</f>
        <v>0</v>
      </c>
      <c r="AB12" s="89">
        <f>SUBTOTAL(9,SalLed181937[YTD Date Actuals *  Add New Period @ Payroll Reconciliation])</f>
        <v>146459.28999999998</v>
      </c>
      <c r="AC12" s="89">
        <f>SUBTOTAL(9,SalLed181937[ Remaining Available for FY 18/19])</f>
        <v>-146459.28999999998</v>
      </c>
      <c r="AD12" s="89">
        <f>SUBTOTAL(9,SalLed181937[Mid Year Report - Jul-Dec YTD])</f>
        <v>450095.76999999996</v>
      </c>
      <c r="AE12" s="89">
        <f>SUBTOTAL(9,SalLed181937[Mid Year Report Projections])</f>
        <v>75909.119999999981</v>
      </c>
      <c r="AF12" s="89">
        <f>SUBTOTAL(9,SalLed181937[Proj Next FY P1&amp;P2 Costs])</f>
        <v>0</v>
      </c>
      <c r="AG12" s="89">
        <f>SUBTOTAL(9,SalLed181937[Fall 5 Mo. Projections])</f>
        <v>379545.60000000003</v>
      </c>
      <c r="AH12" s="89">
        <f>SUBTOTAL(9,SalLed181937[Spring 5 Mo. Projections])</f>
        <v>0</v>
      </c>
      <c r="AI12" s="89">
        <f>SUBTOTAL(9,SalLed181937[Spring 6 mo])</f>
        <v>75909.119999999981</v>
      </c>
      <c r="AJ12" s="89">
        <f>SUBTOTAL(9,SalLed181937[Fall Additional Costs Due to Contract GSI])</f>
        <v>0</v>
      </c>
    </row>
    <row r="13" spans="1:37" s="94" customFormat="1" ht="79.5" customHeight="1">
      <c r="A13" s="90" t="s">
        <v>81</v>
      </c>
      <c r="B13" s="323" t="s">
        <v>82</v>
      </c>
      <c r="C13" s="91" t="s">
        <v>5</v>
      </c>
      <c r="D13" s="91" t="s">
        <v>83</v>
      </c>
      <c r="E13" s="91" t="s">
        <v>84</v>
      </c>
      <c r="F13" s="91" t="s">
        <v>247</v>
      </c>
      <c r="G13" s="91" t="s">
        <v>248</v>
      </c>
      <c r="H13" s="91" t="s">
        <v>249</v>
      </c>
      <c r="I13" s="91" t="s">
        <v>250</v>
      </c>
      <c r="J13" s="92" t="s">
        <v>251</v>
      </c>
      <c r="K13" s="92" t="s">
        <v>252</v>
      </c>
      <c r="L13" s="92" t="s">
        <v>253</v>
      </c>
      <c r="M13" s="93" t="s">
        <v>95</v>
      </c>
      <c r="N13" s="93" t="s">
        <v>96</v>
      </c>
      <c r="O13" s="93" t="s">
        <v>97</v>
      </c>
      <c r="P13" s="93" t="s">
        <v>98</v>
      </c>
      <c r="Q13" s="93" t="s">
        <v>99</v>
      </c>
      <c r="R13" s="287" t="s">
        <v>100</v>
      </c>
      <c r="S13" s="93" t="s">
        <v>101</v>
      </c>
      <c r="T13" s="93" t="s">
        <v>102</v>
      </c>
      <c r="U13" s="93" t="s">
        <v>103</v>
      </c>
      <c r="V13" s="93" t="s">
        <v>104</v>
      </c>
      <c r="W13" s="93" t="s">
        <v>105</v>
      </c>
      <c r="X13" s="93" t="s">
        <v>106</v>
      </c>
      <c r="Y13" s="307" t="s">
        <v>254</v>
      </c>
      <c r="Z13" s="351" t="s">
        <v>255</v>
      </c>
      <c r="AA13" s="313" t="s">
        <v>256</v>
      </c>
      <c r="AB13" s="109" t="s">
        <v>257</v>
      </c>
      <c r="AC13" s="110" t="s">
        <v>258</v>
      </c>
      <c r="AD13" s="367" t="s">
        <v>259</v>
      </c>
      <c r="AE13" s="367" t="s">
        <v>260</v>
      </c>
      <c r="AF13" s="112" t="s">
        <v>261</v>
      </c>
      <c r="AG13" s="365" t="s">
        <v>262</v>
      </c>
      <c r="AH13" s="365" t="s">
        <v>263</v>
      </c>
      <c r="AI13" s="366" t="s">
        <v>118</v>
      </c>
      <c r="AJ13" s="368" t="s">
        <v>264</v>
      </c>
      <c r="AK13" s="368" t="s">
        <v>37</v>
      </c>
    </row>
    <row r="14" spans="1:37" s="80" customFormat="1" ht="15.75" customHeight="1">
      <c r="A14" s="95">
        <v>48500</v>
      </c>
      <c r="B14" s="75">
        <v>1013</v>
      </c>
      <c r="C14" s="96">
        <v>601803</v>
      </c>
      <c r="D14" s="96" t="s">
        <v>265</v>
      </c>
      <c r="E14" s="97" t="s">
        <v>266</v>
      </c>
      <c r="F14" s="11">
        <v>0</v>
      </c>
      <c r="G14" s="11">
        <v>0</v>
      </c>
      <c r="H14" s="11">
        <v>0</v>
      </c>
      <c r="I14" s="407">
        <f>SalLed181937[[#This Row],[Base Salary after GSI ]]-SUM((SalLed181937[[#This Row],[Starting Base Salary]:[GSI $ Identified by Faculty Affairs]]))</f>
        <v>0</v>
      </c>
      <c r="J14" s="27">
        <v>0</v>
      </c>
      <c r="K14" s="98">
        <v>0</v>
      </c>
      <c r="L14" s="98">
        <f>SalLed181937[[#This Row],[Fall Transfers]]+SalLed181937[[#This Row],[Spring Transfers]]</f>
        <v>0</v>
      </c>
      <c r="M14" s="98">
        <v>1717</v>
      </c>
      <c r="N14" s="98">
        <v>2403.8000000000002</v>
      </c>
      <c r="O14" s="98">
        <v>2403.8000000000002</v>
      </c>
      <c r="P14" s="98">
        <v>2403.8000000000002</v>
      </c>
      <c r="Q14" s="98">
        <v>2403.8000000000002</v>
      </c>
      <c r="R14" s="98">
        <v>2403.8000000000002</v>
      </c>
      <c r="S14" s="98">
        <v>2403.8000000000002</v>
      </c>
      <c r="T14" s="98">
        <v>0</v>
      </c>
      <c r="U14" s="98">
        <v>0</v>
      </c>
      <c r="V14" s="98">
        <v>0</v>
      </c>
      <c r="W14" s="98">
        <v>0</v>
      </c>
      <c r="X14" s="98">
        <v>0</v>
      </c>
      <c r="Y14" s="318">
        <f>SalLed181937[[#This Row],[P1]]+SalLed181937[[#This Row],[P2]]</f>
        <v>4120.8</v>
      </c>
      <c r="Z14" s="318">
        <f>SalLed181937[[#This Row],[P3]]+SalLed181937[[#This Row],[P4]]+SalLed181937[[#This Row],[P5]]+SalLed181937[[#This Row],[P6]]+SalLed181937[[#This Row],[P7]]</f>
        <v>12019</v>
      </c>
      <c r="AA14" s="318">
        <f>SUM(SalLed181937[[#This Row],[P8]:[P12]])</f>
        <v>0</v>
      </c>
      <c r="AB14" s="312">
        <f>SUM(SalLed181937[[#This Row],[P1]])+SalLed181937[[#This Row],[P2]]</f>
        <v>4120.8</v>
      </c>
      <c r="AC14" s="301">
        <f>SUM(SalLed181937[[#This Row],[Total Budget]]-SalLed181937[[#This Row],[YTD Date Actuals *  Add New Period @ Payroll Reconciliation]])</f>
        <v>-4120.8</v>
      </c>
      <c r="AD14" s="318">
        <f>SUM(SalLed181937[[#This Row],[P1]:[P6]])</f>
        <v>13736</v>
      </c>
      <c r="AE14" s="318">
        <f>SUM(SalLed181937[[#This Row],[P7]:[P12]])</f>
        <v>2403.8000000000002</v>
      </c>
      <c r="AF14" s="318">
        <f>IF(SalLed181937[[#This Row],[P9]]=0,0,(SalLed181937[[#This Row],[P7]]+SalLed181937[[#This Row],[P12]]))</f>
        <v>0</v>
      </c>
      <c r="AG14" s="301">
        <f>IF(OR(SalLed181937[[#This Row],[Account]]=601803,SalLed181937[[#This Row],[Account]]=601822),SUM(SalLed181937[[#This Row],[P3]:[P7]],0))</f>
        <v>12019</v>
      </c>
      <c r="AH14" s="301">
        <f>IF(OR(C14=601803,C14=601301,C14=601822,C14=601807),SUM(SalLed181937[[#This Row],[P8]:[P12]]),0)</f>
        <v>0</v>
      </c>
      <c r="AI14" s="301">
        <f>IF(OR(C14=601803,C14=601301,C14=601822,C14=601807),SUM(SalLed181937[[#This Row],[P7]:[P12]]),0)</f>
        <v>2403.8000000000002</v>
      </c>
      <c r="AJ14" s="301">
        <f>IF(SalLed181937[[#This Row],[Account]]=601803,SalLed181937[[#This Row],[P5]]-SalLed181937[[#This Row],[P4]],0)*8</f>
        <v>0</v>
      </c>
      <c r="AK14" s="301"/>
    </row>
    <row r="15" spans="1:37" s="80" customFormat="1" ht="15.75" customHeight="1">
      <c r="A15" s="95">
        <v>48500</v>
      </c>
      <c r="B15" s="75">
        <v>1013</v>
      </c>
      <c r="C15" s="96">
        <v>601803</v>
      </c>
      <c r="D15" s="96" t="s">
        <v>265</v>
      </c>
      <c r="E15" s="97" t="s">
        <v>267</v>
      </c>
      <c r="F15" s="11">
        <v>0</v>
      </c>
      <c r="G15" s="11">
        <v>0</v>
      </c>
      <c r="H15" s="11">
        <v>0</v>
      </c>
      <c r="I15" s="407">
        <f>SalLed181937[[#This Row],[Base Salary after GSI ]]-SUM((SalLed181937[[#This Row],[Starting Base Salary]:[GSI $ Identified by Faculty Affairs]]))</f>
        <v>0</v>
      </c>
      <c r="J15" s="27">
        <v>0</v>
      </c>
      <c r="K15" s="98">
        <v>0</v>
      </c>
      <c r="L15" s="98">
        <f>SalLed181937[[#This Row],[Fall Transfers]]+SalLed181937[[#This Row],[Spring Transfers]]</f>
        <v>0</v>
      </c>
      <c r="M15" s="98">
        <v>0</v>
      </c>
      <c r="N15" s="98">
        <v>1360</v>
      </c>
      <c r="O15" s="98">
        <v>1360</v>
      </c>
      <c r="P15" s="98">
        <v>1360</v>
      </c>
      <c r="Q15" s="98">
        <v>1360</v>
      </c>
      <c r="R15" s="98">
        <v>1360</v>
      </c>
      <c r="S15" s="98">
        <v>1360</v>
      </c>
      <c r="T15" s="98">
        <v>0</v>
      </c>
      <c r="U15" s="98">
        <v>0</v>
      </c>
      <c r="V15" s="98">
        <v>0</v>
      </c>
      <c r="W15" s="98">
        <v>0</v>
      </c>
      <c r="X15" s="98">
        <v>0</v>
      </c>
      <c r="Y15" s="318">
        <f>SalLed181937[[#This Row],[P1]]+SalLed181937[[#This Row],[P2]]</f>
        <v>1360</v>
      </c>
      <c r="Z15" s="318">
        <f>SalLed181937[[#This Row],[P3]]+SalLed181937[[#This Row],[P4]]+SalLed181937[[#This Row],[P5]]+SalLed181937[[#This Row],[P6]]+SalLed181937[[#This Row],[P7]]</f>
        <v>6800</v>
      </c>
      <c r="AA15" s="318">
        <f>SUM(SalLed181937[[#This Row],[P8]:[P12]])</f>
        <v>0</v>
      </c>
      <c r="AB15" s="312">
        <f>SUM(SalLed181937[[#This Row],[P1]])+SalLed181937[[#This Row],[P2]]</f>
        <v>1360</v>
      </c>
      <c r="AC15" s="301">
        <f>SUM(SalLed181937[[#This Row],[Total Budget]]-SalLed181937[[#This Row],[YTD Date Actuals *  Add New Period @ Payroll Reconciliation]])</f>
        <v>-1360</v>
      </c>
      <c r="AD15" s="318">
        <f>SUM(SalLed181937[[#This Row],[P1]:[P6]])</f>
        <v>6800</v>
      </c>
      <c r="AE15" s="318">
        <f>SUM(SalLed181937[[#This Row],[P7]:[P12]])</f>
        <v>1360</v>
      </c>
      <c r="AF15" s="318">
        <f>IF(SalLed181937[[#This Row],[P9]]=0,0,(SalLed181937[[#This Row],[P7]]+SalLed181937[[#This Row],[P12]]))</f>
        <v>0</v>
      </c>
      <c r="AG15" s="301">
        <f>IF(OR(SalLed181937[[#This Row],[Account]]=601803,SalLed181937[[#This Row],[Account]]=601822),SUM(SalLed181937[[#This Row],[P3]:[P7]],0))</f>
        <v>6800</v>
      </c>
      <c r="AH15" s="301">
        <f>IF(OR(C15=601803,C15=601301,C15=601822,C15=601807),SUM(SalLed181937[[#This Row],[P8]:[P12]]),0)</f>
        <v>0</v>
      </c>
      <c r="AI15" s="301">
        <f>IF(OR(C15=601803,C15=601301,C15=601822,C15=601807),SUM(SalLed181937[[#This Row],[P7]:[P12]]),0)</f>
        <v>1360</v>
      </c>
      <c r="AJ15" s="301">
        <f>IF(SalLed181937[[#This Row],[Account]]=601803,SalLed181937[[#This Row],[P5]]-SalLed181937[[#This Row],[P4]],0)*8</f>
        <v>0</v>
      </c>
      <c r="AK15" s="301"/>
    </row>
    <row r="16" spans="1:37" s="80" customFormat="1" ht="15.75" customHeight="1">
      <c r="A16" s="257">
        <v>48500</v>
      </c>
      <c r="B16" s="181">
        <v>1013</v>
      </c>
      <c r="C16" s="182">
        <v>601803</v>
      </c>
      <c r="D16" s="182" t="s">
        <v>265</v>
      </c>
      <c r="E16" s="183" t="s">
        <v>268</v>
      </c>
      <c r="F16" s="11">
        <v>0</v>
      </c>
      <c r="G16" s="11">
        <v>0</v>
      </c>
      <c r="H16" s="11">
        <v>0</v>
      </c>
      <c r="I16" s="407">
        <f>SalLed181937[[#This Row],[Base Salary after GSI ]]-SUM((SalLed181937[[#This Row],[Starting Base Salary]:[GSI $ Identified by Faculty Affairs]]))</f>
        <v>0</v>
      </c>
      <c r="J16" s="179">
        <v>0</v>
      </c>
      <c r="K16" s="98">
        <v>0</v>
      </c>
      <c r="L16" s="396">
        <f>SalLed181937[[#This Row],[Fall Transfers]]+SalLed181937[[#This Row],[Spring Transfers]]</f>
        <v>0</v>
      </c>
      <c r="M16" s="396">
        <v>0</v>
      </c>
      <c r="N16" s="396">
        <v>0</v>
      </c>
      <c r="O16" s="98">
        <v>0</v>
      </c>
      <c r="P16" s="98">
        <v>0</v>
      </c>
      <c r="Q16" s="98">
        <v>0</v>
      </c>
      <c r="R16" s="98">
        <v>0</v>
      </c>
      <c r="S16" s="98">
        <v>0</v>
      </c>
      <c r="T16" s="98">
        <v>0</v>
      </c>
      <c r="U16" s="98">
        <v>0</v>
      </c>
      <c r="V16" s="98">
        <v>0</v>
      </c>
      <c r="W16" s="98">
        <v>0</v>
      </c>
      <c r="X16" s="98">
        <v>0</v>
      </c>
      <c r="Y16" s="318">
        <f>SalLed181937[[#This Row],[P1]]+SalLed181937[[#This Row],[P2]]</f>
        <v>0</v>
      </c>
      <c r="Z16" s="397">
        <f>SalLed181937[[#This Row],[P3]]+SalLed181937[[#This Row],[P4]]+SalLed181937[[#This Row],[P5]]+SalLed181937[[#This Row],[P6]]+SalLed181937[[#This Row],[P7]]</f>
        <v>0</v>
      </c>
      <c r="AA16" s="397">
        <f>SUM(SalLed181937[[#This Row],[P8]:[P12]])</f>
        <v>0</v>
      </c>
      <c r="AB16" s="312">
        <f>SUM(SalLed181937[[#This Row],[P1]])+SalLed181937[[#This Row],[P2]]</f>
        <v>0</v>
      </c>
      <c r="AC16" s="301">
        <f>SUM(SalLed181937[[#This Row],[Total Budget]]-SalLed181937[[#This Row],[YTD Date Actuals *  Add New Period @ Payroll Reconciliation]])</f>
        <v>0</v>
      </c>
      <c r="AD16" s="397">
        <f>SUM(SalLed181937[[#This Row],[P1]:[P6]])</f>
        <v>0</v>
      </c>
      <c r="AE16" s="397">
        <f>SUM(SalLed181937[[#This Row],[P7]:[P12]])</f>
        <v>0</v>
      </c>
      <c r="AF16" s="397">
        <f>IF(SalLed181937[[#This Row],[P9]]=0,0,(SalLed181937[[#This Row],[P7]]+SalLed181937[[#This Row],[P12]]))</f>
        <v>0</v>
      </c>
      <c r="AG16" s="301">
        <f>IF(OR(SalLed181937[[#This Row],[Account]]=601803,SalLed181937[[#This Row],[Account]]=601822),SUM(SalLed181937[[#This Row],[P3]:[P7]],0))</f>
        <v>0</v>
      </c>
      <c r="AH16" s="301">
        <f>IF(OR(C16=601803,C16=601301,C16=601822,C16=601807),SUM(SalLed181937[[#This Row],[P8]:[P12]]),0)</f>
        <v>0</v>
      </c>
      <c r="AI16" s="301">
        <f>IF(OR(C16=601803,C16=601301,C16=601822,C16=601807),SUM(SalLed181937[[#This Row],[P7]:[P12]]),0)</f>
        <v>0</v>
      </c>
      <c r="AJ16" s="301">
        <f>IF(SalLed181937[[#This Row],[Account]]=601803,SalLed181937[[#This Row],[P5]]-SalLed181937[[#This Row],[P4]],0)*8</f>
        <v>0</v>
      </c>
      <c r="AK16" s="301"/>
    </row>
    <row r="17" spans="1:37" s="80" customFormat="1" ht="15.75" customHeight="1">
      <c r="A17" s="95">
        <v>48500</v>
      </c>
      <c r="B17" s="75">
        <v>1013</v>
      </c>
      <c r="C17" s="96">
        <v>601803</v>
      </c>
      <c r="D17" s="96" t="s">
        <v>265</v>
      </c>
      <c r="E17" s="97" t="s">
        <v>269</v>
      </c>
      <c r="F17" s="11">
        <v>0</v>
      </c>
      <c r="G17" s="11">
        <v>0</v>
      </c>
      <c r="H17" s="11">
        <v>0</v>
      </c>
      <c r="I17" s="407">
        <f>SalLed181937[[#This Row],[Base Salary after GSI ]]-SUM((SalLed181937[[#This Row],[Starting Base Salary]:[GSI $ Identified by Faculty Affairs]]))</f>
        <v>0</v>
      </c>
      <c r="J17" s="27">
        <v>0</v>
      </c>
      <c r="K17" s="98">
        <v>0</v>
      </c>
      <c r="L17" s="98">
        <f>SalLed181937[[#This Row],[Fall Transfers]]+SalLed181937[[#This Row],[Spring Transfers]]</f>
        <v>0</v>
      </c>
      <c r="M17" s="98">
        <v>2308.27</v>
      </c>
      <c r="N17" s="98">
        <v>2019.73</v>
      </c>
      <c r="O17" s="98">
        <v>2019.73</v>
      </c>
      <c r="P17" s="98">
        <v>2019.73</v>
      </c>
      <c r="Q17" s="98">
        <v>2019.73</v>
      </c>
      <c r="R17" s="98">
        <v>2019.73</v>
      </c>
      <c r="S17" s="98">
        <v>2019.73</v>
      </c>
      <c r="T17" s="98">
        <v>0</v>
      </c>
      <c r="U17" s="98">
        <v>0</v>
      </c>
      <c r="V17" s="98">
        <v>0</v>
      </c>
      <c r="W17" s="98">
        <v>0</v>
      </c>
      <c r="X17" s="98">
        <v>0</v>
      </c>
      <c r="Y17" s="318">
        <f>SalLed181937[[#This Row],[P1]]+SalLed181937[[#This Row],[P2]]</f>
        <v>4328</v>
      </c>
      <c r="Z17" s="318">
        <f>SalLed181937[[#This Row],[P3]]+SalLed181937[[#This Row],[P4]]+SalLed181937[[#This Row],[P5]]+SalLed181937[[#This Row],[P6]]+SalLed181937[[#This Row],[P7]]</f>
        <v>10098.65</v>
      </c>
      <c r="AA17" s="318">
        <f>SUM(SalLed181937[[#This Row],[P8]:[P12]])</f>
        <v>0</v>
      </c>
      <c r="AB17" s="312">
        <f>SUM(SalLed181937[[#This Row],[P1]])+SalLed181937[[#This Row],[P2]]</f>
        <v>4328</v>
      </c>
      <c r="AC17" s="301">
        <f>SUM(SalLed181937[[#This Row],[Total Budget]]-SalLed181937[[#This Row],[YTD Date Actuals *  Add New Period @ Payroll Reconciliation]])</f>
        <v>-4328</v>
      </c>
      <c r="AD17" s="318">
        <f>SUM(SalLed181937[[#This Row],[P1]:[P6]])</f>
        <v>12406.919999999998</v>
      </c>
      <c r="AE17" s="318">
        <f>SUM(SalLed181937[[#This Row],[P7]:[P12]])</f>
        <v>2019.73</v>
      </c>
      <c r="AF17" s="318">
        <f>IF(SalLed181937[[#This Row],[P9]]=0,0,(SalLed181937[[#This Row],[P7]]+SalLed181937[[#This Row],[P12]]))</f>
        <v>0</v>
      </c>
      <c r="AG17" s="301">
        <f>IF(OR(SalLed181937[[#This Row],[Account]]=601803,SalLed181937[[#This Row],[Account]]=601822),SUM(SalLed181937[[#This Row],[P3]:[P7]],0))</f>
        <v>10098.65</v>
      </c>
      <c r="AH17" s="301">
        <f>IF(OR(C17=601803,C17=601301,C17=601822,C17=601807),SUM(SalLed181937[[#This Row],[P8]:[P12]]),0)</f>
        <v>0</v>
      </c>
      <c r="AI17" s="301">
        <f>IF(OR(C17=601803,C17=601301,C17=601822,C17=601807),SUM(SalLed181937[[#This Row],[P7]:[P12]]),0)</f>
        <v>2019.73</v>
      </c>
      <c r="AJ17" s="301">
        <f>IF(SalLed181937[[#This Row],[Account]]=601803,SalLed181937[[#This Row],[P5]]-SalLed181937[[#This Row],[P4]],0)*8</f>
        <v>0</v>
      </c>
      <c r="AK17" s="301"/>
    </row>
    <row r="18" spans="1:37" s="80" customFormat="1" ht="15.75" customHeight="1">
      <c r="A18" s="95">
        <v>48500</v>
      </c>
      <c r="B18" s="75">
        <v>1013</v>
      </c>
      <c r="C18" s="96">
        <v>601803</v>
      </c>
      <c r="D18" s="96" t="s">
        <v>265</v>
      </c>
      <c r="E18" s="97" t="s">
        <v>270</v>
      </c>
      <c r="F18" s="11">
        <v>0</v>
      </c>
      <c r="G18" s="11">
        <v>0</v>
      </c>
      <c r="H18" s="11">
        <v>0</v>
      </c>
      <c r="I18" s="407">
        <f>SalLed181937[[#This Row],[Base Salary after GSI ]]-SUM((SalLed181937[[#This Row],[Starting Base Salary]:[GSI $ Identified by Faculty Affairs]]))</f>
        <v>0</v>
      </c>
      <c r="J18" s="27">
        <v>0</v>
      </c>
      <c r="K18" s="98">
        <v>0</v>
      </c>
      <c r="L18" s="98">
        <f>SalLed181937[[#This Row],[Fall Transfers]]+SalLed181937[[#This Row],[Spring Transfers]]</f>
        <v>0</v>
      </c>
      <c r="M18" s="98">
        <v>5380</v>
      </c>
      <c r="N18" s="98">
        <v>5380</v>
      </c>
      <c r="O18" s="98">
        <v>5380</v>
      </c>
      <c r="P18" s="98">
        <v>5380</v>
      </c>
      <c r="Q18" s="98">
        <v>5380</v>
      </c>
      <c r="R18" s="98">
        <v>5380</v>
      </c>
      <c r="S18" s="98">
        <v>5380</v>
      </c>
      <c r="T18" s="98">
        <v>0</v>
      </c>
      <c r="U18" s="98">
        <v>0</v>
      </c>
      <c r="V18" s="98">
        <v>0</v>
      </c>
      <c r="W18" s="98">
        <v>0</v>
      </c>
      <c r="X18" s="98">
        <v>0</v>
      </c>
      <c r="Y18" s="318">
        <f>SalLed181937[[#This Row],[P1]]+SalLed181937[[#This Row],[P2]]</f>
        <v>10760</v>
      </c>
      <c r="Z18" s="318">
        <f>SalLed181937[[#This Row],[P3]]+SalLed181937[[#This Row],[P4]]+SalLed181937[[#This Row],[P5]]+SalLed181937[[#This Row],[P6]]+SalLed181937[[#This Row],[P7]]</f>
        <v>26900</v>
      </c>
      <c r="AA18" s="318">
        <f>SUM(SalLed181937[[#This Row],[P8]:[P12]])</f>
        <v>0</v>
      </c>
      <c r="AB18" s="312">
        <f>SUM(SalLed181937[[#This Row],[P1]])+SalLed181937[[#This Row],[P2]]</f>
        <v>10760</v>
      </c>
      <c r="AC18" s="301">
        <f>SUM(SalLed181937[[#This Row],[Total Budget]]-SalLed181937[[#This Row],[YTD Date Actuals *  Add New Period @ Payroll Reconciliation]])</f>
        <v>-10760</v>
      </c>
      <c r="AD18" s="318">
        <f>SUM(SalLed181937[[#This Row],[P1]:[P6]])</f>
        <v>32280</v>
      </c>
      <c r="AE18" s="318">
        <f>SUM(SalLed181937[[#This Row],[P7]:[P12]])</f>
        <v>5380</v>
      </c>
      <c r="AF18" s="318">
        <f>IF(SalLed181937[[#This Row],[P9]]=0,0,(SalLed181937[[#This Row],[P7]]+SalLed181937[[#This Row],[P12]]))</f>
        <v>0</v>
      </c>
      <c r="AG18" s="301">
        <f>IF(OR(SalLed181937[[#This Row],[Account]]=601803,SalLed181937[[#This Row],[Account]]=601822),SUM(SalLed181937[[#This Row],[P3]:[P7]],0))</f>
        <v>26900</v>
      </c>
      <c r="AH18" s="301">
        <f>IF(OR(C18=601803,C18=601301,C18=601822,C18=601807),SUM(SalLed181937[[#This Row],[P8]:[P12]]),0)</f>
        <v>0</v>
      </c>
      <c r="AI18" s="301">
        <f>IF(OR(C18=601803,C18=601301,C18=601822,C18=601807),SUM(SalLed181937[[#This Row],[P7]:[P12]]),0)</f>
        <v>5380</v>
      </c>
      <c r="AJ18" s="301">
        <f>IF(SalLed181937[[#This Row],[Account]]=601803,SalLed181937[[#This Row],[P5]]-SalLed181937[[#This Row],[P4]],0)*8</f>
        <v>0</v>
      </c>
      <c r="AK18" s="301"/>
    </row>
    <row r="19" spans="1:37" s="80" customFormat="1" ht="15.75" customHeight="1">
      <c r="A19" s="95">
        <v>48500</v>
      </c>
      <c r="B19" s="75">
        <v>1013</v>
      </c>
      <c r="C19" s="96">
        <v>601803</v>
      </c>
      <c r="D19" s="96" t="s">
        <v>265</v>
      </c>
      <c r="E19" s="97" t="s">
        <v>271</v>
      </c>
      <c r="F19" s="11">
        <v>0</v>
      </c>
      <c r="G19" s="11">
        <v>0</v>
      </c>
      <c r="H19" s="11">
        <v>0</v>
      </c>
      <c r="I19" s="407">
        <f>SalLed181937[[#This Row],[Base Salary after GSI ]]-SUM((SalLed181937[[#This Row],[Starting Base Salary]:[GSI $ Identified by Faculty Affairs]]))</f>
        <v>0</v>
      </c>
      <c r="J19" s="27">
        <v>0</v>
      </c>
      <c r="K19" s="98">
        <v>0</v>
      </c>
      <c r="L19" s="98">
        <f>SalLed181937[[#This Row],[Fall Transfers]]+SalLed181937[[#This Row],[Spring Transfers]]</f>
        <v>0</v>
      </c>
      <c r="M19" s="98">
        <v>550.13</v>
      </c>
      <c r="N19" s="98">
        <v>1650.4</v>
      </c>
      <c r="O19" s="98">
        <v>1650.4</v>
      </c>
      <c r="P19" s="98">
        <v>1650.4</v>
      </c>
      <c r="Q19" s="98">
        <v>1650.4</v>
      </c>
      <c r="R19" s="98">
        <v>1650.4</v>
      </c>
      <c r="S19" s="98">
        <v>1650.4</v>
      </c>
      <c r="T19" s="98">
        <v>0</v>
      </c>
      <c r="U19" s="98">
        <v>0</v>
      </c>
      <c r="V19" s="98">
        <v>0</v>
      </c>
      <c r="W19" s="98">
        <v>0</v>
      </c>
      <c r="X19" s="98">
        <v>0</v>
      </c>
      <c r="Y19" s="318">
        <f>SalLed181937[[#This Row],[P1]]+SalLed181937[[#This Row],[P2]]</f>
        <v>2200.5300000000002</v>
      </c>
      <c r="Z19" s="318">
        <f>SalLed181937[[#This Row],[P3]]+SalLed181937[[#This Row],[P4]]+SalLed181937[[#This Row],[P5]]+SalLed181937[[#This Row],[P6]]+SalLed181937[[#This Row],[P7]]</f>
        <v>8252</v>
      </c>
      <c r="AA19" s="318">
        <f>SUM(SalLed181937[[#This Row],[P8]:[P12]])</f>
        <v>0</v>
      </c>
      <c r="AB19" s="312">
        <f>SUM(SalLed181937[[#This Row],[P1]])+SalLed181937[[#This Row],[P2]]</f>
        <v>2200.5300000000002</v>
      </c>
      <c r="AC19" s="301">
        <f>SUM(SalLed181937[[#This Row],[Total Budget]]-SalLed181937[[#This Row],[YTD Date Actuals *  Add New Period @ Payroll Reconciliation]])</f>
        <v>-2200.5300000000002</v>
      </c>
      <c r="AD19" s="318">
        <f>SUM(SalLed181937[[#This Row],[P1]:[P6]])</f>
        <v>8802.1299999999992</v>
      </c>
      <c r="AE19" s="318">
        <f>SUM(SalLed181937[[#This Row],[P7]:[P12]])</f>
        <v>1650.4</v>
      </c>
      <c r="AF19" s="318">
        <f>IF(SalLed181937[[#This Row],[P9]]=0,0,(SalLed181937[[#This Row],[P7]]+SalLed181937[[#This Row],[P12]]))</f>
        <v>0</v>
      </c>
      <c r="AG19" s="301">
        <f>IF(OR(SalLed181937[[#This Row],[Account]]=601803,SalLed181937[[#This Row],[Account]]=601822),SUM(SalLed181937[[#This Row],[P3]:[P7]],0))</f>
        <v>8252</v>
      </c>
      <c r="AH19" s="301">
        <f>IF(OR(C19=601803,C19=601301,C19=601822,C19=601807),SUM(SalLed181937[[#This Row],[P8]:[P12]]),0)</f>
        <v>0</v>
      </c>
      <c r="AI19" s="301">
        <f>IF(OR(C19=601803,C19=601301,C19=601822,C19=601807),SUM(SalLed181937[[#This Row],[P7]:[P12]]),0)</f>
        <v>1650.4</v>
      </c>
      <c r="AJ19" s="301">
        <f>IF(SalLed181937[[#This Row],[Account]]=601803,SalLed181937[[#This Row],[P5]]-SalLed181937[[#This Row],[P4]],0)*8</f>
        <v>0</v>
      </c>
      <c r="AK19" s="301"/>
    </row>
    <row r="20" spans="1:37" s="80" customFormat="1" ht="15.75" customHeight="1">
      <c r="A20" s="95">
        <v>48500</v>
      </c>
      <c r="B20" s="75">
        <v>1013</v>
      </c>
      <c r="C20" s="96">
        <v>601803</v>
      </c>
      <c r="D20" s="96" t="s">
        <v>265</v>
      </c>
      <c r="E20" s="97" t="s">
        <v>272</v>
      </c>
      <c r="F20" s="11">
        <v>0</v>
      </c>
      <c r="G20" s="11">
        <v>0</v>
      </c>
      <c r="H20" s="11">
        <v>0</v>
      </c>
      <c r="I20" s="407">
        <f>SalLed181937[[#This Row],[Base Salary after GSI ]]-SUM((SalLed181937[[#This Row],[Starting Base Salary]:[GSI $ Identified by Faculty Affairs]]))</f>
        <v>0</v>
      </c>
      <c r="J20" s="27">
        <v>0</v>
      </c>
      <c r="K20" s="98">
        <v>0</v>
      </c>
      <c r="L20" s="98">
        <f>SalLed181937[[#This Row],[Fall Transfers]]+SalLed181937[[#This Row],[Spring Transfers]]</f>
        <v>0</v>
      </c>
      <c r="M20" s="98">
        <v>2695.47</v>
      </c>
      <c r="N20" s="98">
        <v>2863.93</v>
      </c>
      <c r="O20" s="98">
        <v>2863.93</v>
      </c>
      <c r="P20" s="98">
        <v>2863.93</v>
      </c>
      <c r="Q20" s="98">
        <v>2863.93</v>
      </c>
      <c r="R20" s="98">
        <v>2863.93</v>
      </c>
      <c r="S20" s="98">
        <v>2863.93</v>
      </c>
      <c r="T20" s="98">
        <v>0</v>
      </c>
      <c r="U20" s="98">
        <v>0</v>
      </c>
      <c r="V20" s="98">
        <v>0</v>
      </c>
      <c r="W20" s="98">
        <v>0</v>
      </c>
      <c r="X20" s="98">
        <v>0</v>
      </c>
      <c r="Y20" s="318">
        <f>SalLed181937[[#This Row],[P1]]+SalLed181937[[#This Row],[P2]]</f>
        <v>5559.4</v>
      </c>
      <c r="Z20" s="318">
        <f>SalLed181937[[#This Row],[P3]]+SalLed181937[[#This Row],[P4]]+SalLed181937[[#This Row],[P5]]+SalLed181937[[#This Row],[P6]]+SalLed181937[[#This Row],[P7]]</f>
        <v>14319.65</v>
      </c>
      <c r="AA20" s="318">
        <f>SUM(SalLed181937[[#This Row],[P8]:[P12]])</f>
        <v>0</v>
      </c>
      <c r="AB20" s="312">
        <f>SUM(SalLed181937[[#This Row],[P1]])+SalLed181937[[#This Row],[P2]]</f>
        <v>5559.4</v>
      </c>
      <c r="AC20" s="301">
        <f>SUM(SalLed181937[[#This Row],[Total Budget]]-SalLed181937[[#This Row],[YTD Date Actuals *  Add New Period @ Payroll Reconciliation]])</f>
        <v>-5559.4</v>
      </c>
      <c r="AD20" s="318">
        <f>SUM(SalLed181937[[#This Row],[P1]:[P6]])</f>
        <v>17015.12</v>
      </c>
      <c r="AE20" s="318">
        <f>SUM(SalLed181937[[#This Row],[P7]:[P12]])</f>
        <v>2863.93</v>
      </c>
      <c r="AF20" s="318">
        <f>IF(SalLed181937[[#This Row],[P9]]=0,0,(SalLed181937[[#This Row],[P7]]+SalLed181937[[#This Row],[P12]]))</f>
        <v>0</v>
      </c>
      <c r="AG20" s="301">
        <f>IF(OR(SalLed181937[[#This Row],[Account]]=601803,SalLed181937[[#This Row],[Account]]=601822),SUM(SalLed181937[[#This Row],[P3]:[P7]],0))</f>
        <v>14319.65</v>
      </c>
      <c r="AH20" s="301">
        <f>IF(OR(C20=601803,C20=601301,C20=601822,C20=601807),SUM(SalLed181937[[#This Row],[P8]:[P12]]),0)</f>
        <v>0</v>
      </c>
      <c r="AI20" s="301">
        <f>IF(OR(C20=601803,C20=601301,C20=601822,C20=601807),SUM(SalLed181937[[#This Row],[P7]:[P12]]),0)</f>
        <v>2863.93</v>
      </c>
      <c r="AJ20" s="301">
        <f>IF(SalLed181937[[#This Row],[Account]]=601803,SalLed181937[[#This Row],[P5]]-SalLed181937[[#This Row],[P4]],0)*8</f>
        <v>0</v>
      </c>
      <c r="AK20" s="301"/>
    </row>
    <row r="21" spans="1:37" s="80" customFormat="1" ht="15.75" customHeight="1">
      <c r="A21" s="95">
        <v>48500</v>
      </c>
      <c r="B21" s="75">
        <v>1013</v>
      </c>
      <c r="C21" s="96">
        <v>601803</v>
      </c>
      <c r="D21" s="96" t="s">
        <v>265</v>
      </c>
      <c r="E21" s="26" t="s">
        <v>273</v>
      </c>
      <c r="F21" s="11">
        <v>0</v>
      </c>
      <c r="G21" s="11">
        <v>0</v>
      </c>
      <c r="H21" s="11">
        <v>0</v>
      </c>
      <c r="I21" s="407">
        <f>SalLed181937[[#This Row],[Base Salary after GSI ]]-SUM((SalLed181937[[#This Row],[Starting Base Salary]:[GSI $ Identified by Faculty Affairs]]))</f>
        <v>0</v>
      </c>
      <c r="J21" s="27">
        <v>0</v>
      </c>
      <c r="K21" s="98">
        <v>0</v>
      </c>
      <c r="L21" s="98">
        <f>SalLed181937[[#This Row],[Fall Transfers]]+SalLed181937[[#This Row],[Spring Transfers]]</f>
        <v>0</v>
      </c>
      <c r="M21" s="98">
        <v>0</v>
      </c>
      <c r="N21" s="98">
        <v>0</v>
      </c>
      <c r="O21" s="98">
        <v>0</v>
      </c>
      <c r="P21" s="98">
        <v>0</v>
      </c>
      <c r="Q21" s="98">
        <v>0</v>
      </c>
      <c r="R21" s="98">
        <v>0</v>
      </c>
      <c r="S21" s="98">
        <v>0</v>
      </c>
      <c r="T21" s="98">
        <v>0</v>
      </c>
      <c r="U21" s="98">
        <v>0</v>
      </c>
      <c r="V21" s="98">
        <v>0</v>
      </c>
      <c r="W21" s="98">
        <v>0</v>
      </c>
      <c r="X21" s="98">
        <v>0</v>
      </c>
      <c r="Y21" s="318">
        <f>SalLed181937[[#This Row],[P1]]+SalLed181937[[#This Row],[P2]]</f>
        <v>0</v>
      </c>
      <c r="Z21" s="318">
        <f>SalLed181937[[#This Row],[P3]]+SalLed181937[[#This Row],[P4]]+SalLed181937[[#This Row],[P5]]+SalLed181937[[#This Row],[P6]]+SalLed181937[[#This Row],[P7]]</f>
        <v>0</v>
      </c>
      <c r="AA21" s="318">
        <f>SUM(SalLed181937[[#This Row],[P8]:[P12]])</f>
        <v>0</v>
      </c>
      <c r="AB21" s="312">
        <f>SUM(SalLed181937[[#This Row],[P1]])+SalLed181937[[#This Row],[P2]]</f>
        <v>0</v>
      </c>
      <c r="AC21" s="301">
        <f>SUM(SalLed181937[[#This Row],[Total Budget]]-SalLed181937[[#This Row],[YTD Date Actuals *  Add New Period @ Payroll Reconciliation]])</f>
        <v>0</v>
      </c>
      <c r="AD21" s="318">
        <f>SUM(SalLed181937[[#This Row],[P1]:[P6]])</f>
        <v>0</v>
      </c>
      <c r="AE21" s="318">
        <f>SUM(SalLed181937[[#This Row],[P7]:[P12]])</f>
        <v>0</v>
      </c>
      <c r="AF21" s="318">
        <f>IF(SalLed181937[[#This Row],[P9]]=0,0,(SalLed181937[[#This Row],[P7]]+SalLed181937[[#This Row],[P12]]))</f>
        <v>0</v>
      </c>
      <c r="AG21" s="301">
        <f>IF(OR(SalLed181937[[#This Row],[Account]]=601803,SalLed181937[[#This Row],[Account]]=601822),SUM(SalLed181937[[#This Row],[P3]:[P7]],0))</f>
        <v>0</v>
      </c>
      <c r="AH21" s="301">
        <f>IF(OR(C21=601803,C21=601301,C21=601822,C21=601807),SUM(SalLed181937[[#This Row],[P8]:[P12]]),0)</f>
        <v>0</v>
      </c>
      <c r="AI21" s="301">
        <f>IF(OR(C21=601803,C21=601301,C21=601822,C21=601807),SUM(SalLed181937[[#This Row],[P7]:[P12]]),0)</f>
        <v>0</v>
      </c>
      <c r="AJ21" s="301">
        <f>IF(SalLed181937[[#This Row],[Account]]=601803,SalLed181937[[#This Row],[P5]]-SalLed181937[[#This Row],[P4]],0)*8</f>
        <v>0</v>
      </c>
      <c r="AK21" s="301"/>
    </row>
    <row r="22" spans="1:37" s="80" customFormat="1" ht="15" customHeight="1">
      <c r="A22" s="257">
        <v>48500</v>
      </c>
      <c r="B22" s="258">
        <v>1013</v>
      </c>
      <c r="C22" s="259">
        <v>601803</v>
      </c>
      <c r="D22" s="259" t="s">
        <v>265</v>
      </c>
      <c r="E22" s="400" t="s">
        <v>274</v>
      </c>
      <c r="F22" s="11">
        <v>0</v>
      </c>
      <c r="G22" s="11">
        <v>0</v>
      </c>
      <c r="H22" s="11">
        <v>0</v>
      </c>
      <c r="I22" s="407">
        <f>SalLed181937[[#This Row],[Base Salary after GSI ]]-SUM((SalLed181937[[#This Row],[Starting Base Salary]:[GSI $ Identified by Faculty Affairs]]))</f>
        <v>0</v>
      </c>
      <c r="J22" s="179">
        <v>0</v>
      </c>
      <c r="K22" s="98">
        <v>0</v>
      </c>
      <c r="L22" s="397">
        <f>SalLed181937[[#This Row],[Fall Transfers]]+SalLed181937[[#This Row],[Spring Transfers]]</f>
        <v>0</v>
      </c>
      <c r="M22" s="397">
        <v>0</v>
      </c>
      <c r="N22" s="397">
        <v>0</v>
      </c>
      <c r="O22" s="98">
        <v>0</v>
      </c>
      <c r="P22" s="98">
        <v>0</v>
      </c>
      <c r="Q22" s="98">
        <v>0</v>
      </c>
      <c r="R22" s="98">
        <v>0</v>
      </c>
      <c r="S22" s="98">
        <v>0</v>
      </c>
      <c r="T22" s="98">
        <v>0</v>
      </c>
      <c r="U22" s="98">
        <v>0</v>
      </c>
      <c r="V22" s="98">
        <v>0</v>
      </c>
      <c r="W22" s="98">
        <v>0</v>
      </c>
      <c r="X22" s="98">
        <v>0</v>
      </c>
      <c r="Y22" s="318">
        <f>SalLed181937[[#This Row],[P1]]+SalLed181937[[#This Row],[P2]]</f>
        <v>0</v>
      </c>
      <c r="Z22" s="318">
        <f>SalLed181937[[#This Row],[P3]]+SalLed181937[[#This Row],[P4]]+SalLed181937[[#This Row],[P5]]+SalLed181937[[#This Row],[P6]]+SalLed181937[[#This Row],[P7]]</f>
        <v>0</v>
      </c>
      <c r="AA22" s="318">
        <f>SUM(SalLed181937[[#This Row],[P8]:[P12]])</f>
        <v>0</v>
      </c>
      <c r="AB22" s="312">
        <f>SUM(SalLed181937[[#This Row],[P1]])+SalLed181937[[#This Row],[P2]]</f>
        <v>0</v>
      </c>
      <c r="AC22" s="301">
        <f>SUM(SalLed181937[[#This Row],[Total Budget]]-SalLed181937[[#This Row],[YTD Date Actuals *  Add New Period @ Payroll Reconciliation]])</f>
        <v>0</v>
      </c>
      <c r="AD22" s="306">
        <f>SUM(SalLed181937[[#This Row],[P1]:[P6]])</f>
        <v>0</v>
      </c>
      <c r="AE22" s="306">
        <f>SUM(SalLed181937[[#This Row],[P7]:[P12]])</f>
        <v>0</v>
      </c>
      <c r="AF22" s="306">
        <f>IF(SalLed181937[[#This Row],[P9]]=0,0,(SalLed181937[[#This Row],[P7]]+SalLed181937[[#This Row],[P12]]))</f>
        <v>0</v>
      </c>
      <c r="AG22" s="301">
        <f>IF(OR(SalLed181937[[#This Row],[Account]]=601803,SalLed181937[[#This Row],[Account]]=601822),SUM(SalLed181937[[#This Row],[P3]:[P7]],0))</f>
        <v>0</v>
      </c>
      <c r="AH22" s="301">
        <f>IF(OR(C22=601803,C22=601301,C22=601822,C22=601807),SUM(SalLed181937[[#This Row],[P8]:[P12]]),0)</f>
        <v>0</v>
      </c>
      <c r="AI22" s="301">
        <f>IF(OR(C22=601803,C22=601301,C22=601822,C22=601807),SUM(SalLed181937[[#This Row],[P7]:[P12]]),0)</f>
        <v>0</v>
      </c>
      <c r="AJ22" s="301">
        <f>IF(SalLed181937[[#This Row],[Account]]=601803,SalLed181937[[#This Row],[P5]]-SalLed181937[[#This Row],[P4]],0)*8</f>
        <v>0</v>
      </c>
      <c r="AK22" s="301"/>
    </row>
    <row r="23" spans="1:37" s="80" customFormat="1" ht="15" customHeight="1">
      <c r="A23" s="180">
        <v>48500</v>
      </c>
      <c r="B23" s="181">
        <v>1013</v>
      </c>
      <c r="C23" s="182">
        <v>601822</v>
      </c>
      <c r="D23" s="182" t="s">
        <v>265</v>
      </c>
      <c r="E23" s="399" t="s">
        <v>275</v>
      </c>
      <c r="F23" s="11">
        <v>0</v>
      </c>
      <c r="G23" s="11">
        <v>0</v>
      </c>
      <c r="H23" s="11">
        <v>0</v>
      </c>
      <c r="I23" s="407">
        <f>SalLed181937[[#This Row],[Base Salary after GSI ]]-SUM((SalLed181937[[#This Row],[Starting Base Salary]:[GSI $ Identified by Faculty Affairs]]))</f>
        <v>0</v>
      </c>
      <c r="J23" s="179">
        <v>0</v>
      </c>
      <c r="K23" s="98">
        <v>0</v>
      </c>
      <c r="L23" s="396">
        <f>SalLed181937[[#This Row],[Fall Transfers]]+SalLed181937[[#This Row],[Spring Transfers]]</f>
        <v>0</v>
      </c>
      <c r="M23" s="396">
        <v>0</v>
      </c>
      <c r="N23" s="396">
        <v>0</v>
      </c>
      <c r="O23" s="98">
        <v>0</v>
      </c>
      <c r="P23" s="98">
        <v>0</v>
      </c>
      <c r="Q23" s="98">
        <v>0</v>
      </c>
      <c r="R23" s="98">
        <v>0</v>
      </c>
      <c r="S23" s="98">
        <v>0</v>
      </c>
      <c r="T23" s="98">
        <v>0</v>
      </c>
      <c r="U23" s="98">
        <v>0</v>
      </c>
      <c r="V23" s="98">
        <v>0</v>
      </c>
      <c r="W23" s="98">
        <v>0</v>
      </c>
      <c r="X23" s="98">
        <v>0</v>
      </c>
      <c r="Y23" s="397">
        <f>SalLed181937[[#This Row],[P1]]+SalLed181937[[#This Row],[P2]]</f>
        <v>0</v>
      </c>
      <c r="Z23" s="397">
        <f>SalLed181937[[#This Row],[P3]]+SalLed181937[[#This Row],[P4]]+SalLed181937[[#This Row],[P5]]+SalLed181937[[#This Row],[P6]]+SalLed181937[[#This Row],[P7]]</f>
        <v>0</v>
      </c>
      <c r="AA23" s="397">
        <f>SUM(SalLed181937[[#This Row],[P8]:[P12]])</f>
        <v>0</v>
      </c>
      <c r="AB23" s="312">
        <f>SUM(SalLed181937[[#This Row],[P1]])+SalLed181937[[#This Row],[P2]]</f>
        <v>0</v>
      </c>
      <c r="AC23" s="301">
        <f>SUM(SalLed181937[[#This Row],[Total Budget]]-SalLed181937[[#This Row],[YTD Date Actuals *  Add New Period @ Payroll Reconciliation]])</f>
        <v>0</v>
      </c>
      <c r="AD23" s="397">
        <f>SUM(SalLed181937[[#This Row],[P1]:[P6]])</f>
        <v>0</v>
      </c>
      <c r="AE23" s="397">
        <f>SUM(SalLed181937[[#This Row],[P7]:[P12]])</f>
        <v>0</v>
      </c>
      <c r="AF23" s="397">
        <f>IF(SalLed181937[[#This Row],[P9]]=0,0,(SalLed181937[[#This Row],[P7]]+SalLed181937[[#This Row],[P12]]))</f>
        <v>0</v>
      </c>
      <c r="AG23" s="301">
        <f>IF(OR(SalLed181937[[#This Row],[Account]]=601803,SalLed181937[[#This Row],[Account]]=601822),SUM(SalLed181937[[#This Row],[P3]:[P7]],0))</f>
        <v>0</v>
      </c>
      <c r="AH23" s="301">
        <f>IF(OR(C23=601803,C23=601301,C23=601822,C23=601807),SUM(SalLed181937[[#This Row],[P8]:[P12]]),0)</f>
        <v>0</v>
      </c>
      <c r="AI23" s="301">
        <f>IF(OR(C23=601803,C23=601301,C23=601822,C23=601807),SUM(SalLed181937[[#This Row],[P7]:[P12]]),0)</f>
        <v>0</v>
      </c>
      <c r="AJ23" s="311">
        <f>IF(SalLed181937[[#This Row],[Account]]=601803,SalLed181937[[#This Row],[P5]]-SalLed181937[[#This Row],[P4]],0)*8</f>
        <v>0</v>
      </c>
      <c r="AK23" s="311"/>
    </row>
    <row r="24" spans="1:37" s="80" customFormat="1" ht="15" customHeight="1">
      <c r="A24" s="180">
        <v>48500</v>
      </c>
      <c r="B24" s="181">
        <v>1013</v>
      </c>
      <c r="C24" s="182">
        <v>601822</v>
      </c>
      <c r="D24" s="182" t="s">
        <v>265</v>
      </c>
      <c r="E24" s="183" t="s">
        <v>276</v>
      </c>
      <c r="F24" s="11">
        <v>0</v>
      </c>
      <c r="G24" s="11">
        <v>0</v>
      </c>
      <c r="H24" s="11">
        <v>0</v>
      </c>
      <c r="I24" s="407">
        <f>SalLed181937[[#This Row],[Base Salary after GSI ]]-SUM((SalLed181937[[#This Row],[Starting Base Salary]:[GSI $ Identified by Faculty Affairs]]))</f>
        <v>0</v>
      </c>
      <c r="J24" s="179">
        <v>0</v>
      </c>
      <c r="K24" s="98">
        <v>0</v>
      </c>
      <c r="L24" s="184">
        <f>SalLed181937[[#This Row],[Fall Transfers]]+SalLed181937[[#This Row],[Spring Transfers]]</f>
        <v>0</v>
      </c>
      <c r="M24" s="184">
        <v>0</v>
      </c>
      <c r="N24" s="184">
        <v>0</v>
      </c>
      <c r="O24" s="98">
        <v>0</v>
      </c>
      <c r="P24" s="98">
        <v>0</v>
      </c>
      <c r="Q24" s="98">
        <v>0</v>
      </c>
      <c r="R24" s="98">
        <v>0</v>
      </c>
      <c r="S24" s="98">
        <v>0</v>
      </c>
      <c r="T24" s="98">
        <v>0</v>
      </c>
      <c r="U24" s="98">
        <v>0</v>
      </c>
      <c r="V24" s="98">
        <v>0</v>
      </c>
      <c r="W24" s="98">
        <v>0</v>
      </c>
      <c r="X24" s="98">
        <v>0</v>
      </c>
      <c r="Y24" s="306">
        <f>SalLed181937[[#This Row],[P1]]+SalLed181937[[#This Row],[P2]]</f>
        <v>0</v>
      </c>
      <c r="Z24" s="306">
        <f>SalLed181937[[#This Row],[P3]]+SalLed181937[[#This Row],[P4]]+SalLed181937[[#This Row],[P5]]+SalLed181937[[#This Row],[P6]]+SalLed181937[[#This Row],[P7]]</f>
        <v>0</v>
      </c>
      <c r="AA24" s="306">
        <f>SUM(SalLed181937[[#This Row],[P8]:[P12]])</f>
        <v>0</v>
      </c>
      <c r="AB24" s="312">
        <f>SUM(SalLed181937[[#This Row],[P1]])+SalLed181937[[#This Row],[P2]]</f>
        <v>0</v>
      </c>
      <c r="AC24" s="301">
        <f>SUM(SalLed181937[[#This Row],[Total Budget]]-SalLed181937[[#This Row],[YTD Date Actuals *  Add New Period @ Payroll Reconciliation]])</f>
        <v>0</v>
      </c>
      <c r="AD24" s="306">
        <f>SUM(SalLed181937[[#This Row],[P1]:[P6]])</f>
        <v>0</v>
      </c>
      <c r="AE24" s="306">
        <f>SUM(SalLed181937[[#This Row],[P7]:[P12]])</f>
        <v>0</v>
      </c>
      <c r="AF24" s="306">
        <f>IF(SalLed181937[[#This Row],[P9]]=0,0,(SalLed181937[[#This Row],[P7]]+SalLed181937[[#This Row],[P12]]))</f>
        <v>0</v>
      </c>
      <c r="AG24" s="301">
        <f>IF(OR(SalLed181937[[#This Row],[Account]]=601803,SalLed181937[[#This Row],[Account]]=601822),SUM(SalLed181937[[#This Row],[P3]:[P7]],0))</f>
        <v>0</v>
      </c>
      <c r="AH24" s="301">
        <f>IF(OR(C24=601803,C24=601301,C24=601822,C24=601807),SUM(SalLed181937[[#This Row],[P8]:[P12]]),0)</f>
        <v>0</v>
      </c>
      <c r="AI24" s="301">
        <f>IF(OR(C24=601803,C24=601301,C24=601822,C24=601807),SUM(SalLed181937[[#This Row],[P7]:[P12]]),0)</f>
        <v>0</v>
      </c>
      <c r="AJ24" s="311">
        <f>IF(SalLed181937[[#This Row],[Account]]=601803,SalLed181937[[#This Row],[P5]]-SalLed181937[[#This Row],[P4]],0)*8</f>
        <v>0</v>
      </c>
      <c r="AK24" s="311"/>
    </row>
    <row r="25" spans="1:37" s="80" customFormat="1" ht="15" customHeight="1">
      <c r="A25" s="180">
        <v>48500</v>
      </c>
      <c r="B25" s="181">
        <v>1013</v>
      </c>
      <c r="C25" s="182">
        <v>601822</v>
      </c>
      <c r="D25" s="182" t="s">
        <v>265</v>
      </c>
      <c r="E25" s="183" t="s">
        <v>277</v>
      </c>
      <c r="F25" s="11">
        <v>0</v>
      </c>
      <c r="G25" s="11">
        <v>0</v>
      </c>
      <c r="H25" s="11">
        <v>0</v>
      </c>
      <c r="I25" s="407">
        <f>SalLed181937[[#This Row],[Base Salary after GSI ]]-SUM((SalLed181937[[#This Row],[Starting Base Salary]:[GSI $ Identified by Faculty Affairs]]))</f>
        <v>0</v>
      </c>
      <c r="J25" s="179">
        <v>0</v>
      </c>
      <c r="K25" s="98">
        <v>0</v>
      </c>
      <c r="L25" s="184">
        <f>SalLed181937[[#This Row],[Fall Transfers]]+SalLed181937[[#This Row],[Spring Transfers]]</f>
        <v>0</v>
      </c>
      <c r="M25" s="184">
        <v>0</v>
      </c>
      <c r="N25" s="184">
        <v>0</v>
      </c>
      <c r="O25" s="98">
        <v>0</v>
      </c>
      <c r="P25" s="98">
        <v>0</v>
      </c>
      <c r="Q25" s="98">
        <v>0</v>
      </c>
      <c r="R25" s="98">
        <v>0</v>
      </c>
      <c r="S25" s="98">
        <v>0</v>
      </c>
      <c r="T25" s="98">
        <v>0</v>
      </c>
      <c r="U25" s="98">
        <v>0</v>
      </c>
      <c r="V25" s="98">
        <v>0</v>
      </c>
      <c r="W25" s="98">
        <v>0</v>
      </c>
      <c r="X25" s="98">
        <v>0</v>
      </c>
      <c r="Y25" s="306">
        <f>SalLed181937[[#This Row],[P1]]+SalLed181937[[#This Row],[P2]]</f>
        <v>0</v>
      </c>
      <c r="Z25" s="306">
        <f>SalLed181937[[#This Row],[P3]]+SalLed181937[[#This Row],[P4]]+SalLed181937[[#This Row],[P5]]+SalLed181937[[#This Row],[P6]]+SalLed181937[[#This Row],[P7]]</f>
        <v>0</v>
      </c>
      <c r="AA25" s="306">
        <f>SUM(SalLed181937[[#This Row],[P8]:[P12]])</f>
        <v>0</v>
      </c>
      <c r="AB25" s="312">
        <f>SUM(SalLed181937[[#This Row],[P1]])+SalLed181937[[#This Row],[P2]]</f>
        <v>0</v>
      </c>
      <c r="AC25" s="301">
        <f>SUM(SalLed181937[[#This Row],[Total Budget]]-SalLed181937[[#This Row],[YTD Date Actuals *  Add New Period @ Payroll Reconciliation]])</f>
        <v>0</v>
      </c>
      <c r="AD25" s="306">
        <f>SUM(SalLed181937[[#This Row],[P1]:[P6]])</f>
        <v>0</v>
      </c>
      <c r="AE25" s="306">
        <f>SUM(SalLed181937[[#This Row],[P7]:[P12]])</f>
        <v>0</v>
      </c>
      <c r="AF25" s="306">
        <f>IF(SalLed181937[[#This Row],[P9]]=0,0,(SalLed181937[[#This Row],[P7]]+SalLed181937[[#This Row],[P12]]))</f>
        <v>0</v>
      </c>
      <c r="AG25" s="301">
        <f>IF(OR(SalLed181937[[#This Row],[Account]]=601803,SalLed181937[[#This Row],[Account]]=601822),SUM(SalLed181937[[#This Row],[P3]:[P7]],0))</f>
        <v>0</v>
      </c>
      <c r="AH25" s="301">
        <f>IF(OR(C25=601803,C25=601301,C25=601822,C25=601807),SUM(SalLed181937[[#This Row],[P8]:[P12]]),0)</f>
        <v>0</v>
      </c>
      <c r="AI25" s="301">
        <f>IF(OR(C25=601803,C25=601301,C25=601822,C25=601807),SUM(SalLed181937[[#This Row],[P7]:[P12]]),0)</f>
        <v>0</v>
      </c>
      <c r="AJ25" s="311">
        <f>IF(SalLed181937[[#This Row],[Account]]=601803,SalLed181937[[#This Row],[P5]]-SalLed181937[[#This Row],[P4]],0)*8</f>
        <v>0</v>
      </c>
      <c r="AK25" s="311"/>
    </row>
    <row r="26" spans="1:37" ht="15" customHeight="1">
      <c r="A26" s="180">
        <v>48500</v>
      </c>
      <c r="B26" s="181">
        <v>1013</v>
      </c>
      <c r="C26" s="182">
        <v>601822</v>
      </c>
      <c r="D26" s="182" t="s">
        <v>265</v>
      </c>
      <c r="E26" s="183" t="s">
        <v>278</v>
      </c>
      <c r="F26" s="11">
        <v>0</v>
      </c>
      <c r="G26" s="11">
        <v>0</v>
      </c>
      <c r="H26" s="11">
        <v>0</v>
      </c>
      <c r="I26" s="407">
        <f>SalLed181937[[#This Row],[Base Salary after GSI ]]-SUM((SalLed181937[[#This Row],[Starting Base Salary]:[GSI $ Identified by Faculty Affairs]]))</f>
        <v>0</v>
      </c>
      <c r="J26" s="179">
        <v>0</v>
      </c>
      <c r="K26" s="98">
        <v>0</v>
      </c>
      <c r="L26" s="184">
        <f>SalLed181937[[#This Row],[Fall Transfers]]+SalLed181937[[#This Row],[Spring Transfers]]</f>
        <v>0</v>
      </c>
      <c r="M26" s="184">
        <v>0</v>
      </c>
      <c r="N26" s="184">
        <v>0</v>
      </c>
      <c r="O26" s="98">
        <v>0</v>
      </c>
      <c r="P26" s="98">
        <v>0</v>
      </c>
      <c r="Q26" s="98">
        <v>0</v>
      </c>
      <c r="R26" s="98">
        <v>0</v>
      </c>
      <c r="S26" s="98">
        <v>0</v>
      </c>
      <c r="T26" s="98">
        <v>0</v>
      </c>
      <c r="U26" s="98">
        <v>0</v>
      </c>
      <c r="V26" s="98">
        <v>0</v>
      </c>
      <c r="W26" s="98">
        <v>0</v>
      </c>
      <c r="X26" s="98">
        <v>0</v>
      </c>
      <c r="Y26" s="306">
        <f>SalLed181937[[#This Row],[P1]]+SalLed181937[[#This Row],[P2]]</f>
        <v>0</v>
      </c>
      <c r="Z26" s="306">
        <f>SalLed181937[[#This Row],[P3]]+SalLed181937[[#This Row],[P4]]+SalLed181937[[#This Row],[P5]]+SalLed181937[[#This Row],[P6]]+SalLed181937[[#This Row],[P7]]</f>
        <v>0</v>
      </c>
      <c r="AA26" s="306">
        <f>SUM(SalLed181937[[#This Row],[P8]:[P12]])</f>
        <v>0</v>
      </c>
      <c r="AB26" s="312">
        <f>SUM(SalLed181937[[#This Row],[P1]])+SalLed181937[[#This Row],[P2]]</f>
        <v>0</v>
      </c>
      <c r="AC26" s="301">
        <f>SUM(SalLed181937[[#This Row],[Total Budget]]-SalLed181937[[#This Row],[YTD Date Actuals *  Add New Period @ Payroll Reconciliation]])</f>
        <v>0</v>
      </c>
      <c r="AD26" s="306">
        <f>SUM(SalLed181937[[#This Row],[P1]:[P6]])</f>
        <v>0</v>
      </c>
      <c r="AE26" s="306">
        <f>SUM(SalLed181937[[#This Row],[P7]:[P12]])</f>
        <v>0</v>
      </c>
      <c r="AF26" s="306">
        <f>IF(SalLed181937[[#This Row],[P9]]=0,0,(SalLed181937[[#This Row],[P7]]+SalLed181937[[#This Row],[P12]]))</f>
        <v>0</v>
      </c>
      <c r="AG26" s="301">
        <f>IF(OR(SalLed181937[[#This Row],[Account]]=601803,SalLed181937[[#This Row],[Account]]=601822),SUM(SalLed181937[[#This Row],[P3]:[P7]],0))</f>
        <v>0</v>
      </c>
      <c r="AH26" s="301">
        <f>IF(OR(C26=601803,C26=601301,C26=601822,C26=601807),SUM(SalLed181937[[#This Row],[P8]:[P12]]),0)</f>
        <v>0</v>
      </c>
      <c r="AI26" s="301">
        <f>IF(OR(C26=601803,C26=601301,C26=601822,C26=601807),SUM(SalLed181937[[#This Row],[P7]:[P12]]),0)</f>
        <v>0</v>
      </c>
      <c r="AJ26" s="311">
        <f>IF(SalLed181937[[#This Row],[Account]]=601803,SalLed181937[[#This Row],[P5]]-SalLed181937[[#This Row],[P4]],0)*8</f>
        <v>0</v>
      </c>
      <c r="AK26" s="311"/>
    </row>
    <row r="27" spans="1:37" ht="15" customHeight="1">
      <c r="A27" s="180">
        <v>48500</v>
      </c>
      <c r="B27" s="181">
        <v>1013</v>
      </c>
      <c r="C27" s="182">
        <v>601822</v>
      </c>
      <c r="D27" s="182" t="s">
        <v>265</v>
      </c>
      <c r="E27" s="183" t="s">
        <v>279</v>
      </c>
      <c r="F27" s="11">
        <v>0</v>
      </c>
      <c r="G27" s="11">
        <v>0</v>
      </c>
      <c r="H27" s="11">
        <v>0</v>
      </c>
      <c r="I27" s="407">
        <f>SalLed181937[[#This Row],[Base Salary after GSI ]]-SUM((SalLed181937[[#This Row],[Starting Base Salary]:[GSI $ Identified by Faculty Affairs]]))</f>
        <v>0</v>
      </c>
      <c r="J27" s="179">
        <v>0</v>
      </c>
      <c r="K27" s="98">
        <v>0</v>
      </c>
      <c r="L27" s="184">
        <f>SalLed181937[[#This Row],[Fall Transfers]]+SalLed181937[[#This Row],[Spring Transfers]]</f>
        <v>0</v>
      </c>
      <c r="M27" s="184">
        <v>0</v>
      </c>
      <c r="N27" s="184">
        <v>0</v>
      </c>
      <c r="O27" s="98">
        <v>0</v>
      </c>
      <c r="P27" s="98">
        <v>0</v>
      </c>
      <c r="Q27" s="98">
        <v>0</v>
      </c>
      <c r="R27" s="98">
        <v>0</v>
      </c>
      <c r="S27" s="98">
        <v>0</v>
      </c>
      <c r="T27" s="98">
        <v>0</v>
      </c>
      <c r="U27" s="98">
        <v>0</v>
      </c>
      <c r="V27" s="98">
        <v>0</v>
      </c>
      <c r="W27" s="98">
        <v>0</v>
      </c>
      <c r="X27" s="98">
        <v>0</v>
      </c>
      <c r="Y27" s="306">
        <f>SalLed181937[[#This Row],[P1]]+SalLed181937[[#This Row],[P2]]</f>
        <v>0</v>
      </c>
      <c r="Z27" s="306">
        <f>SalLed181937[[#This Row],[P3]]+SalLed181937[[#This Row],[P4]]+SalLed181937[[#This Row],[P5]]+SalLed181937[[#This Row],[P6]]+SalLed181937[[#This Row],[P7]]</f>
        <v>0</v>
      </c>
      <c r="AA27" s="306">
        <f>SUM(SalLed181937[[#This Row],[P8]:[P12]])</f>
        <v>0</v>
      </c>
      <c r="AB27" s="312">
        <f>SUM(SalLed181937[[#This Row],[P1]])+SalLed181937[[#This Row],[P2]]</f>
        <v>0</v>
      </c>
      <c r="AC27" s="301">
        <f>SUM(SalLed181937[[#This Row],[Total Budget]]-SalLed181937[[#This Row],[YTD Date Actuals *  Add New Period @ Payroll Reconciliation]])</f>
        <v>0</v>
      </c>
      <c r="AD27" s="306">
        <f>SUM(SalLed181937[[#This Row],[P1]:[P6]])</f>
        <v>0</v>
      </c>
      <c r="AE27" s="306">
        <f>SUM(SalLed181937[[#This Row],[P7]:[P12]])</f>
        <v>0</v>
      </c>
      <c r="AF27" s="306">
        <f>IF(SalLed181937[[#This Row],[P9]]=0,0,(SalLed181937[[#This Row],[P7]]+SalLed181937[[#This Row],[P12]]))</f>
        <v>0</v>
      </c>
      <c r="AG27" s="301">
        <f>IF(OR(SalLed181937[[#This Row],[Account]]=601803,SalLed181937[[#This Row],[Account]]=601822),SUM(SalLed181937[[#This Row],[P3]:[P7]],0))</f>
        <v>0</v>
      </c>
      <c r="AH27" s="301">
        <f>IF(OR(C27=601803,C27=601301,C27=601822,C27=601807),SUM(SalLed181937[[#This Row],[P8]:[P12]]),0)</f>
        <v>0</v>
      </c>
      <c r="AI27" s="301">
        <f>IF(OR(C27=601803,C27=601301,C27=601822,C27=601807),SUM(SalLed181937[[#This Row],[P7]:[P12]]),0)</f>
        <v>0</v>
      </c>
      <c r="AJ27" s="311">
        <f>IF(SalLed181937[[#This Row],[Account]]=601803,SalLed181937[[#This Row],[P5]]-SalLed181937[[#This Row],[P4]],0)*8</f>
        <v>0</v>
      </c>
      <c r="AK27" s="311"/>
    </row>
    <row r="28" spans="1:37" ht="15.75" customHeight="1">
      <c r="A28" s="95">
        <v>48500</v>
      </c>
      <c r="B28" s="75">
        <v>1013</v>
      </c>
      <c r="C28" s="96">
        <v>601822</v>
      </c>
      <c r="D28" s="96" t="s">
        <v>265</v>
      </c>
      <c r="E28" s="417" t="s">
        <v>280</v>
      </c>
      <c r="F28" s="11">
        <v>0</v>
      </c>
      <c r="G28" s="11">
        <v>0</v>
      </c>
      <c r="H28" s="11">
        <v>0</v>
      </c>
      <c r="I28" s="407">
        <f>SalLed181937[[#This Row],[Base Salary after GSI ]]-SUM((SalLed181937[[#This Row],[Starting Base Salary]:[GSI $ Identified by Faculty Affairs]]))</f>
        <v>0</v>
      </c>
      <c r="J28" s="179">
        <v>0</v>
      </c>
      <c r="K28" s="98">
        <v>0</v>
      </c>
      <c r="L28" s="98">
        <f>SalLed181937[[#This Row],[Fall Transfers]]+SalLed181937[[#This Row],[Spring Transfers]]</f>
        <v>0</v>
      </c>
      <c r="M28" s="98">
        <v>0</v>
      </c>
      <c r="N28" s="98">
        <v>0</v>
      </c>
      <c r="O28" s="98">
        <v>0</v>
      </c>
      <c r="P28" s="98">
        <v>0</v>
      </c>
      <c r="Q28" s="98">
        <v>0</v>
      </c>
      <c r="R28" s="98">
        <v>0</v>
      </c>
      <c r="S28" s="98">
        <v>0</v>
      </c>
      <c r="T28" s="98">
        <v>0</v>
      </c>
      <c r="U28" s="98">
        <v>0</v>
      </c>
      <c r="V28" s="98">
        <v>0</v>
      </c>
      <c r="W28" s="98">
        <v>0</v>
      </c>
      <c r="X28" s="98">
        <v>0</v>
      </c>
      <c r="Y28" s="318">
        <f>SalLed181937[[#This Row],[P1]]+SalLed181937[[#This Row],[P2]]</f>
        <v>0</v>
      </c>
      <c r="Z28" s="318">
        <f>SalLed181937[[#This Row],[P3]]+SalLed181937[[#This Row],[P4]]+SalLed181937[[#This Row],[P5]]+SalLed181937[[#This Row],[P6]]+SalLed181937[[#This Row],[P7]]</f>
        <v>0</v>
      </c>
      <c r="AA28" s="318">
        <f>SUM(SalLed181937[[#This Row],[P8]:[P12]])</f>
        <v>0</v>
      </c>
      <c r="AB28" s="312">
        <f>SUM(SalLed181937[[#This Row],[P1]])+SalLed181937[[#This Row],[P2]]</f>
        <v>0</v>
      </c>
      <c r="AC28" s="301">
        <f>SUM(SalLed181937[[#This Row],[Total Budget]]-SalLed181937[[#This Row],[YTD Date Actuals *  Add New Period @ Payroll Reconciliation]])</f>
        <v>0</v>
      </c>
      <c r="AD28" s="318">
        <f>SUM(SalLed181937[[#This Row],[P1]:[P6]])</f>
        <v>0</v>
      </c>
      <c r="AE28" s="318">
        <f>SUM(SalLed181937[[#This Row],[P7]:[P12]])</f>
        <v>0</v>
      </c>
      <c r="AF28" s="318">
        <f>IF(SalLed181937[[#This Row],[P9]]=0,0,(SalLed181937[[#This Row],[P7]]+SalLed181937[[#This Row],[P12]]))</f>
        <v>0</v>
      </c>
      <c r="AG28" s="301">
        <f>IF(OR(SalLed181937[[#This Row],[Account]]=601803,SalLed181937[[#This Row],[Account]]=601822),SUM(SalLed181937[[#This Row],[P3]:[P7]],0))</f>
        <v>0</v>
      </c>
      <c r="AH28" s="301">
        <f>IF(OR(C28=601803,C28=601301,C28=601822,C28=601807),SUM(SalLed181937[[#This Row],[P8]:[P12]]),0)</f>
        <v>0</v>
      </c>
      <c r="AI28" s="301">
        <f>IF(OR(C28=601803,C28=601301,C28=601822,C28=601807),SUM(SalLed181937[[#This Row],[P7]:[P12]]),0)</f>
        <v>0</v>
      </c>
      <c r="AJ28" s="311">
        <f>IF(SalLed181937[[#This Row],[Account]]=601803,SalLed181937[[#This Row],[P5]]-SalLed181937[[#This Row],[P4]],0)*8</f>
        <v>0</v>
      </c>
      <c r="AK28" s="311"/>
    </row>
    <row r="29" spans="1:37" ht="15.75" customHeight="1">
      <c r="A29" s="95">
        <v>48500</v>
      </c>
      <c r="B29" s="75">
        <v>1014</v>
      </c>
      <c r="C29" s="96">
        <v>601803</v>
      </c>
      <c r="D29" s="96" t="s">
        <v>265</v>
      </c>
      <c r="E29" s="26" t="s">
        <v>281</v>
      </c>
      <c r="F29" s="11">
        <v>0</v>
      </c>
      <c r="G29" s="11">
        <v>0</v>
      </c>
      <c r="H29" s="11">
        <v>0</v>
      </c>
      <c r="I29" s="407">
        <f>SalLed181937[[#This Row],[Base Salary after GSI ]]-SUM((SalLed181937[[#This Row],[Starting Base Salary]:[GSI $ Identified by Faculty Affairs]]))</f>
        <v>0</v>
      </c>
      <c r="J29" s="179">
        <v>0</v>
      </c>
      <c r="K29" s="98">
        <v>0</v>
      </c>
      <c r="L29" s="98">
        <f>SalLed181937[[#This Row],[Fall Transfers]]+SalLed181937[[#This Row],[Spring Transfers]]</f>
        <v>0</v>
      </c>
      <c r="M29" s="98">
        <v>1373.6</v>
      </c>
      <c r="N29" s="98">
        <v>1373.6</v>
      </c>
      <c r="O29" s="98">
        <v>1373.6</v>
      </c>
      <c r="P29" s="98">
        <v>1373.6</v>
      </c>
      <c r="Q29" s="98">
        <v>1373.6</v>
      </c>
      <c r="R29" s="98">
        <v>1373.6</v>
      </c>
      <c r="S29" s="98">
        <v>1373.6</v>
      </c>
      <c r="T29" s="98">
        <v>0</v>
      </c>
      <c r="U29" s="98">
        <v>0</v>
      </c>
      <c r="V29" s="98">
        <v>0</v>
      </c>
      <c r="W29" s="98">
        <v>0</v>
      </c>
      <c r="X29" s="98">
        <v>0</v>
      </c>
      <c r="Y29" s="318">
        <f>SalLed181937[[#This Row],[P1]]+SalLed181937[[#This Row],[P2]]</f>
        <v>2747.2</v>
      </c>
      <c r="Z29" s="318">
        <f>SalLed181937[[#This Row],[P3]]+SalLed181937[[#This Row],[P4]]+SalLed181937[[#This Row],[P5]]+SalLed181937[[#This Row],[P6]]+SalLed181937[[#This Row],[P7]]</f>
        <v>6868</v>
      </c>
      <c r="AA29" s="318">
        <f>SUM(SalLed181937[[#This Row],[P8]:[P12]])</f>
        <v>0</v>
      </c>
      <c r="AB29" s="312">
        <f>SUM(SalLed181937[[#This Row],[P1]])+SalLed181937[[#This Row],[P2]]</f>
        <v>2747.2</v>
      </c>
      <c r="AC29" s="301">
        <f>SUM(SalLed181937[[#This Row],[Total Budget]]-SalLed181937[[#This Row],[YTD Date Actuals *  Add New Period @ Payroll Reconciliation]])</f>
        <v>-2747.2</v>
      </c>
      <c r="AD29" s="318">
        <f>SUM(SalLed181937[[#This Row],[P1]:[P6]])</f>
        <v>8241.6</v>
      </c>
      <c r="AE29" s="318">
        <f>SUM(SalLed181937[[#This Row],[P7]:[P12]])</f>
        <v>1373.6</v>
      </c>
      <c r="AF29" s="318">
        <f>IF(SalLed181937[[#This Row],[P9]]=0,0,(SalLed181937[[#This Row],[P7]]+SalLed181937[[#This Row],[P12]]))</f>
        <v>0</v>
      </c>
      <c r="AG29" s="301">
        <f>IF(OR(SalLed181937[[#This Row],[Account]]=601803,SalLed181937[[#This Row],[Account]]=601822),SUM(SalLed181937[[#This Row],[P3]:[P7]],0))</f>
        <v>6868</v>
      </c>
      <c r="AH29" s="301">
        <f>IF(OR(C29=601803,C29=601301,C29=601822,C29=601807),SUM(SalLed181937[[#This Row],[P8]:[P12]]),0)</f>
        <v>0</v>
      </c>
      <c r="AI29" s="301">
        <f>IF(OR(C29=601803,C29=601301,C29=601822,C29=601807),SUM(SalLed181937[[#This Row],[P7]:[P12]]),0)</f>
        <v>1373.6</v>
      </c>
      <c r="AJ29" s="300">
        <f>IF(SalLed181937[[#This Row],[Account]]=601803,SalLed181937[[#This Row],[P5]]-SalLed181937[[#This Row],[P4]],0)*8</f>
        <v>0</v>
      </c>
      <c r="AK29" s="300"/>
    </row>
    <row r="30" spans="1:37" ht="15.75" customHeight="1">
      <c r="A30" s="95">
        <v>48500</v>
      </c>
      <c r="B30" s="75">
        <v>1014</v>
      </c>
      <c r="C30" s="96">
        <v>601803</v>
      </c>
      <c r="D30" s="96" t="s">
        <v>265</v>
      </c>
      <c r="E30" s="69" t="s">
        <v>282</v>
      </c>
      <c r="F30" s="11">
        <v>0</v>
      </c>
      <c r="G30" s="11">
        <v>0</v>
      </c>
      <c r="H30" s="11">
        <v>0</v>
      </c>
      <c r="I30" s="407">
        <f>SalLed181937[[#This Row],[Base Salary after GSI ]]-SUM((SalLed181937[[#This Row],[Starting Base Salary]:[GSI $ Identified by Faculty Affairs]]))</f>
        <v>0</v>
      </c>
      <c r="J30" s="179">
        <v>0</v>
      </c>
      <c r="K30" s="98">
        <v>0</v>
      </c>
      <c r="L30" s="98">
        <f>SalLed181937[[#This Row],[Fall Transfers]]+SalLed181937[[#This Row],[Spring Transfers]]</f>
        <v>0</v>
      </c>
      <c r="M30" s="98">
        <v>5054</v>
      </c>
      <c r="N30" s="98">
        <v>5054</v>
      </c>
      <c r="O30" s="98">
        <v>5054</v>
      </c>
      <c r="P30" s="98">
        <v>5054</v>
      </c>
      <c r="Q30" s="98">
        <v>5054</v>
      </c>
      <c r="R30" s="98">
        <v>5054</v>
      </c>
      <c r="S30" s="98">
        <v>5054</v>
      </c>
      <c r="T30" s="98">
        <v>0</v>
      </c>
      <c r="U30" s="98">
        <v>0</v>
      </c>
      <c r="V30" s="98">
        <v>0</v>
      </c>
      <c r="W30" s="98">
        <v>0</v>
      </c>
      <c r="X30" s="98">
        <v>0</v>
      </c>
      <c r="Y30" s="318">
        <f>SalLed181937[[#This Row],[P1]]+SalLed181937[[#This Row],[P2]]</f>
        <v>10108</v>
      </c>
      <c r="Z30" s="318">
        <f>SalLed181937[[#This Row],[P3]]+SalLed181937[[#This Row],[P4]]+SalLed181937[[#This Row],[P5]]+SalLed181937[[#This Row],[P6]]+SalLed181937[[#This Row],[P7]]</f>
        <v>25270</v>
      </c>
      <c r="AA30" s="318">
        <f>SUM(SalLed181937[[#This Row],[P8]:[P12]])</f>
        <v>0</v>
      </c>
      <c r="AB30" s="312">
        <f>SUM(SalLed181937[[#This Row],[P1]])+SalLed181937[[#This Row],[P2]]</f>
        <v>10108</v>
      </c>
      <c r="AC30" s="301">
        <f>SUM(SalLed181937[[#This Row],[Total Budget]]-SalLed181937[[#This Row],[YTD Date Actuals *  Add New Period @ Payroll Reconciliation]])</f>
        <v>-10108</v>
      </c>
      <c r="AD30" s="318">
        <f>SUM(SalLed181937[[#This Row],[P1]:[P6]])</f>
        <v>30324</v>
      </c>
      <c r="AE30" s="318">
        <f>SUM(SalLed181937[[#This Row],[P7]:[P12]])</f>
        <v>5054</v>
      </c>
      <c r="AF30" s="318">
        <f>IF(SalLed181937[[#This Row],[P9]]=0,0,(SalLed181937[[#This Row],[P7]]+SalLed181937[[#This Row],[P12]]))</f>
        <v>0</v>
      </c>
      <c r="AG30" s="301">
        <f>IF(OR(SalLed181937[[#This Row],[Account]]=601803,SalLed181937[[#This Row],[Account]]=601822),SUM(SalLed181937[[#This Row],[P3]:[P7]],0))</f>
        <v>25270</v>
      </c>
      <c r="AH30" s="301">
        <f>IF(OR(C30=601803,C30=601301,C30=601822,C30=601807),SUM(SalLed181937[[#This Row],[P8]:[P12]]),0)</f>
        <v>0</v>
      </c>
      <c r="AI30" s="301">
        <f>IF(OR(C30=601803,C30=601301,C30=601822,C30=601807),SUM(SalLed181937[[#This Row],[P7]:[P12]]),0)</f>
        <v>5054</v>
      </c>
      <c r="AJ30" s="300">
        <f>IF(SalLed181937[[#This Row],[Account]]=601803,SalLed181937[[#This Row],[P5]]-SalLed181937[[#This Row],[P4]],0)*8</f>
        <v>0</v>
      </c>
      <c r="AK30" s="300"/>
    </row>
    <row r="31" spans="1:37" ht="15.75" customHeight="1">
      <c r="A31" s="95">
        <v>48500</v>
      </c>
      <c r="B31" s="75">
        <v>1014</v>
      </c>
      <c r="C31" s="96">
        <v>601803</v>
      </c>
      <c r="D31" s="96" t="s">
        <v>265</v>
      </c>
      <c r="E31" s="26" t="s">
        <v>283</v>
      </c>
      <c r="F31" s="11">
        <v>0</v>
      </c>
      <c r="G31" s="11">
        <v>0</v>
      </c>
      <c r="H31" s="11">
        <v>0</v>
      </c>
      <c r="I31" s="407">
        <f>SalLed181937[[#This Row],[Base Salary after GSI ]]-SUM((SalLed181937[[#This Row],[Starting Base Salary]:[GSI $ Identified by Faculty Affairs]]))</f>
        <v>0</v>
      </c>
      <c r="J31" s="179">
        <v>0</v>
      </c>
      <c r="K31" s="98">
        <v>0</v>
      </c>
      <c r="L31" s="98">
        <f>SalLed181937[[#This Row],[Fall Transfers]]+SalLed181937[[#This Row],[Spring Transfers]]</f>
        <v>0</v>
      </c>
      <c r="M31" s="98">
        <v>3230.33</v>
      </c>
      <c r="N31" s="98">
        <v>2643</v>
      </c>
      <c r="O31" s="98">
        <v>2643</v>
      </c>
      <c r="P31" s="98">
        <v>2643</v>
      </c>
      <c r="Q31" s="98">
        <v>2643</v>
      </c>
      <c r="R31" s="98">
        <v>2643</v>
      </c>
      <c r="S31" s="98">
        <v>2643</v>
      </c>
      <c r="T31" s="98">
        <v>0</v>
      </c>
      <c r="U31" s="98">
        <v>0</v>
      </c>
      <c r="V31" s="98">
        <v>0</v>
      </c>
      <c r="W31" s="98">
        <v>0</v>
      </c>
      <c r="X31" s="98">
        <v>0</v>
      </c>
      <c r="Y31" s="318">
        <f>SalLed181937[[#This Row],[P1]]+SalLed181937[[#This Row],[P2]]</f>
        <v>5873.33</v>
      </c>
      <c r="Z31" s="318">
        <f>SalLed181937[[#This Row],[P3]]+SalLed181937[[#This Row],[P4]]+SalLed181937[[#This Row],[P5]]+SalLed181937[[#This Row],[P6]]+SalLed181937[[#This Row],[P7]]</f>
        <v>13215</v>
      </c>
      <c r="AA31" s="318">
        <f>SUM(SalLed181937[[#This Row],[P8]:[P12]])</f>
        <v>0</v>
      </c>
      <c r="AB31" s="312">
        <f>SUM(SalLed181937[[#This Row],[P1]])+SalLed181937[[#This Row],[P2]]</f>
        <v>5873.33</v>
      </c>
      <c r="AC31" s="301">
        <f>SUM(SalLed181937[[#This Row],[Total Budget]]-SalLed181937[[#This Row],[YTD Date Actuals *  Add New Period @ Payroll Reconciliation]])</f>
        <v>-5873.33</v>
      </c>
      <c r="AD31" s="318">
        <f>SUM(SalLed181937[[#This Row],[P1]:[P6]])</f>
        <v>16445.330000000002</v>
      </c>
      <c r="AE31" s="318">
        <f>SUM(SalLed181937[[#This Row],[P7]:[P12]])</f>
        <v>2643</v>
      </c>
      <c r="AF31" s="318">
        <f>IF(SalLed181937[[#This Row],[P9]]=0,0,(SalLed181937[[#This Row],[P7]]+SalLed181937[[#This Row],[P12]]))</f>
        <v>0</v>
      </c>
      <c r="AG31" s="301">
        <f>IF(OR(SalLed181937[[#This Row],[Account]]=601803,SalLed181937[[#This Row],[Account]]=601822),SUM(SalLed181937[[#This Row],[P3]:[P7]],0))</f>
        <v>13215</v>
      </c>
      <c r="AH31" s="301">
        <f>IF(OR(C31=601803,C31=601301,C31=601822,C31=601807),SUM(SalLed181937[[#This Row],[P8]:[P12]]),0)</f>
        <v>0</v>
      </c>
      <c r="AI31" s="301">
        <f>IF(OR(C31=601803,C31=601301,C31=601822,C31=601807),SUM(SalLed181937[[#This Row],[P7]:[P12]]),0)</f>
        <v>2643</v>
      </c>
      <c r="AJ31" s="311">
        <f>IF(SalLed181937[[#This Row],[Account]]=601803,SalLed181937[[#This Row],[P5]]-SalLed181937[[#This Row],[P4]],0)*8</f>
        <v>0</v>
      </c>
      <c r="AK31" s="311"/>
    </row>
    <row r="32" spans="1:37" ht="15.75" customHeight="1">
      <c r="A32" s="95">
        <v>48500</v>
      </c>
      <c r="B32" s="75">
        <v>1014</v>
      </c>
      <c r="C32" s="96">
        <v>601803</v>
      </c>
      <c r="D32" s="96" t="s">
        <v>265</v>
      </c>
      <c r="E32" s="26" t="s">
        <v>284</v>
      </c>
      <c r="F32" s="11">
        <v>0</v>
      </c>
      <c r="G32" s="11">
        <v>0</v>
      </c>
      <c r="H32" s="11">
        <v>0</v>
      </c>
      <c r="I32" s="407">
        <f>SalLed181937[[#This Row],[Base Salary after GSI ]]-SUM((SalLed181937[[#This Row],[Starting Base Salary]:[GSI $ Identified by Faculty Affairs]]))</f>
        <v>0</v>
      </c>
      <c r="J32" s="179">
        <v>0</v>
      </c>
      <c r="K32" s="98">
        <v>0</v>
      </c>
      <c r="L32" s="98">
        <f>SalLed181937[[#This Row],[Fall Transfers]]+SalLed181937[[#This Row],[Spring Transfers]]</f>
        <v>0</v>
      </c>
      <c r="M32" s="98">
        <v>3148.67</v>
      </c>
      <c r="N32" s="98">
        <v>4408.13</v>
      </c>
      <c r="O32" s="98">
        <v>4408.13</v>
      </c>
      <c r="P32" s="98">
        <v>4408.13</v>
      </c>
      <c r="Q32" s="98">
        <v>4408.13</v>
      </c>
      <c r="R32" s="98">
        <v>4408.13</v>
      </c>
      <c r="S32" s="98">
        <v>4408.13</v>
      </c>
      <c r="T32" s="98">
        <v>0</v>
      </c>
      <c r="U32" s="98">
        <v>0</v>
      </c>
      <c r="V32" s="98">
        <v>0</v>
      </c>
      <c r="W32" s="98">
        <v>0</v>
      </c>
      <c r="X32" s="98">
        <v>0</v>
      </c>
      <c r="Y32" s="318">
        <f>SalLed181937[[#This Row],[P1]]+SalLed181937[[#This Row],[P2]]</f>
        <v>7556.8</v>
      </c>
      <c r="Z32" s="318">
        <f>SalLed181937[[#This Row],[P3]]+SalLed181937[[#This Row],[P4]]+SalLed181937[[#This Row],[P5]]+SalLed181937[[#This Row],[P6]]+SalLed181937[[#This Row],[P7]]</f>
        <v>22040.65</v>
      </c>
      <c r="AA32" s="318">
        <f>SUM(SalLed181937[[#This Row],[P8]:[P12]])</f>
        <v>0</v>
      </c>
      <c r="AB32" s="312">
        <f>SUM(SalLed181937[[#This Row],[P1]])+SalLed181937[[#This Row],[P2]]</f>
        <v>7556.8</v>
      </c>
      <c r="AC32" s="301">
        <f>SUM(SalLed181937[[#This Row],[Total Budget]]-SalLed181937[[#This Row],[YTD Date Actuals *  Add New Period @ Payroll Reconciliation]])</f>
        <v>-7556.8</v>
      </c>
      <c r="AD32" s="318">
        <f>SUM(SalLed181937[[#This Row],[P1]:[P6]])</f>
        <v>25189.320000000003</v>
      </c>
      <c r="AE32" s="318">
        <f>SUM(SalLed181937[[#This Row],[P7]:[P12]])</f>
        <v>4408.13</v>
      </c>
      <c r="AF32" s="318">
        <f>IF(SalLed181937[[#This Row],[P9]]=0,0,(SalLed181937[[#This Row],[P7]]+SalLed181937[[#This Row],[P12]]))</f>
        <v>0</v>
      </c>
      <c r="AG32" s="301">
        <f>IF(OR(SalLed181937[[#This Row],[Account]]=601803,SalLed181937[[#This Row],[Account]]=601822),SUM(SalLed181937[[#This Row],[P3]:[P7]],0))</f>
        <v>22040.65</v>
      </c>
      <c r="AH32" s="301">
        <f>IF(OR(C32=601803,C32=601301,C32=601822,C32=601807),SUM(SalLed181937[[#This Row],[P8]:[P12]]),0)</f>
        <v>0</v>
      </c>
      <c r="AI32" s="301">
        <f>IF(OR(C32=601803,C32=601301,C32=601822,C32=601807),SUM(SalLed181937[[#This Row],[P7]:[P12]]),0)</f>
        <v>4408.13</v>
      </c>
      <c r="AJ32" s="300">
        <f>IF(SalLed181937[[#This Row],[Account]]=601803,SalLed181937[[#This Row],[P5]]-SalLed181937[[#This Row],[P4]],0)*8</f>
        <v>0</v>
      </c>
      <c r="AK32" s="300"/>
    </row>
    <row r="33" spans="1:37" ht="15.75" customHeight="1">
      <c r="A33" s="95">
        <v>48500</v>
      </c>
      <c r="B33" s="75">
        <v>1014</v>
      </c>
      <c r="C33" s="96">
        <v>601803</v>
      </c>
      <c r="D33" s="96" t="s">
        <v>265</v>
      </c>
      <c r="E33" s="26" t="s">
        <v>285</v>
      </c>
      <c r="F33" s="11">
        <v>0</v>
      </c>
      <c r="G33" s="11">
        <v>0</v>
      </c>
      <c r="H33" s="11">
        <v>0</v>
      </c>
      <c r="I33" s="407">
        <f>SalLed181937[[#This Row],[Base Salary after GSI ]]-SUM((SalLed181937[[#This Row],[Starting Base Salary]:[GSI $ Identified by Faculty Affairs]]))</f>
        <v>0</v>
      </c>
      <c r="J33" s="179">
        <v>0</v>
      </c>
      <c r="K33" s="98">
        <v>0</v>
      </c>
      <c r="L33" s="98">
        <f>SalLed181937[[#This Row],[Fall Transfers]]+SalLed181937[[#This Row],[Spring Transfers]]</f>
        <v>0</v>
      </c>
      <c r="M33" s="98">
        <v>2720</v>
      </c>
      <c r="N33" s="98">
        <v>2720</v>
      </c>
      <c r="O33" s="98">
        <v>2720</v>
      </c>
      <c r="P33" s="98">
        <v>2720</v>
      </c>
      <c r="Q33" s="98">
        <v>2720</v>
      </c>
      <c r="R33" s="98">
        <v>2720</v>
      </c>
      <c r="S33" s="98">
        <v>2720</v>
      </c>
      <c r="T33" s="98">
        <v>0</v>
      </c>
      <c r="U33" s="98">
        <v>0</v>
      </c>
      <c r="V33" s="98">
        <v>0</v>
      </c>
      <c r="W33" s="98">
        <v>0</v>
      </c>
      <c r="X33" s="98">
        <v>0</v>
      </c>
      <c r="Y33" s="318">
        <f>SalLed181937[[#This Row],[P1]]+SalLed181937[[#This Row],[P2]]</f>
        <v>5440</v>
      </c>
      <c r="Z33" s="318">
        <f>SalLed181937[[#This Row],[P3]]+SalLed181937[[#This Row],[P4]]+SalLed181937[[#This Row],[P5]]+SalLed181937[[#This Row],[P6]]+SalLed181937[[#This Row],[P7]]</f>
        <v>13600</v>
      </c>
      <c r="AA33" s="318">
        <f>SUM(SalLed181937[[#This Row],[P8]:[P12]])</f>
        <v>0</v>
      </c>
      <c r="AB33" s="312">
        <f>SUM(SalLed181937[[#This Row],[P1]])+SalLed181937[[#This Row],[P2]]</f>
        <v>5440</v>
      </c>
      <c r="AC33" s="301">
        <f>SUM(SalLed181937[[#This Row],[Total Budget]]-SalLed181937[[#This Row],[YTD Date Actuals *  Add New Period @ Payroll Reconciliation]])</f>
        <v>-5440</v>
      </c>
      <c r="AD33" s="318">
        <f>SUM(SalLed181937[[#This Row],[P1]:[P6]])</f>
        <v>16320</v>
      </c>
      <c r="AE33" s="318">
        <f>SUM(SalLed181937[[#This Row],[P7]:[P12]])</f>
        <v>2720</v>
      </c>
      <c r="AF33" s="318">
        <f>IF(SalLed181937[[#This Row],[P9]]=0,0,(SalLed181937[[#This Row],[P7]]+SalLed181937[[#This Row],[P12]]))</f>
        <v>0</v>
      </c>
      <c r="AG33" s="301">
        <f>IF(OR(SalLed181937[[#This Row],[Account]]=601803,SalLed181937[[#This Row],[Account]]=601822),SUM(SalLed181937[[#This Row],[P3]:[P7]],0))</f>
        <v>13600</v>
      </c>
      <c r="AH33" s="301">
        <f>IF(OR(C33=601803,C33=601301,C33=601822,C33=601807),SUM(SalLed181937[[#This Row],[P8]:[P12]]),0)</f>
        <v>0</v>
      </c>
      <c r="AI33" s="301">
        <f>IF(OR(C33=601803,C33=601301,C33=601822,C33=601807),SUM(SalLed181937[[#This Row],[P7]:[P12]]),0)</f>
        <v>2720</v>
      </c>
      <c r="AJ33" s="300">
        <f>IF(SalLed181937[[#This Row],[Account]]=601803,SalLed181937[[#This Row],[P5]]-SalLed181937[[#This Row],[P4]],0)*8</f>
        <v>0</v>
      </c>
      <c r="AK33" s="300"/>
    </row>
    <row r="34" spans="1:37" ht="15.75" customHeight="1">
      <c r="A34" s="180">
        <v>48500</v>
      </c>
      <c r="B34" s="181">
        <v>1014</v>
      </c>
      <c r="C34" s="96">
        <v>601803</v>
      </c>
      <c r="D34" s="182" t="s">
        <v>265</v>
      </c>
      <c r="E34" s="183" t="s">
        <v>286</v>
      </c>
      <c r="F34" s="11">
        <v>0</v>
      </c>
      <c r="G34" s="11">
        <v>0</v>
      </c>
      <c r="H34" s="11">
        <v>0</v>
      </c>
      <c r="I34" s="407">
        <f>SalLed181937[[#This Row],[Base Salary after GSI ]]-SUM((SalLed181937[[#This Row],[Starting Base Salary]:[GSI $ Identified by Faculty Affairs]]))</f>
        <v>0</v>
      </c>
      <c r="J34" s="179">
        <v>0</v>
      </c>
      <c r="K34" s="98">
        <v>0</v>
      </c>
      <c r="L34" s="184">
        <f>SalLed181937[[#This Row],[Fall Transfers]]+SalLed181937[[#This Row],[Spring Transfers]]</f>
        <v>0</v>
      </c>
      <c r="M34" s="184">
        <v>1360</v>
      </c>
      <c r="N34" s="184">
        <v>1700</v>
      </c>
      <c r="O34" s="184">
        <v>1700</v>
      </c>
      <c r="P34" s="184">
        <v>1700</v>
      </c>
      <c r="Q34" s="184">
        <v>1700</v>
      </c>
      <c r="R34" s="184">
        <v>1700</v>
      </c>
      <c r="S34" s="184">
        <v>1700</v>
      </c>
      <c r="T34" s="98">
        <v>0</v>
      </c>
      <c r="U34" s="98">
        <v>0</v>
      </c>
      <c r="V34" s="98">
        <v>0</v>
      </c>
      <c r="W34" s="98">
        <v>0</v>
      </c>
      <c r="X34" s="98">
        <v>0</v>
      </c>
      <c r="Y34" s="318">
        <f>SalLed181937[[#This Row],[P1]]+SalLed181937[[#This Row],[P2]]</f>
        <v>3060</v>
      </c>
      <c r="Z34" s="306">
        <f>SalLed181937[[#This Row],[P3]]+SalLed181937[[#This Row],[P4]]+SalLed181937[[#This Row],[P5]]+SalLed181937[[#This Row],[P6]]+SalLed181937[[#This Row],[P7]]</f>
        <v>8500</v>
      </c>
      <c r="AA34" s="306">
        <f>SUM(SalLed181937[[#This Row],[P8]:[P12]])</f>
        <v>0</v>
      </c>
      <c r="AB34" s="312">
        <f>SUM(SalLed181937[[#This Row],[P1]])+SalLed181937[[#This Row],[P2]]</f>
        <v>3060</v>
      </c>
      <c r="AC34" s="301">
        <f>SUM(SalLed181937[[#This Row],[Total Budget]]-SalLed181937[[#This Row],[YTD Date Actuals *  Add New Period @ Payroll Reconciliation]])</f>
        <v>-3060</v>
      </c>
      <c r="AD34" s="306">
        <f>SUM(SalLed181937[[#This Row],[P1]:[P6]])</f>
        <v>9860</v>
      </c>
      <c r="AE34" s="306">
        <f>SUM(SalLed181937[[#This Row],[P7]:[P12]])</f>
        <v>1700</v>
      </c>
      <c r="AF34" s="306">
        <f>IF(SalLed181937[[#This Row],[P9]]=0,0,(SalLed181937[[#This Row],[P7]]+SalLed181937[[#This Row],[P12]]))</f>
        <v>0</v>
      </c>
      <c r="AG34" s="301">
        <f>IF(OR(SalLed181937[[#This Row],[Account]]=601803,SalLed181937[[#This Row],[Account]]=601822),SUM(SalLed181937[[#This Row],[P3]:[P7]],0))</f>
        <v>8500</v>
      </c>
      <c r="AH34" s="301">
        <f>IF(OR(C34=601803,C34=601301,C34=601822,C34=601807),SUM(SalLed181937[[#This Row],[P8]:[P12]]),0)</f>
        <v>0</v>
      </c>
      <c r="AI34" s="301">
        <f>IF(OR(C34=601803,C34=601301,C34=601822,C34=601807),SUM(SalLed181937[[#This Row],[P7]:[P12]]),0)</f>
        <v>1700</v>
      </c>
      <c r="AJ34" s="300">
        <f>IF(SalLed181937[[#This Row],[Account]]=601803,SalLed181937[[#This Row],[P5]]-SalLed181937[[#This Row],[P4]],0)*8</f>
        <v>0</v>
      </c>
      <c r="AK34" s="300"/>
    </row>
    <row r="35" spans="1:37" ht="15.75" customHeight="1">
      <c r="A35" s="180">
        <v>48500</v>
      </c>
      <c r="B35" s="181">
        <v>1014</v>
      </c>
      <c r="C35" s="182">
        <v>601803</v>
      </c>
      <c r="D35" s="182" t="s">
        <v>265</v>
      </c>
      <c r="E35" s="399" t="s">
        <v>287</v>
      </c>
      <c r="F35" s="11">
        <v>0</v>
      </c>
      <c r="G35" s="11">
        <v>0</v>
      </c>
      <c r="H35" s="11">
        <v>0</v>
      </c>
      <c r="I35" s="407">
        <f>SalLed181937[[#This Row],[Base Salary after GSI ]]-SUM((SalLed181937[[#This Row],[Starting Base Salary]:[GSI $ Identified by Faculty Affairs]]))</f>
        <v>0</v>
      </c>
      <c r="J35" s="179">
        <v>0</v>
      </c>
      <c r="K35" s="98">
        <v>0</v>
      </c>
      <c r="L35" s="396">
        <f>SalLed181937[[#This Row],[Fall Transfers]]+SalLed181937[[#This Row],[Spring Transfers]]</f>
        <v>0</v>
      </c>
      <c r="M35" s="396">
        <v>0</v>
      </c>
      <c r="N35" s="396">
        <v>0</v>
      </c>
      <c r="O35" s="396">
        <v>0</v>
      </c>
      <c r="P35" s="396">
        <v>0</v>
      </c>
      <c r="Q35" s="396">
        <v>0</v>
      </c>
      <c r="R35" s="396">
        <v>0</v>
      </c>
      <c r="S35" s="396">
        <v>0</v>
      </c>
      <c r="T35" s="98">
        <v>0</v>
      </c>
      <c r="U35" s="98">
        <v>0</v>
      </c>
      <c r="V35" s="98">
        <v>0</v>
      </c>
      <c r="W35" s="98">
        <v>0</v>
      </c>
      <c r="X35" s="98">
        <v>0</v>
      </c>
      <c r="Y35" s="318">
        <f>SalLed181937[[#This Row],[P1]]+SalLed181937[[#This Row],[P2]]</f>
        <v>0</v>
      </c>
      <c r="Z35" s="397">
        <f>SalLed181937[[#This Row],[P3]]+SalLed181937[[#This Row],[P4]]+SalLed181937[[#This Row],[P5]]+SalLed181937[[#This Row],[P6]]+SalLed181937[[#This Row],[P7]]</f>
        <v>0</v>
      </c>
      <c r="AA35" s="397">
        <f>SUM(SalLed181937[[#This Row],[P8]:[P12]])</f>
        <v>0</v>
      </c>
      <c r="AB35" s="312">
        <f>SUM(SalLed181937[[#This Row],[P1]])+SalLed181937[[#This Row],[P2]]</f>
        <v>0</v>
      </c>
      <c r="AC35" s="301">
        <f>SUM(SalLed181937[[#This Row],[Total Budget]]-SalLed181937[[#This Row],[YTD Date Actuals *  Add New Period @ Payroll Reconciliation]])</f>
        <v>0</v>
      </c>
      <c r="AD35" s="397">
        <f>SUM(SalLed181937[[#This Row],[P1]:[P6]])</f>
        <v>0</v>
      </c>
      <c r="AE35" s="397">
        <f>SUM(SalLed181937[[#This Row],[P7]:[P12]])</f>
        <v>0</v>
      </c>
      <c r="AF35" s="397">
        <f>IF(SalLed181937[[#This Row],[P9]]=0,0,(SalLed181937[[#This Row],[P7]]+SalLed181937[[#This Row],[P12]]))</f>
        <v>0</v>
      </c>
      <c r="AG35" s="301">
        <f>IF(OR(SalLed181937[[#This Row],[Account]]=601803,SalLed181937[[#This Row],[Account]]=601822),SUM(SalLed181937[[#This Row],[P3]:[P7]],0))</f>
        <v>0</v>
      </c>
      <c r="AH35" s="301">
        <f>IF(OR(C35=601803,C35=601301,C35=601822,C35=601807),SUM(SalLed181937[[#This Row],[P8]:[P12]]),0)</f>
        <v>0</v>
      </c>
      <c r="AI35" s="301">
        <f>IF(OR(C35=601803,C35=601301,C35=601822,C35=601807),SUM(SalLed181937[[#This Row],[P7]:[P12]]),0)</f>
        <v>0</v>
      </c>
      <c r="AJ35" s="300">
        <f>IF(SalLed181937[[#This Row],[Account]]=601803,SalLed181937[[#This Row],[P5]]-SalLed181937[[#This Row],[P4]],0)*8</f>
        <v>0</v>
      </c>
      <c r="AK35" s="300"/>
    </row>
    <row r="36" spans="1:37" ht="15.75" customHeight="1">
      <c r="A36" s="95">
        <v>48500</v>
      </c>
      <c r="B36" s="75">
        <v>1016</v>
      </c>
      <c r="C36" s="96">
        <v>601803</v>
      </c>
      <c r="D36" s="96" t="s">
        <v>265</v>
      </c>
      <c r="E36" s="69" t="s">
        <v>288</v>
      </c>
      <c r="F36" s="11">
        <v>0</v>
      </c>
      <c r="G36" s="11">
        <v>0</v>
      </c>
      <c r="H36" s="11">
        <v>0</v>
      </c>
      <c r="I36" s="407">
        <f>SalLed181937[[#This Row],[Base Salary after GSI ]]-SUM((SalLed181937[[#This Row],[Starting Base Salary]:[GSI $ Identified by Faculty Affairs]]))</f>
        <v>0</v>
      </c>
      <c r="J36" s="179">
        <v>0</v>
      </c>
      <c r="K36" s="98">
        <v>0</v>
      </c>
      <c r="L36" s="98">
        <f>SalLed181937[[#This Row],[Fall Transfers]]+SalLed181937[[#This Row],[Spring Transfers]]</f>
        <v>0</v>
      </c>
      <c r="M36" s="98">
        <v>1984</v>
      </c>
      <c r="N36" s="98">
        <v>2645.33</v>
      </c>
      <c r="O36" s="98">
        <v>2645.33</v>
      </c>
      <c r="P36" s="98">
        <v>2645.33</v>
      </c>
      <c r="Q36" s="98">
        <v>2645.33</v>
      </c>
      <c r="R36" s="98">
        <v>2645.33</v>
      </c>
      <c r="S36" s="98">
        <v>2645.33</v>
      </c>
      <c r="T36" s="98">
        <v>0</v>
      </c>
      <c r="U36" s="98">
        <v>0</v>
      </c>
      <c r="V36" s="98">
        <v>0</v>
      </c>
      <c r="W36" s="98">
        <v>0</v>
      </c>
      <c r="X36" s="98">
        <v>0</v>
      </c>
      <c r="Y36" s="318">
        <f>SalLed181937[[#This Row],[P1]]+SalLed181937[[#This Row],[P2]]</f>
        <v>4629.33</v>
      </c>
      <c r="Z36" s="318">
        <f>SalLed181937[[#This Row],[P3]]+SalLed181937[[#This Row],[P4]]+SalLed181937[[#This Row],[P5]]+SalLed181937[[#This Row],[P6]]+SalLed181937[[#This Row],[P7]]</f>
        <v>13226.65</v>
      </c>
      <c r="AA36" s="318">
        <f>SUM(SalLed181937[[#This Row],[P8]:[P12]])</f>
        <v>0</v>
      </c>
      <c r="AB36" s="312">
        <f>SUM(SalLed181937[[#This Row],[P1]])+SalLed181937[[#This Row],[P2]]</f>
        <v>4629.33</v>
      </c>
      <c r="AC36" s="301">
        <f>SUM(SalLed181937[[#This Row],[Total Budget]]-SalLed181937[[#This Row],[YTD Date Actuals *  Add New Period @ Payroll Reconciliation]])</f>
        <v>-4629.33</v>
      </c>
      <c r="AD36" s="318">
        <f>SUM(SalLed181937[[#This Row],[P1]:[P6]])</f>
        <v>15210.65</v>
      </c>
      <c r="AE36" s="318">
        <f>SUM(SalLed181937[[#This Row],[P7]:[P12]])</f>
        <v>2645.33</v>
      </c>
      <c r="AF36" s="318">
        <f>IF(SalLed181937[[#This Row],[P9]]=0,0,(SalLed181937[[#This Row],[P7]]+SalLed181937[[#This Row],[P12]]))</f>
        <v>0</v>
      </c>
      <c r="AG36" s="301">
        <f>IF(OR(SalLed181937[[#This Row],[Account]]=601803,SalLed181937[[#This Row],[Account]]=601822),SUM(SalLed181937[[#This Row],[P3]:[P7]],0))</f>
        <v>13226.65</v>
      </c>
      <c r="AH36" s="301">
        <f>IF(OR(C36=601803,C36=601301,C36=601822,C36=601807),SUM(SalLed181937[[#This Row],[P8]:[P12]]),0)</f>
        <v>0</v>
      </c>
      <c r="AI36" s="301">
        <f>IF(OR(C36=601803,C36=601301,C36=601822,C36=601807),SUM(SalLed181937[[#This Row],[P7]:[P12]]),0)</f>
        <v>2645.33</v>
      </c>
      <c r="AJ36" s="300">
        <f>IF(SalLed181937[[#This Row],[Account]]=601803,SalLed181937[[#This Row],[P5]]-SalLed181937[[#This Row],[P4]],0)*8</f>
        <v>0</v>
      </c>
      <c r="AK36" s="300"/>
    </row>
    <row r="37" spans="1:37" s="80" customFormat="1" ht="15" customHeight="1">
      <c r="A37" s="95">
        <v>48500</v>
      </c>
      <c r="B37" s="75">
        <v>1016</v>
      </c>
      <c r="C37" s="96">
        <v>601803</v>
      </c>
      <c r="D37" s="96" t="s">
        <v>265</v>
      </c>
      <c r="E37" s="97" t="s">
        <v>289</v>
      </c>
      <c r="F37" s="11">
        <v>0</v>
      </c>
      <c r="G37" s="11">
        <v>0</v>
      </c>
      <c r="H37" s="11">
        <v>0</v>
      </c>
      <c r="I37" s="407">
        <f>SalLed181937[[#This Row],[Base Salary after GSI ]]-SUM((SalLed181937[[#This Row],[Starting Base Salary]:[GSI $ Identified by Faculty Affairs]]))</f>
        <v>0</v>
      </c>
      <c r="J37" s="179">
        <v>0</v>
      </c>
      <c r="K37" s="98">
        <v>0</v>
      </c>
      <c r="L37" s="98">
        <f>SalLed181937[[#This Row],[Fall Transfers]]+SalLed181937[[#This Row],[Spring Transfers]]</f>
        <v>0</v>
      </c>
      <c r="M37" s="98">
        <v>0</v>
      </c>
      <c r="N37" s="98">
        <v>0</v>
      </c>
      <c r="O37" s="98">
        <v>0</v>
      </c>
      <c r="P37" s="98">
        <v>0</v>
      </c>
      <c r="Q37" s="98">
        <v>0</v>
      </c>
      <c r="R37" s="98">
        <v>0</v>
      </c>
      <c r="S37" s="98">
        <v>0</v>
      </c>
      <c r="T37" s="98">
        <v>0</v>
      </c>
      <c r="U37" s="98">
        <v>0</v>
      </c>
      <c r="V37" s="98">
        <v>0</v>
      </c>
      <c r="W37" s="98">
        <v>0</v>
      </c>
      <c r="X37" s="98">
        <v>0</v>
      </c>
      <c r="Y37" s="318">
        <f>SalLed181937[[#This Row],[P1]]+SalLed181937[[#This Row],[P2]]</f>
        <v>0</v>
      </c>
      <c r="Z37" s="318">
        <f>SalLed181937[[#This Row],[P3]]+SalLed181937[[#This Row],[P4]]+SalLed181937[[#This Row],[P5]]+SalLed181937[[#This Row],[P6]]+SalLed181937[[#This Row],[P7]]</f>
        <v>0</v>
      </c>
      <c r="AA37" s="318">
        <f>SUM(SalLed181937[[#This Row],[P8]:[P12]])</f>
        <v>0</v>
      </c>
      <c r="AB37" s="312">
        <f>SUM(SalLed181937[[#This Row],[P1]])+SalLed181937[[#This Row],[P2]]</f>
        <v>0</v>
      </c>
      <c r="AC37" s="301">
        <f>SUM(SalLed181937[[#This Row],[Total Budget]]-SalLed181937[[#This Row],[YTD Date Actuals *  Add New Period @ Payroll Reconciliation]])</f>
        <v>0</v>
      </c>
      <c r="AD37" s="318">
        <f>SUM(SalLed181937[[#This Row],[P1]:[P6]])</f>
        <v>0</v>
      </c>
      <c r="AE37" s="318">
        <f>SUM(SalLed181937[[#This Row],[P7]:[P12]])</f>
        <v>0</v>
      </c>
      <c r="AF37" s="318">
        <f>IF(SalLed181937[[#This Row],[P9]]=0,0,(SalLed181937[[#This Row],[P7]]+SalLed181937[[#This Row],[P12]]))</f>
        <v>0</v>
      </c>
      <c r="AG37" s="301">
        <f>IF(OR(SalLed181937[[#This Row],[Account]]=601803,SalLed181937[[#This Row],[Account]]=601822),SUM(SalLed181937[[#This Row],[P3]:[P7]],0))</f>
        <v>0</v>
      </c>
      <c r="AH37" s="301">
        <f>IF(OR(C37=601803,C37=601301,C37=601822,C37=601807),SUM(SalLed181937[[#This Row],[P8]:[P12]]),0)</f>
        <v>0</v>
      </c>
      <c r="AI37" s="301">
        <f>IF(OR(C37=601803,C37=601301,C37=601822,C37=601807),SUM(SalLed181937[[#This Row],[P7]:[P12]]),0)</f>
        <v>0</v>
      </c>
      <c r="AJ37" s="300">
        <f>IF(SalLed181937[[#This Row],[Account]]=601803,SalLed181937[[#This Row],[P5]]-SalLed181937[[#This Row],[P4]],0)*8</f>
        <v>0</v>
      </c>
      <c r="AK37" s="300"/>
    </row>
    <row r="38" spans="1:37" s="80" customFormat="1" ht="15" customHeight="1">
      <c r="A38" s="95">
        <v>48500</v>
      </c>
      <c r="B38" s="75">
        <v>1016</v>
      </c>
      <c r="C38" s="96">
        <v>601803</v>
      </c>
      <c r="D38" s="96" t="s">
        <v>265</v>
      </c>
      <c r="E38" s="97" t="s">
        <v>290</v>
      </c>
      <c r="F38" s="11">
        <v>0</v>
      </c>
      <c r="G38" s="11">
        <v>0</v>
      </c>
      <c r="H38" s="11">
        <v>0</v>
      </c>
      <c r="I38" s="407">
        <f>SalLed181937[[#This Row],[Base Salary after GSI ]]-SUM((SalLed181937[[#This Row],[Starting Base Salary]:[GSI $ Identified by Faculty Affairs]]))</f>
        <v>0</v>
      </c>
      <c r="J38" s="179">
        <v>0</v>
      </c>
      <c r="K38" s="98">
        <v>0</v>
      </c>
      <c r="L38" s="98">
        <f>SalLed181937[[#This Row],[Fall Transfers]]+SalLed181937[[#This Row],[Spring Transfers]]</f>
        <v>0</v>
      </c>
      <c r="M38" s="98">
        <v>4126</v>
      </c>
      <c r="N38" s="98">
        <v>4126</v>
      </c>
      <c r="O38" s="98">
        <v>4126</v>
      </c>
      <c r="P38" s="98">
        <v>4126</v>
      </c>
      <c r="Q38" s="98">
        <v>4126</v>
      </c>
      <c r="R38" s="98">
        <v>4126</v>
      </c>
      <c r="S38" s="98">
        <v>4126</v>
      </c>
      <c r="T38" s="98">
        <v>0</v>
      </c>
      <c r="U38" s="98">
        <v>0</v>
      </c>
      <c r="V38" s="98">
        <v>0</v>
      </c>
      <c r="W38" s="98">
        <v>0</v>
      </c>
      <c r="X38" s="98">
        <v>0</v>
      </c>
      <c r="Y38" s="318">
        <f>SalLed181937[[#This Row],[P1]]+SalLed181937[[#This Row],[P2]]</f>
        <v>8252</v>
      </c>
      <c r="Z38" s="318">
        <f>SalLed181937[[#This Row],[P3]]+SalLed181937[[#This Row],[P4]]+SalLed181937[[#This Row],[P5]]+SalLed181937[[#This Row],[P6]]+SalLed181937[[#This Row],[P7]]</f>
        <v>20630</v>
      </c>
      <c r="AA38" s="318">
        <f>SUM(SalLed181937[[#This Row],[P8]:[P12]])</f>
        <v>0</v>
      </c>
      <c r="AB38" s="312">
        <f>SUM(SalLed181937[[#This Row],[P1]])+SalLed181937[[#This Row],[P2]]</f>
        <v>8252</v>
      </c>
      <c r="AC38" s="301">
        <f>SUM(SalLed181937[[#This Row],[Total Budget]]-SalLed181937[[#This Row],[YTD Date Actuals *  Add New Period @ Payroll Reconciliation]])</f>
        <v>-8252</v>
      </c>
      <c r="AD38" s="318">
        <f>SUM(SalLed181937[[#This Row],[P1]:[P6]])</f>
        <v>24756</v>
      </c>
      <c r="AE38" s="318">
        <f>SUM(SalLed181937[[#This Row],[P7]:[P12]])</f>
        <v>4126</v>
      </c>
      <c r="AF38" s="318">
        <f>IF(SalLed181937[[#This Row],[P9]]=0,0,(SalLed181937[[#This Row],[P7]]+SalLed181937[[#This Row],[P12]]))</f>
        <v>0</v>
      </c>
      <c r="AG38" s="301">
        <f>IF(OR(SalLed181937[[#This Row],[Account]]=601803,SalLed181937[[#This Row],[Account]]=601822),SUM(SalLed181937[[#This Row],[P3]:[P7]],0))</f>
        <v>20630</v>
      </c>
      <c r="AH38" s="301">
        <f>IF(OR(C38=601803,C38=601301,C38=601822,C38=601807),SUM(SalLed181937[[#This Row],[P8]:[P12]]),0)</f>
        <v>0</v>
      </c>
      <c r="AI38" s="301">
        <f>IF(OR(C38=601803,C38=601301,C38=601822,C38=601807),SUM(SalLed181937[[#This Row],[P7]:[P12]]),0)</f>
        <v>4126</v>
      </c>
      <c r="AJ38" s="300">
        <f>IF(SalLed181937[[#This Row],[Account]]=601803,SalLed181937[[#This Row],[P5]]-SalLed181937[[#This Row],[P4]],0)*8</f>
        <v>0</v>
      </c>
      <c r="AK38" s="300"/>
    </row>
    <row r="39" spans="1:37" ht="15.75" customHeight="1">
      <c r="A39" s="180">
        <v>48500</v>
      </c>
      <c r="B39" s="181">
        <v>1016</v>
      </c>
      <c r="C39" s="182">
        <v>601803</v>
      </c>
      <c r="D39" s="182" t="s">
        <v>265</v>
      </c>
      <c r="E39" s="399" t="s">
        <v>291</v>
      </c>
      <c r="F39" s="11">
        <v>0</v>
      </c>
      <c r="G39" s="11">
        <v>0</v>
      </c>
      <c r="H39" s="11">
        <v>0</v>
      </c>
      <c r="I39" s="407">
        <f>SalLed181937[[#This Row],[Base Salary after GSI ]]-SUM((SalLed181937[[#This Row],[Starting Base Salary]:[GSI $ Identified by Faculty Affairs]]))</f>
        <v>0</v>
      </c>
      <c r="J39" s="179">
        <v>0</v>
      </c>
      <c r="K39" s="98">
        <v>0</v>
      </c>
      <c r="L39" s="396">
        <f>SalLed181937[[#This Row],[Fall Transfers]]+SalLed181937[[#This Row],[Spring Transfers]]</f>
        <v>0</v>
      </c>
      <c r="M39" s="396">
        <v>0</v>
      </c>
      <c r="N39" s="396">
        <v>0</v>
      </c>
      <c r="O39" s="396">
        <v>0</v>
      </c>
      <c r="P39" s="396">
        <v>0</v>
      </c>
      <c r="Q39" s="396">
        <v>0</v>
      </c>
      <c r="R39" s="396">
        <v>0</v>
      </c>
      <c r="S39" s="396">
        <v>0</v>
      </c>
      <c r="T39" s="98">
        <v>0</v>
      </c>
      <c r="U39" s="98">
        <v>0</v>
      </c>
      <c r="V39" s="98">
        <v>0</v>
      </c>
      <c r="W39" s="98">
        <v>0</v>
      </c>
      <c r="X39" s="98">
        <v>0</v>
      </c>
      <c r="Y39" s="318">
        <f>SalLed181937[[#This Row],[P1]]+SalLed181937[[#This Row],[P2]]</f>
        <v>0</v>
      </c>
      <c r="Z39" s="397">
        <f>SalLed181937[[#This Row],[P3]]+SalLed181937[[#This Row],[P4]]+SalLed181937[[#This Row],[P5]]+SalLed181937[[#This Row],[P6]]+SalLed181937[[#This Row],[P7]]</f>
        <v>0</v>
      </c>
      <c r="AA39" s="397">
        <f>SUM(SalLed181937[[#This Row],[P8]:[P12]])</f>
        <v>0</v>
      </c>
      <c r="AB39" s="312">
        <f>SUM(SalLed181937[[#This Row],[P1]])+SalLed181937[[#This Row],[P2]]</f>
        <v>0</v>
      </c>
      <c r="AC39" s="301">
        <f>SUM(SalLed181937[[#This Row],[Total Budget]]-SalLed181937[[#This Row],[YTD Date Actuals *  Add New Period @ Payroll Reconciliation]])</f>
        <v>0</v>
      </c>
      <c r="AD39" s="397">
        <f>SUM(SalLed181937[[#This Row],[P1]:[P6]])</f>
        <v>0</v>
      </c>
      <c r="AE39" s="397">
        <f>SUM(SalLed181937[[#This Row],[P7]:[P12]])</f>
        <v>0</v>
      </c>
      <c r="AF39" s="397">
        <f>IF(SalLed181937[[#This Row],[P9]]=0,0,(SalLed181937[[#This Row],[P7]]+SalLed181937[[#This Row],[P12]]))</f>
        <v>0</v>
      </c>
      <c r="AG39" s="301">
        <f>IF(OR(SalLed181937[[#This Row],[Account]]=601803,SalLed181937[[#This Row],[Account]]=601822),SUM(SalLed181937[[#This Row],[P3]:[P7]],0))</f>
        <v>0</v>
      </c>
      <c r="AH39" s="301">
        <f>IF(OR(C39=601803,C39=601301,C39=601822,C39=601807),SUM(SalLed181937[[#This Row],[P8]:[P12]]),0)</f>
        <v>0</v>
      </c>
      <c r="AI39" s="301">
        <f>IF(OR(C39=601803,C39=601301,C39=601822,C39=601807),SUM(SalLed181937[[#This Row],[P7]:[P12]]),0)</f>
        <v>0</v>
      </c>
      <c r="AJ39" s="300">
        <f>IF(SalLed181937[[#This Row],[Account]]=601803,SalLed181937[[#This Row],[P5]]-SalLed181937[[#This Row],[P4]],0)*8</f>
        <v>0</v>
      </c>
      <c r="AK39" s="300"/>
    </row>
    <row r="40" spans="1:37" s="80" customFormat="1" ht="15.75" customHeight="1">
      <c r="A40" s="95">
        <v>48500</v>
      </c>
      <c r="B40" s="75">
        <v>1016</v>
      </c>
      <c r="C40" s="96">
        <v>601803</v>
      </c>
      <c r="D40" s="96" t="s">
        <v>265</v>
      </c>
      <c r="E40" s="97" t="s">
        <v>292</v>
      </c>
      <c r="F40" s="11">
        <v>0</v>
      </c>
      <c r="G40" s="11">
        <v>0</v>
      </c>
      <c r="H40" s="11">
        <v>0</v>
      </c>
      <c r="I40" s="407">
        <f>SalLed181937[[#This Row],[Base Salary after GSI ]]-SUM((SalLed181937[[#This Row],[Starting Base Salary]:[GSI $ Identified by Faculty Affairs]]))</f>
        <v>0</v>
      </c>
      <c r="J40" s="179">
        <v>0</v>
      </c>
      <c r="K40" s="98">
        <v>0</v>
      </c>
      <c r="L40" s="98">
        <f>SalLed181937[[#This Row],[Fall Transfers]]+SalLed181937[[#This Row],[Spring Transfers]]</f>
        <v>0</v>
      </c>
      <c r="M40" s="98">
        <v>846.4</v>
      </c>
      <c r="N40" s="98">
        <v>846.4</v>
      </c>
      <c r="O40" s="98">
        <v>846.4</v>
      </c>
      <c r="P40" s="98">
        <v>846.4</v>
      </c>
      <c r="Q40" s="98">
        <v>846.4</v>
      </c>
      <c r="R40" s="98">
        <v>846.4</v>
      </c>
      <c r="S40" s="98">
        <v>846.4</v>
      </c>
      <c r="T40" s="98">
        <v>0</v>
      </c>
      <c r="U40" s="98">
        <v>0</v>
      </c>
      <c r="V40" s="98">
        <v>0</v>
      </c>
      <c r="W40" s="98">
        <v>0</v>
      </c>
      <c r="X40" s="98">
        <v>0</v>
      </c>
      <c r="Y40" s="318">
        <f>SalLed181937[[#This Row],[P1]]+SalLed181937[[#This Row],[P2]]</f>
        <v>1692.8</v>
      </c>
      <c r="Z40" s="318">
        <f>SalLed181937[[#This Row],[P3]]+SalLed181937[[#This Row],[P4]]+SalLed181937[[#This Row],[P5]]+SalLed181937[[#This Row],[P6]]+SalLed181937[[#This Row],[P7]]</f>
        <v>4232</v>
      </c>
      <c r="AA40" s="318">
        <f>SUM(SalLed181937[[#This Row],[P8]:[P12]])</f>
        <v>0</v>
      </c>
      <c r="AB40" s="312">
        <f>SUM(SalLed181937[[#This Row],[P1]])+SalLed181937[[#This Row],[P2]]</f>
        <v>1692.8</v>
      </c>
      <c r="AC40" s="301">
        <f>SUM(SalLed181937[[#This Row],[Total Budget]]-SalLed181937[[#This Row],[YTD Date Actuals *  Add New Period @ Payroll Reconciliation]])</f>
        <v>-1692.8</v>
      </c>
      <c r="AD40" s="318">
        <f>SUM(SalLed181937[[#This Row],[P1]:[P6]])</f>
        <v>5078.3999999999996</v>
      </c>
      <c r="AE40" s="318">
        <f>SUM(SalLed181937[[#This Row],[P7]:[P12]])</f>
        <v>846.4</v>
      </c>
      <c r="AF40" s="318">
        <f>IF(SalLed181937[[#This Row],[P9]]=0,0,(SalLed181937[[#This Row],[P7]]+SalLed181937[[#This Row],[P12]]))</f>
        <v>0</v>
      </c>
      <c r="AG40" s="301">
        <f>IF(OR(SalLed181937[[#This Row],[Account]]=601803,SalLed181937[[#This Row],[Account]]=601822),SUM(SalLed181937[[#This Row],[P3]:[P7]],0))</f>
        <v>4232</v>
      </c>
      <c r="AH40" s="301">
        <f>IF(OR(C40=601803,C40=601301,C40=601822,C40=601807),SUM(SalLed181937[[#This Row],[P8]:[P12]]),0)</f>
        <v>0</v>
      </c>
      <c r="AI40" s="301">
        <f>IF(OR(C40=601803,C40=601301,C40=601822,C40=601807),SUM(SalLed181937[[#This Row],[P7]:[P12]]),0)</f>
        <v>846.4</v>
      </c>
      <c r="AJ40" s="300">
        <f>IF(SalLed181937[[#This Row],[Account]]=601803,SalLed181937[[#This Row],[P5]]-SalLed181937[[#This Row],[P4]],0)*8</f>
        <v>0</v>
      </c>
      <c r="AK40" s="300"/>
    </row>
    <row r="41" spans="1:37" s="80" customFormat="1" ht="15" customHeight="1">
      <c r="A41" s="95">
        <v>48500</v>
      </c>
      <c r="B41" s="75">
        <v>1016</v>
      </c>
      <c r="C41" s="96">
        <v>601803</v>
      </c>
      <c r="D41" s="96" t="s">
        <v>265</v>
      </c>
      <c r="E41" s="69" t="s">
        <v>293</v>
      </c>
      <c r="F41" s="11">
        <v>0</v>
      </c>
      <c r="G41" s="11">
        <v>0</v>
      </c>
      <c r="H41" s="11">
        <v>0</v>
      </c>
      <c r="I41" s="407">
        <f>SalLed181937[[#This Row],[Base Salary after GSI ]]-SUM((SalLed181937[[#This Row],[Starting Base Salary]:[GSI $ Identified by Faculty Affairs]]))</f>
        <v>0</v>
      </c>
      <c r="J41" s="179">
        <v>0</v>
      </c>
      <c r="K41" s="98">
        <v>0</v>
      </c>
      <c r="L41" s="98">
        <f>SalLed181937[[#This Row],[Fall Transfers]]+SalLed181937[[#This Row],[Spring Transfers]]</f>
        <v>0</v>
      </c>
      <c r="M41" s="98">
        <v>0</v>
      </c>
      <c r="N41" s="98">
        <v>0</v>
      </c>
      <c r="O41" s="98">
        <v>0</v>
      </c>
      <c r="P41" s="98">
        <v>0</v>
      </c>
      <c r="Q41" s="98">
        <v>0</v>
      </c>
      <c r="R41" s="98">
        <v>0</v>
      </c>
      <c r="S41" s="98">
        <v>0</v>
      </c>
      <c r="T41" s="98">
        <v>0</v>
      </c>
      <c r="U41" s="98">
        <v>0</v>
      </c>
      <c r="V41" s="98">
        <v>0</v>
      </c>
      <c r="W41" s="98">
        <v>0</v>
      </c>
      <c r="X41" s="98">
        <v>0</v>
      </c>
      <c r="Y41" s="318">
        <f>SalLed181937[[#This Row],[P1]]+SalLed181937[[#This Row],[P2]]</f>
        <v>0</v>
      </c>
      <c r="Z41" s="318">
        <f>SalLed181937[[#This Row],[P3]]+SalLed181937[[#This Row],[P4]]+SalLed181937[[#This Row],[P5]]+SalLed181937[[#This Row],[P6]]+SalLed181937[[#This Row],[P7]]</f>
        <v>0</v>
      </c>
      <c r="AA41" s="318">
        <f>SUM(SalLed181937[[#This Row],[P8]:[P12]])</f>
        <v>0</v>
      </c>
      <c r="AB41" s="312">
        <f>SUM(SalLed181937[[#This Row],[P1]])+SalLed181937[[#This Row],[P2]]</f>
        <v>0</v>
      </c>
      <c r="AC41" s="301">
        <f>SUM(SalLed181937[[#This Row],[Total Budget]]-SalLed181937[[#This Row],[YTD Date Actuals *  Add New Period @ Payroll Reconciliation]])</f>
        <v>0</v>
      </c>
      <c r="AD41" s="318">
        <f>SUM(SalLed181937[[#This Row],[P1]:[P6]])</f>
        <v>0</v>
      </c>
      <c r="AE41" s="318">
        <f>SUM(SalLed181937[[#This Row],[P7]:[P12]])</f>
        <v>0</v>
      </c>
      <c r="AF41" s="318">
        <f>IF(SalLed181937[[#This Row],[P9]]=0,0,(SalLed181937[[#This Row],[P7]]+SalLed181937[[#This Row],[P12]]))</f>
        <v>0</v>
      </c>
      <c r="AG41" s="301">
        <f>IF(OR(SalLed181937[[#This Row],[Account]]=601803,SalLed181937[[#This Row],[Account]]=601822),SUM(SalLed181937[[#This Row],[P3]:[P7]],0))</f>
        <v>0</v>
      </c>
      <c r="AH41" s="301">
        <f>IF(OR(C41=601803,C41=601301,C41=601822,C41=601807),SUM(SalLed181937[[#This Row],[P8]:[P12]]),0)</f>
        <v>0</v>
      </c>
      <c r="AI41" s="301">
        <f>IF(OR(C41=601803,C41=601301,C41=601822,C41=601807),SUM(SalLed181937[[#This Row],[P7]:[P12]]),0)</f>
        <v>0</v>
      </c>
      <c r="AJ41" s="300">
        <f>IF(SalLed181937[[#This Row],[Account]]=601803,SalLed181937[[#This Row],[P5]]-SalLed181937[[#This Row],[P4]],0)*8</f>
        <v>0</v>
      </c>
      <c r="AK41" s="300"/>
    </row>
    <row r="42" spans="1:37" s="80" customFormat="1" ht="15" customHeight="1">
      <c r="A42" s="95">
        <v>48500</v>
      </c>
      <c r="B42" s="75">
        <v>1016</v>
      </c>
      <c r="C42" s="96">
        <v>601803</v>
      </c>
      <c r="D42" s="96" t="s">
        <v>265</v>
      </c>
      <c r="E42" s="69" t="s">
        <v>294</v>
      </c>
      <c r="F42" s="11">
        <v>0</v>
      </c>
      <c r="G42" s="11">
        <v>0</v>
      </c>
      <c r="H42" s="11">
        <v>0</v>
      </c>
      <c r="I42" s="407">
        <f>SalLed181937[[#This Row],[Base Salary after GSI ]]-SUM((SalLed181937[[#This Row],[Starting Base Salary]:[GSI $ Identified by Faculty Affairs]]))</f>
        <v>0</v>
      </c>
      <c r="J42" s="179">
        <v>0</v>
      </c>
      <c r="K42" s="98">
        <v>0</v>
      </c>
      <c r="L42" s="98">
        <f>SalLed181937[[#This Row],[Fall Transfers]]+SalLed181937[[#This Row],[Spring Transfers]]</f>
        <v>0</v>
      </c>
      <c r="M42" s="98">
        <v>4845.47</v>
      </c>
      <c r="N42" s="98">
        <v>4698.67</v>
      </c>
      <c r="O42" s="98">
        <v>4698.67</v>
      </c>
      <c r="P42" s="98">
        <v>4698.67</v>
      </c>
      <c r="Q42" s="98">
        <v>4698.67</v>
      </c>
      <c r="R42" s="98">
        <v>4698.67</v>
      </c>
      <c r="S42" s="98">
        <v>4698.67</v>
      </c>
      <c r="T42" s="98">
        <v>0</v>
      </c>
      <c r="U42" s="98">
        <v>0</v>
      </c>
      <c r="V42" s="98">
        <v>0</v>
      </c>
      <c r="W42" s="98">
        <v>0</v>
      </c>
      <c r="X42" s="98">
        <v>0</v>
      </c>
      <c r="Y42" s="318">
        <f>SalLed181937[[#This Row],[P1]]+SalLed181937[[#This Row],[P2]]</f>
        <v>9544.14</v>
      </c>
      <c r="Z42" s="318">
        <f>SalLed181937[[#This Row],[P3]]+SalLed181937[[#This Row],[P4]]+SalLed181937[[#This Row],[P5]]+SalLed181937[[#This Row],[P6]]+SalLed181937[[#This Row],[P7]]</f>
        <v>23493.35</v>
      </c>
      <c r="AA42" s="318">
        <f>SUM(SalLed181937[[#This Row],[P8]:[P12]])</f>
        <v>0</v>
      </c>
      <c r="AB42" s="312">
        <f>SUM(SalLed181937[[#This Row],[P1]])+SalLed181937[[#This Row],[P2]]</f>
        <v>9544.14</v>
      </c>
      <c r="AC42" s="301">
        <f>SUM(SalLed181937[[#This Row],[Total Budget]]-SalLed181937[[#This Row],[YTD Date Actuals *  Add New Period @ Payroll Reconciliation]])</f>
        <v>-9544.14</v>
      </c>
      <c r="AD42" s="318">
        <f>SUM(SalLed181937[[#This Row],[P1]:[P6]])</f>
        <v>28338.82</v>
      </c>
      <c r="AE42" s="318">
        <f>SUM(SalLed181937[[#This Row],[P7]:[P12]])</f>
        <v>4698.67</v>
      </c>
      <c r="AF42" s="318">
        <f>IF(SalLed181937[[#This Row],[P9]]=0,0,(SalLed181937[[#This Row],[P7]]+SalLed181937[[#This Row],[P12]]))</f>
        <v>0</v>
      </c>
      <c r="AG42" s="301">
        <f>IF(OR(SalLed181937[[#This Row],[Account]]=601803,SalLed181937[[#This Row],[Account]]=601822),SUM(SalLed181937[[#This Row],[P3]:[P7]],0))</f>
        <v>23493.35</v>
      </c>
      <c r="AH42" s="301">
        <f>IF(OR(C42=601803,C42=601301,C42=601822,C42=601807),SUM(SalLed181937[[#This Row],[P8]:[P12]]),0)</f>
        <v>0</v>
      </c>
      <c r="AI42" s="301">
        <f>IF(OR(C42=601803,C42=601301,C42=601822,C42=601807),SUM(SalLed181937[[#This Row],[P7]:[P12]]),0)</f>
        <v>4698.67</v>
      </c>
      <c r="AJ42" s="300">
        <f>IF(SalLed181937[[#This Row],[Account]]=601803,SalLed181937[[#This Row],[P5]]-SalLed181937[[#This Row],[P4]],0)*8</f>
        <v>0</v>
      </c>
      <c r="AK42" s="300"/>
    </row>
    <row r="43" spans="1:37" ht="15" customHeight="1">
      <c r="A43" s="95">
        <v>48500</v>
      </c>
      <c r="B43" s="75">
        <v>1016</v>
      </c>
      <c r="C43" s="96">
        <v>601803</v>
      </c>
      <c r="D43" s="96" t="s">
        <v>265</v>
      </c>
      <c r="E43" s="97" t="s">
        <v>295</v>
      </c>
      <c r="F43" s="11">
        <v>0</v>
      </c>
      <c r="G43" s="11">
        <v>0</v>
      </c>
      <c r="H43" s="11">
        <v>0</v>
      </c>
      <c r="I43" s="407">
        <f>SalLed181937[[#This Row],[Base Salary after GSI ]]-SUM((SalLed181937[[#This Row],[Starting Base Salary]:[GSI $ Identified by Faculty Affairs]]))</f>
        <v>0</v>
      </c>
      <c r="J43" s="179">
        <v>0</v>
      </c>
      <c r="K43" s="98">
        <v>0</v>
      </c>
      <c r="L43" s="398">
        <f>SalLed181937[[#This Row],[Fall Transfers]]+SalLed181937[[#This Row],[Spring Transfers]]</f>
        <v>0</v>
      </c>
      <c r="M43" s="398">
        <v>0</v>
      </c>
      <c r="N43" s="398">
        <v>0</v>
      </c>
      <c r="O43" s="398">
        <v>0</v>
      </c>
      <c r="P43" s="398">
        <v>0</v>
      </c>
      <c r="Q43" s="398">
        <v>0</v>
      </c>
      <c r="R43" s="398">
        <v>0</v>
      </c>
      <c r="S43" s="398">
        <v>0</v>
      </c>
      <c r="T43" s="98">
        <v>0</v>
      </c>
      <c r="U43" s="98">
        <v>0</v>
      </c>
      <c r="V43" s="98">
        <v>0</v>
      </c>
      <c r="W43" s="98">
        <v>0</v>
      </c>
      <c r="X43" s="98">
        <v>0</v>
      </c>
      <c r="Y43" s="318">
        <f>SalLed181937[[#This Row],[P1]]+SalLed181937[[#This Row],[P2]]</f>
        <v>0</v>
      </c>
      <c r="Z43" s="397">
        <f>SalLed181937[[#This Row],[P3]]+SalLed181937[[#This Row],[P4]]+SalLed181937[[#This Row],[P5]]+SalLed181937[[#This Row],[P6]]+SalLed181937[[#This Row],[P7]]</f>
        <v>0</v>
      </c>
      <c r="AA43" s="397">
        <f>SUM(SalLed181937[[#This Row],[P8]:[P12]])</f>
        <v>0</v>
      </c>
      <c r="AB43" s="312">
        <f>SUM(SalLed181937[[#This Row],[P1]])+SalLed181937[[#This Row],[P2]]</f>
        <v>0</v>
      </c>
      <c r="AC43" s="301">
        <f>SUM(SalLed181937[[#This Row],[Total Budget]]-SalLed181937[[#This Row],[YTD Date Actuals *  Add New Period @ Payroll Reconciliation]])</f>
        <v>0</v>
      </c>
      <c r="AD43" s="397">
        <f>SUM(SalLed181937[[#This Row],[P1]:[P6]])</f>
        <v>0</v>
      </c>
      <c r="AE43" s="397">
        <f>SUM(SalLed181937[[#This Row],[P7]:[P12]])</f>
        <v>0</v>
      </c>
      <c r="AF43" s="397">
        <f>IF(SalLed181937[[#This Row],[P9]]=0,0,(SalLed181937[[#This Row],[P7]]+SalLed181937[[#This Row],[P12]]))</f>
        <v>0</v>
      </c>
      <c r="AG43" s="301">
        <f>IF(OR(SalLed181937[[#This Row],[Account]]=601803,SalLed181937[[#This Row],[Account]]=601822),SUM(SalLed181937[[#This Row],[P3]:[P7]],0))</f>
        <v>0</v>
      </c>
      <c r="AH43" s="301">
        <f>IF(OR(C43=601803,C43=601301,C43=601822,C43=601807),SUM(SalLed181937[[#This Row],[P8]:[P12]]),0)</f>
        <v>0</v>
      </c>
      <c r="AI43" s="301">
        <f>IF(OR(C43=601803,C43=601301,C43=601822,C43=601807),SUM(SalLed181937[[#This Row],[P7]:[P12]]),0)</f>
        <v>0</v>
      </c>
      <c r="AJ43" s="300">
        <f>IF(SalLed181937[[#This Row],[Account]]=601803,SalLed181937[[#This Row],[P5]]-SalLed181937[[#This Row],[P4]],0)*8</f>
        <v>0</v>
      </c>
      <c r="AK43" s="300"/>
    </row>
    <row r="44" spans="1:37" ht="15" customHeight="1">
      <c r="A44" s="95">
        <v>48500</v>
      </c>
      <c r="B44" s="75">
        <v>1016</v>
      </c>
      <c r="C44" s="96">
        <v>601803</v>
      </c>
      <c r="D44" s="96" t="s">
        <v>265</v>
      </c>
      <c r="E44" s="69" t="s">
        <v>296</v>
      </c>
      <c r="F44" s="11">
        <v>0</v>
      </c>
      <c r="G44" s="11">
        <v>0</v>
      </c>
      <c r="H44" s="11">
        <v>0</v>
      </c>
      <c r="I44" s="407">
        <f>SalLed181937[[#This Row],[Base Salary after GSI ]]-SUM((SalLed181937[[#This Row],[Starting Base Salary]:[GSI $ Identified by Faculty Affairs]]))</f>
        <v>0</v>
      </c>
      <c r="J44" s="179">
        <v>0</v>
      </c>
      <c r="K44" s="98">
        <v>0</v>
      </c>
      <c r="L44" s="98">
        <f>SalLed181937[[#This Row],[Fall Transfers]]+SalLed181937[[#This Row],[Spring Transfers]]</f>
        <v>0</v>
      </c>
      <c r="M44" s="98">
        <v>0</v>
      </c>
      <c r="N44" s="98">
        <v>951</v>
      </c>
      <c r="O44" s="98">
        <v>951</v>
      </c>
      <c r="P44" s="98">
        <v>951</v>
      </c>
      <c r="Q44" s="98">
        <v>951</v>
      </c>
      <c r="R44" s="98">
        <v>951</v>
      </c>
      <c r="S44" s="98">
        <v>951</v>
      </c>
      <c r="T44" s="98">
        <v>0</v>
      </c>
      <c r="U44" s="98">
        <v>0</v>
      </c>
      <c r="V44" s="98">
        <v>0</v>
      </c>
      <c r="W44" s="98">
        <v>0</v>
      </c>
      <c r="X44" s="98">
        <v>0</v>
      </c>
      <c r="Y44" s="318">
        <f>SalLed181937[[#This Row],[P1]]+SalLed181937[[#This Row],[P2]]</f>
        <v>951</v>
      </c>
      <c r="Z44" s="318">
        <f>SalLed181937[[#This Row],[P3]]+SalLed181937[[#This Row],[P4]]+SalLed181937[[#This Row],[P5]]+SalLed181937[[#This Row],[P6]]+SalLed181937[[#This Row],[P7]]</f>
        <v>4755</v>
      </c>
      <c r="AA44" s="318">
        <f>SUM(SalLed181937[[#This Row],[P8]:[P12]])</f>
        <v>0</v>
      </c>
      <c r="AB44" s="312">
        <f>SUM(SalLed181937[[#This Row],[P1]])+SalLed181937[[#This Row],[P2]]</f>
        <v>951</v>
      </c>
      <c r="AC44" s="301">
        <f>SUM(SalLed181937[[#This Row],[Total Budget]]-SalLed181937[[#This Row],[YTD Date Actuals *  Add New Period @ Payroll Reconciliation]])</f>
        <v>-951</v>
      </c>
      <c r="AD44" s="318">
        <f>SUM(SalLed181937[[#This Row],[P1]:[P6]])</f>
        <v>4755</v>
      </c>
      <c r="AE44" s="318">
        <f>SUM(SalLed181937[[#This Row],[P7]:[P12]])</f>
        <v>951</v>
      </c>
      <c r="AF44" s="318">
        <f>IF(SalLed181937[[#This Row],[P9]]=0,0,(SalLed181937[[#This Row],[P7]]+SalLed181937[[#This Row],[P12]]))</f>
        <v>0</v>
      </c>
      <c r="AG44" s="301">
        <f>IF(OR(SalLed181937[[#This Row],[Account]]=601803,SalLed181937[[#This Row],[Account]]=601822),SUM(SalLed181937[[#This Row],[P3]:[P7]],0))</f>
        <v>4755</v>
      </c>
      <c r="AH44" s="301">
        <f>IF(OR(C44=601803,C44=601301,C44=601822,C44=601807),SUM(SalLed181937[[#This Row],[P8]:[P12]]),0)</f>
        <v>0</v>
      </c>
      <c r="AI44" s="301">
        <f>IF(OR(C44=601803,C44=601301,C44=601822,C44=601807),SUM(SalLed181937[[#This Row],[P7]:[P12]]),0)</f>
        <v>951</v>
      </c>
      <c r="AJ44" s="300">
        <f>IF(SalLed181937[[#This Row],[Account]]=601803,SalLed181937[[#This Row],[P5]]-SalLed181937[[#This Row],[P4]],0)*8</f>
        <v>0</v>
      </c>
      <c r="AK44" s="300"/>
    </row>
    <row r="45" spans="1:37" ht="15.75" customHeight="1">
      <c r="A45" s="95">
        <v>48500</v>
      </c>
      <c r="B45" s="75">
        <v>1016</v>
      </c>
      <c r="C45" s="96">
        <v>601803</v>
      </c>
      <c r="D45" s="96" t="s">
        <v>265</v>
      </c>
      <c r="E45" s="97" t="s">
        <v>297</v>
      </c>
      <c r="F45" s="11">
        <v>0</v>
      </c>
      <c r="G45" s="11">
        <v>0</v>
      </c>
      <c r="H45" s="11">
        <v>0</v>
      </c>
      <c r="I45" s="407">
        <f>SalLed181937[[#This Row],[Base Salary after GSI ]]-SUM((SalLed181937[[#This Row],[Starting Base Salary]:[GSI $ Identified by Faculty Affairs]]))</f>
        <v>0</v>
      </c>
      <c r="J45" s="179">
        <v>0</v>
      </c>
      <c r="K45" s="98">
        <v>0</v>
      </c>
      <c r="L45" s="398">
        <f>SalLed181937[[#This Row],[Fall Transfers]]+SalLed181937[[#This Row],[Spring Transfers]]</f>
        <v>0</v>
      </c>
      <c r="M45" s="398">
        <v>0</v>
      </c>
      <c r="N45" s="398">
        <v>0</v>
      </c>
      <c r="O45" s="398">
        <v>0</v>
      </c>
      <c r="P45" s="398">
        <v>0</v>
      </c>
      <c r="Q45" s="398">
        <v>0</v>
      </c>
      <c r="R45" s="398">
        <v>0</v>
      </c>
      <c r="S45" s="398">
        <v>0</v>
      </c>
      <c r="T45" s="98">
        <v>0</v>
      </c>
      <c r="U45" s="98">
        <v>0</v>
      </c>
      <c r="V45" s="98">
        <v>0</v>
      </c>
      <c r="W45" s="98">
        <v>0</v>
      </c>
      <c r="X45" s="98">
        <v>0</v>
      </c>
      <c r="Y45" s="318">
        <f>SalLed181937[[#This Row],[P1]]+SalLed181937[[#This Row],[P2]]</f>
        <v>0</v>
      </c>
      <c r="Z45" s="397">
        <f>SalLed181937[[#This Row],[P3]]+SalLed181937[[#This Row],[P4]]+SalLed181937[[#This Row],[P5]]+SalLed181937[[#This Row],[P6]]+SalLed181937[[#This Row],[P7]]</f>
        <v>0</v>
      </c>
      <c r="AA45" s="397">
        <f>SUM(SalLed181937[[#This Row],[P8]:[P12]])</f>
        <v>0</v>
      </c>
      <c r="AB45" s="312">
        <f>SUM(SalLed181937[[#This Row],[P1]])+SalLed181937[[#This Row],[P2]]</f>
        <v>0</v>
      </c>
      <c r="AC45" s="301">
        <f>SUM(SalLed181937[[#This Row],[Total Budget]]-SalLed181937[[#This Row],[YTD Date Actuals *  Add New Period @ Payroll Reconciliation]])</f>
        <v>0</v>
      </c>
      <c r="AD45" s="397">
        <f>SUM(SalLed181937[[#This Row],[P1]:[P6]])</f>
        <v>0</v>
      </c>
      <c r="AE45" s="397">
        <f>SUM(SalLed181937[[#This Row],[P7]:[P12]])</f>
        <v>0</v>
      </c>
      <c r="AF45" s="397">
        <f>IF(SalLed181937[[#This Row],[P9]]=0,0,(SalLed181937[[#This Row],[P7]]+SalLed181937[[#This Row],[P12]]))</f>
        <v>0</v>
      </c>
      <c r="AG45" s="301">
        <f>IF(OR(SalLed181937[[#This Row],[Account]]=601803,SalLed181937[[#This Row],[Account]]=601822),SUM(SalLed181937[[#This Row],[P3]:[P7]],0))</f>
        <v>0</v>
      </c>
      <c r="AH45" s="301">
        <f>IF(OR(C45=601803,C45=601301,C45=601822,C45=601807),SUM(SalLed181937[[#This Row],[P8]:[P12]]),0)</f>
        <v>0</v>
      </c>
      <c r="AI45" s="301">
        <f>IF(OR(C45=601803,C45=601301,C45=601822,C45=601807),SUM(SalLed181937[[#This Row],[P7]:[P12]]),0)</f>
        <v>0</v>
      </c>
      <c r="AJ45" s="300">
        <f>IF(SalLed181937[[#This Row],[Account]]=601803,SalLed181937[[#This Row],[P5]]-SalLed181937[[#This Row],[P4]],0)*8</f>
        <v>0</v>
      </c>
      <c r="AK45" s="300"/>
    </row>
    <row r="46" spans="1:37" ht="15.75" customHeight="1">
      <c r="A46" s="95">
        <v>48500</v>
      </c>
      <c r="B46" s="75">
        <v>1016</v>
      </c>
      <c r="C46" s="96">
        <v>601803</v>
      </c>
      <c r="D46" s="96" t="s">
        <v>265</v>
      </c>
      <c r="E46" s="97" t="s">
        <v>298</v>
      </c>
      <c r="F46" s="11">
        <v>0</v>
      </c>
      <c r="G46" s="11">
        <v>0</v>
      </c>
      <c r="H46" s="11">
        <v>0</v>
      </c>
      <c r="I46" s="407">
        <f>SalLed181937[[#This Row],[Base Salary after GSI ]]-SUM((SalLed181937[[#This Row],[Starting Base Salary]:[GSI $ Identified by Faculty Affairs]]))</f>
        <v>0</v>
      </c>
      <c r="J46" s="179">
        <v>0</v>
      </c>
      <c r="K46" s="98">
        <v>0</v>
      </c>
      <c r="L46" s="398">
        <f>SalLed181937[[#This Row],[Fall Transfers]]+SalLed181937[[#This Row],[Spring Transfers]]</f>
        <v>0</v>
      </c>
      <c r="M46" s="398">
        <v>0</v>
      </c>
      <c r="N46" s="398">
        <v>0</v>
      </c>
      <c r="O46" s="398">
        <v>0</v>
      </c>
      <c r="P46" s="398">
        <v>0</v>
      </c>
      <c r="Q46" s="398">
        <v>0</v>
      </c>
      <c r="R46" s="398">
        <v>0</v>
      </c>
      <c r="S46" s="398">
        <v>0</v>
      </c>
      <c r="T46" s="98">
        <v>0</v>
      </c>
      <c r="U46" s="98">
        <v>0</v>
      </c>
      <c r="V46" s="98">
        <v>0</v>
      </c>
      <c r="W46" s="98">
        <v>0</v>
      </c>
      <c r="X46" s="98">
        <v>0</v>
      </c>
      <c r="Y46" s="318">
        <f>SalLed181937[[#This Row],[P1]]+SalLed181937[[#This Row],[P2]]</f>
        <v>0</v>
      </c>
      <c r="Z46" s="397">
        <f>SalLed181937[[#This Row],[P3]]+SalLed181937[[#This Row],[P4]]+SalLed181937[[#This Row],[P5]]+SalLed181937[[#This Row],[P6]]+SalLed181937[[#This Row],[P7]]</f>
        <v>0</v>
      </c>
      <c r="AA46" s="397">
        <f>SUM(SalLed181937[[#This Row],[P8]:[P12]])</f>
        <v>0</v>
      </c>
      <c r="AB46" s="312">
        <f>SUM(SalLed181937[[#This Row],[P1]])+SalLed181937[[#This Row],[P2]]</f>
        <v>0</v>
      </c>
      <c r="AC46" s="301">
        <f>SUM(SalLed181937[[#This Row],[Total Budget]]-SalLed181937[[#This Row],[YTD Date Actuals *  Add New Period @ Payroll Reconciliation]])</f>
        <v>0</v>
      </c>
      <c r="AD46" s="397">
        <f>SUM(SalLed181937[[#This Row],[P1]:[P6]])</f>
        <v>0</v>
      </c>
      <c r="AE46" s="397">
        <f>SUM(SalLed181937[[#This Row],[P7]:[P12]])</f>
        <v>0</v>
      </c>
      <c r="AF46" s="397">
        <f>IF(SalLed181937[[#This Row],[P9]]=0,0,(SalLed181937[[#This Row],[P7]]+SalLed181937[[#This Row],[P12]]))</f>
        <v>0</v>
      </c>
      <c r="AG46" s="301">
        <f>IF(OR(SalLed181937[[#This Row],[Account]]=601803,SalLed181937[[#This Row],[Account]]=601822),SUM(SalLed181937[[#This Row],[P3]:[P7]],0))</f>
        <v>0</v>
      </c>
      <c r="AH46" s="301">
        <f>IF(OR(C46=601803,C46=601301,C46=601822,C46=601807),SUM(SalLed181937[[#This Row],[P8]:[P12]]),0)</f>
        <v>0</v>
      </c>
      <c r="AI46" s="301">
        <f>IF(OR(C46=601803,C46=601301,C46=601822,C46=601807),SUM(SalLed181937[[#This Row],[P7]:[P12]]),0)</f>
        <v>0</v>
      </c>
      <c r="AJ46" s="300">
        <f>IF(SalLed181937[[#This Row],[Account]]=601803,SalLed181937[[#This Row],[P5]]-SalLed181937[[#This Row],[P4]],0)*8</f>
        <v>0</v>
      </c>
      <c r="AK46" s="300"/>
    </row>
    <row r="47" spans="1:37" ht="15.75" customHeight="1">
      <c r="A47" s="95">
        <v>48500</v>
      </c>
      <c r="B47" s="75">
        <v>1016</v>
      </c>
      <c r="C47" s="96">
        <v>601803</v>
      </c>
      <c r="D47" s="96" t="s">
        <v>265</v>
      </c>
      <c r="E47" s="69" t="s">
        <v>299</v>
      </c>
      <c r="F47" s="11">
        <v>0</v>
      </c>
      <c r="G47" s="11">
        <v>0</v>
      </c>
      <c r="H47" s="11">
        <v>0</v>
      </c>
      <c r="I47" s="407">
        <f>SalLed181937[[#This Row],[Base Salary after GSI ]]-SUM((SalLed181937[[#This Row],[Starting Base Salary]:[GSI $ Identified by Faculty Affairs]]))</f>
        <v>0</v>
      </c>
      <c r="J47" s="179">
        <v>0</v>
      </c>
      <c r="K47" s="98">
        <v>0</v>
      </c>
      <c r="L47" s="98">
        <f>SalLed181937[[#This Row],[Fall Transfers]]+SalLed181937[[#This Row],[Spring Transfers]]</f>
        <v>0</v>
      </c>
      <c r="M47" s="98">
        <v>4951.13</v>
      </c>
      <c r="N47" s="98">
        <v>4501</v>
      </c>
      <c r="O47" s="98">
        <v>4501</v>
      </c>
      <c r="P47" s="98">
        <v>4501</v>
      </c>
      <c r="Q47" s="98">
        <v>4501</v>
      </c>
      <c r="R47" s="98">
        <v>4501</v>
      </c>
      <c r="S47" s="98">
        <v>4501</v>
      </c>
      <c r="T47" s="98">
        <v>0</v>
      </c>
      <c r="U47" s="98">
        <v>0</v>
      </c>
      <c r="V47" s="98">
        <v>0</v>
      </c>
      <c r="W47" s="98">
        <v>0</v>
      </c>
      <c r="X47" s="98">
        <v>0</v>
      </c>
      <c r="Y47" s="312">
        <f>SalLed181937[[#This Row],[P1]]+SalLed181937[[#This Row],[P2]]</f>
        <v>9452.130000000001</v>
      </c>
      <c r="Z47" s="318">
        <f>SalLed181937[[#This Row],[P3]]+SalLed181937[[#This Row],[P4]]+SalLed181937[[#This Row],[P5]]+SalLed181937[[#This Row],[P6]]+SalLed181937[[#This Row],[P7]]</f>
        <v>22505</v>
      </c>
      <c r="AA47" s="318">
        <f>SUM(SalLed181937[[#This Row],[P8]:[P12]])</f>
        <v>0</v>
      </c>
      <c r="AB47" s="312">
        <f>SUM(SalLed181937[[#This Row],[P1]])+SalLed181937[[#This Row],[P2]]</f>
        <v>9452.130000000001</v>
      </c>
      <c r="AC47" s="301">
        <f>SUM(SalLed181937[[#This Row],[Total Budget]]-SalLed181937[[#This Row],[YTD Date Actuals *  Add New Period @ Payroll Reconciliation]])</f>
        <v>-9452.130000000001</v>
      </c>
      <c r="AD47" s="318">
        <f>SUM(SalLed181937[[#This Row],[P1]:[P6]])</f>
        <v>27456.13</v>
      </c>
      <c r="AE47" s="318">
        <f>SUM(SalLed181937[[#This Row],[P7]:[P12]])</f>
        <v>4501</v>
      </c>
      <c r="AF47" s="318">
        <f>IF(SalLed181937[[#This Row],[P9]]=0,0,(SalLed181937[[#This Row],[P7]]+SalLed181937[[#This Row],[P12]]))</f>
        <v>0</v>
      </c>
      <c r="AG47" s="301">
        <f>IF(OR(SalLed181937[[#This Row],[Account]]=601803,SalLed181937[[#This Row],[Account]]=601822),SUM(SalLed181937[[#This Row],[P3]:[P7]],0))</f>
        <v>22505</v>
      </c>
      <c r="AH47" s="301">
        <f>IF(OR(C47=601803,C47=601301,C47=601822,C47=601807),SUM(SalLed181937[[#This Row],[P8]:[P12]]),0)</f>
        <v>0</v>
      </c>
      <c r="AI47" s="301">
        <f>IF(OR(C47=601803,C47=601301,C47=601822,C47=601807),SUM(SalLed181937[[#This Row],[P7]:[P12]]),0)</f>
        <v>4501</v>
      </c>
      <c r="AJ47" s="300">
        <f>IF(SalLed181937[[#This Row],[Account]]=601803,SalLed181937[[#This Row],[P5]]-SalLed181937[[#This Row],[P4]],0)*8</f>
        <v>0</v>
      </c>
      <c r="AK47" s="300"/>
    </row>
    <row r="48" spans="1:37" ht="15.75" customHeight="1">
      <c r="A48" s="95">
        <v>48500</v>
      </c>
      <c r="B48" s="75">
        <v>1016</v>
      </c>
      <c r="C48" s="96">
        <v>601803</v>
      </c>
      <c r="D48" s="96" t="s">
        <v>265</v>
      </c>
      <c r="E48" s="97" t="s">
        <v>300</v>
      </c>
      <c r="F48" s="11">
        <v>0</v>
      </c>
      <c r="G48" s="11">
        <v>0</v>
      </c>
      <c r="H48" s="11">
        <v>0</v>
      </c>
      <c r="I48" s="407">
        <f>SalLed181937[[#This Row],[Base Salary after GSI ]]-SUM((SalLed181937[[#This Row],[Starting Base Salary]:[GSI $ Identified by Faculty Affairs]]))</f>
        <v>0</v>
      </c>
      <c r="J48" s="179">
        <v>0</v>
      </c>
      <c r="K48" s="98">
        <v>0</v>
      </c>
      <c r="L48" s="98">
        <f>SalLed181937[[#This Row],[Fall Transfers]]+SalLed181937[[#This Row],[Spring Transfers]]</f>
        <v>0</v>
      </c>
      <c r="M48" s="98">
        <v>0</v>
      </c>
      <c r="N48" s="98">
        <v>0</v>
      </c>
      <c r="O48" s="98">
        <v>0</v>
      </c>
      <c r="P48" s="98">
        <v>0</v>
      </c>
      <c r="Q48" s="98">
        <v>0</v>
      </c>
      <c r="R48" s="98">
        <v>0</v>
      </c>
      <c r="S48" s="98">
        <v>0</v>
      </c>
      <c r="T48" s="98">
        <v>0</v>
      </c>
      <c r="U48" s="98">
        <v>0</v>
      </c>
      <c r="V48" s="98">
        <v>0</v>
      </c>
      <c r="W48" s="98">
        <v>0</v>
      </c>
      <c r="X48" s="98">
        <v>0</v>
      </c>
      <c r="Y48" s="318">
        <f>SalLed181937[[#This Row],[P1]]+SalLed181937[[#This Row],[P2]]</f>
        <v>0</v>
      </c>
      <c r="Z48" s="318">
        <f>SalLed181937[[#This Row],[P3]]+SalLed181937[[#This Row],[P4]]+SalLed181937[[#This Row],[P5]]+SalLed181937[[#This Row],[P6]]+SalLed181937[[#This Row],[P7]]</f>
        <v>0</v>
      </c>
      <c r="AA48" s="318">
        <f>SUM(SalLed181937[[#This Row],[P8]:[P12]])</f>
        <v>0</v>
      </c>
      <c r="AB48" s="312">
        <f>SUM(SalLed181937[[#This Row],[P1]])+SalLed181937[[#This Row],[P2]]</f>
        <v>0</v>
      </c>
      <c r="AC48" s="301">
        <f>SUM(SalLed181937[[#This Row],[Total Budget]]-SalLed181937[[#This Row],[YTD Date Actuals *  Add New Period @ Payroll Reconciliation]])</f>
        <v>0</v>
      </c>
      <c r="AD48" s="318">
        <f>SUM(SalLed181937[[#This Row],[P1]:[P6]])</f>
        <v>0</v>
      </c>
      <c r="AE48" s="318">
        <f>SUM(SalLed181937[[#This Row],[P7]:[P12]])</f>
        <v>0</v>
      </c>
      <c r="AF48" s="318">
        <f>IF(SalLed181937[[#This Row],[P9]]=0,0,(SalLed181937[[#This Row],[P7]]+SalLed181937[[#This Row],[P12]]))</f>
        <v>0</v>
      </c>
      <c r="AG48" s="301">
        <f>IF(OR(SalLed181937[[#This Row],[Account]]=601803,SalLed181937[[#This Row],[Account]]=601822),SUM(SalLed181937[[#This Row],[P3]:[P7]],0))</f>
        <v>0</v>
      </c>
      <c r="AH48" s="301">
        <f>IF(OR(C48=601803,C48=601301,C48=601822,C48=601807),SUM(SalLed181937[[#This Row],[P8]:[P12]]),0)</f>
        <v>0</v>
      </c>
      <c r="AI48" s="301">
        <f>IF(OR(C48=601803,C48=601301,C48=601822,C48=601807),SUM(SalLed181937[[#This Row],[P7]:[P12]]),0)</f>
        <v>0</v>
      </c>
      <c r="AJ48" s="311">
        <f>IF(SalLed181937[[#This Row],[Account]]=601803,SalLed181937[[#This Row],[P5]]-SalLed181937[[#This Row],[P4]],0)*8</f>
        <v>0</v>
      </c>
      <c r="AK48" s="311"/>
    </row>
    <row r="49" spans="1:38" ht="15.75" customHeight="1">
      <c r="A49" s="95">
        <v>48500</v>
      </c>
      <c r="B49" s="75">
        <v>1016</v>
      </c>
      <c r="C49" s="96">
        <v>601803</v>
      </c>
      <c r="D49" s="96" t="s">
        <v>265</v>
      </c>
      <c r="E49" s="97" t="s">
        <v>301</v>
      </c>
      <c r="F49" s="11">
        <v>0</v>
      </c>
      <c r="G49" s="11">
        <v>0</v>
      </c>
      <c r="H49" s="11">
        <v>0</v>
      </c>
      <c r="I49" s="407">
        <f>SalLed181937[[#This Row],[Base Salary after GSI ]]-SUM((SalLed181937[[#This Row],[Starting Base Salary]:[GSI $ Identified by Faculty Affairs]]))</f>
        <v>0</v>
      </c>
      <c r="J49" s="179">
        <v>0</v>
      </c>
      <c r="K49" s="98">
        <v>0</v>
      </c>
      <c r="L49" s="98">
        <f>SalLed181937[[#This Row],[Fall Transfers]]+SalLed181937[[#This Row],[Spring Transfers]]</f>
        <v>0</v>
      </c>
      <c r="M49" s="98">
        <v>0</v>
      </c>
      <c r="N49" s="98">
        <v>0</v>
      </c>
      <c r="O49" s="98">
        <v>0</v>
      </c>
      <c r="P49" s="98">
        <v>0</v>
      </c>
      <c r="Q49" s="98">
        <v>0</v>
      </c>
      <c r="R49" s="98">
        <v>0</v>
      </c>
      <c r="S49" s="98">
        <v>0</v>
      </c>
      <c r="T49" s="98">
        <v>0</v>
      </c>
      <c r="U49" s="98">
        <v>0</v>
      </c>
      <c r="V49" s="98">
        <v>0</v>
      </c>
      <c r="W49" s="98">
        <v>0</v>
      </c>
      <c r="X49" s="98">
        <v>0</v>
      </c>
      <c r="Y49" s="318">
        <f>SalLed181937[[#This Row],[P1]]+SalLed181937[[#This Row],[P2]]</f>
        <v>0</v>
      </c>
      <c r="Z49" s="318">
        <f>SalLed181937[[#This Row],[P3]]+SalLed181937[[#This Row],[P4]]+SalLed181937[[#This Row],[P5]]+SalLed181937[[#This Row],[P6]]+SalLed181937[[#This Row],[P7]]</f>
        <v>0</v>
      </c>
      <c r="AA49" s="318">
        <f>SUM(SalLed181937[[#This Row],[P8]:[P12]])</f>
        <v>0</v>
      </c>
      <c r="AB49" s="312">
        <f>SUM(SalLed181937[[#This Row],[P1]])+SalLed181937[[#This Row],[P2]]</f>
        <v>0</v>
      </c>
      <c r="AC49" s="301">
        <f>SUM(SalLed181937[[#This Row],[Total Budget]]-SalLed181937[[#This Row],[YTD Date Actuals *  Add New Period @ Payroll Reconciliation]])</f>
        <v>0</v>
      </c>
      <c r="AD49" s="318">
        <f>SUM(SalLed181937[[#This Row],[P1]:[P6]])</f>
        <v>0</v>
      </c>
      <c r="AE49" s="318">
        <f>SUM(SalLed181937[[#This Row],[P7]:[P12]])</f>
        <v>0</v>
      </c>
      <c r="AF49" s="318">
        <f>IF(SalLed181937[[#This Row],[P9]]=0,0,(SalLed181937[[#This Row],[P7]]+SalLed181937[[#This Row],[P12]]))</f>
        <v>0</v>
      </c>
      <c r="AG49" s="301">
        <f>IF(OR(SalLed181937[[#This Row],[Account]]=601803,SalLed181937[[#This Row],[Account]]=601822),SUM(SalLed181937[[#This Row],[P3]:[P7]],0))</f>
        <v>0</v>
      </c>
      <c r="AH49" s="301">
        <f>IF(OR(C49=601803,C49=601301,C49=601822,C49=601807),SUM(SalLed181937[[#This Row],[P8]:[P12]]),0)</f>
        <v>0</v>
      </c>
      <c r="AI49" s="301">
        <f>IF(OR(C49=601803,C49=601301,C49=601822,C49=601807),SUM(SalLed181937[[#This Row],[P7]:[P12]]),0)</f>
        <v>0</v>
      </c>
      <c r="AJ49" s="311">
        <f>IF(SalLed181937[[#This Row],[Account]]=601803,SalLed181937[[#This Row],[P5]]-SalLed181937[[#This Row],[P4]],0)*8</f>
        <v>0</v>
      </c>
      <c r="AK49" s="311"/>
    </row>
    <row r="50" spans="1:38" ht="15.75" customHeight="1">
      <c r="A50" s="180">
        <v>48500</v>
      </c>
      <c r="B50" s="181">
        <v>1016</v>
      </c>
      <c r="C50" s="182">
        <v>601803</v>
      </c>
      <c r="D50" s="182" t="s">
        <v>265</v>
      </c>
      <c r="E50" s="183" t="s">
        <v>302</v>
      </c>
      <c r="F50" s="11">
        <v>0</v>
      </c>
      <c r="G50" s="11">
        <v>0</v>
      </c>
      <c r="H50" s="11">
        <v>0</v>
      </c>
      <c r="I50" s="407">
        <f>SalLed181937[[#This Row],[Base Salary after GSI ]]-SUM((SalLed181937[[#This Row],[Starting Base Salary]:[GSI $ Identified by Faculty Affairs]]))</f>
        <v>0</v>
      </c>
      <c r="J50" s="179">
        <v>0</v>
      </c>
      <c r="K50" s="98">
        <v>0</v>
      </c>
      <c r="L50" s="184">
        <f>SalLed181937[[#This Row],[Fall Transfers]]+SalLed181937[[#This Row],[Spring Transfers]]</f>
        <v>0</v>
      </c>
      <c r="M50" s="184">
        <v>0</v>
      </c>
      <c r="N50" s="184">
        <v>0</v>
      </c>
      <c r="O50" s="184">
        <v>0</v>
      </c>
      <c r="P50" s="184">
        <v>0</v>
      </c>
      <c r="Q50" s="184">
        <v>0</v>
      </c>
      <c r="R50" s="184">
        <v>0</v>
      </c>
      <c r="S50" s="184">
        <v>0</v>
      </c>
      <c r="T50" s="98">
        <v>0</v>
      </c>
      <c r="U50" s="98">
        <v>0</v>
      </c>
      <c r="V50" s="98">
        <v>0</v>
      </c>
      <c r="W50" s="98">
        <v>0</v>
      </c>
      <c r="X50" s="98">
        <v>0</v>
      </c>
      <c r="Y50" s="318">
        <f>SalLed181937[[#This Row],[P1]]+SalLed181937[[#This Row],[P2]]</f>
        <v>0</v>
      </c>
      <c r="Z50" s="306">
        <f>SalLed181937[[#This Row],[P3]]+SalLed181937[[#This Row],[P4]]+SalLed181937[[#This Row],[P5]]+SalLed181937[[#This Row],[P6]]+SalLed181937[[#This Row],[P7]]</f>
        <v>0</v>
      </c>
      <c r="AA50" s="306">
        <f>SUM(SalLed181937[[#This Row],[P8]:[P12]])</f>
        <v>0</v>
      </c>
      <c r="AB50" s="312">
        <f>SUM(SalLed181937[[#This Row],[P1]])+SalLed181937[[#This Row],[P2]]</f>
        <v>0</v>
      </c>
      <c r="AC50" s="301">
        <f>SUM(SalLed181937[[#This Row],[Total Budget]]-SalLed181937[[#This Row],[YTD Date Actuals *  Add New Period @ Payroll Reconciliation]])</f>
        <v>0</v>
      </c>
      <c r="AD50" s="306">
        <f>SUM(SalLed181937[[#This Row],[P1]:[P6]])</f>
        <v>0</v>
      </c>
      <c r="AE50" s="306">
        <f>SUM(SalLed181937[[#This Row],[P7]:[P12]])</f>
        <v>0</v>
      </c>
      <c r="AF50" s="306">
        <f>IF(SalLed181937[[#This Row],[P9]]=0,0,(SalLed181937[[#This Row],[P7]]+SalLed181937[[#This Row],[P12]]))</f>
        <v>0</v>
      </c>
      <c r="AG50" s="301">
        <f>IF(OR(SalLed181937[[#This Row],[Account]]=601803,SalLed181937[[#This Row],[Account]]=601822),SUM(SalLed181937[[#This Row],[P3]:[P7]],0))</f>
        <v>0</v>
      </c>
      <c r="AH50" s="301">
        <f>IF(OR(C50=601803,C50=601301,C50=601822,C50=601807),SUM(SalLed181937[[#This Row],[P8]:[P12]]),0)</f>
        <v>0</v>
      </c>
      <c r="AI50" s="301">
        <f>IF(OR(C50=601803,C50=601301,C50=601822,C50=601807),SUM(SalLed181937[[#This Row],[P7]:[P12]]),0)</f>
        <v>0</v>
      </c>
      <c r="AJ50" s="311">
        <f>IF(SalLed181937[[#This Row],[Account]]=601803,SalLed181937[[#This Row],[P5]]-SalLed181937[[#This Row],[P4]],0)*8</f>
        <v>0</v>
      </c>
      <c r="AK50" s="311"/>
    </row>
    <row r="51" spans="1:38" ht="15.75" customHeight="1">
      <c r="A51" s="180">
        <v>48500</v>
      </c>
      <c r="B51" s="181">
        <v>1016</v>
      </c>
      <c r="C51" s="182">
        <v>601803</v>
      </c>
      <c r="D51" s="182" t="s">
        <v>265</v>
      </c>
      <c r="E51" s="183" t="s">
        <v>303</v>
      </c>
      <c r="F51" s="11">
        <v>0</v>
      </c>
      <c r="G51" s="11">
        <v>0</v>
      </c>
      <c r="H51" s="11">
        <v>0</v>
      </c>
      <c r="I51" s="407">
        <f>SalLed181937[[#This Row],[Base Salary after GSI ]]-SUM((SalLed181937[[#This Row],[Starting Base Salary]:[GSI $ Identified by Faculty Affairs]]))</f>
        <v>0</v>
      </c>
      <c r="J51" s="179">
        <v>0</v>
      </c>
      <c r="K51" s="98">
        <v>0</v>
      </c>
      <c r="L51" s="184">
        <f>SalLed181937[[#This Row],[Fall Transfers]]+SalLed181937[[#This Row],[Spring Transfers]]</f>
        <v>0</v>
      </c>
      <c r="M51" s="184">
        <v>0</v>
      </c>
      <c r="N51" s="184">
        <v>865</v>
      </c>
      <c r="O51" s="184">
        <v>865</v>
      </c>
      <c r="P51" s="184">
        <v>865</v>
      </c>
      <c r="Q51" s="184">
        <v>865</v>
      </c>
      <c r="R51" s="184">
        <v>865</v>
      </c>
      <c r="S51" s="184">
        <v>865</v>
      </c>
      <c r="T51" s="98">
        <v>0</v>
      </c>
      <c r="U51" s="98">
        <v>0</v>
      </c>
      <c r="V51" s="98">
        <v>0</v>
      </c>
      <c r="W51" s="98">
        <v>0</v>
      </c>
      <c r="X51" s="98">
        <v>0</v>
      </c>
      <c r="Y51" s="318">
        <f>SalLed181937[[#This Row],[P1]]+SalLed181937[[#This Row],[P2]]</f>
        <v>865</v>
      </c>
      <c r="Z51" s="306">
        <f>SalLed181937[[#This Row],[P3]]+SalLed181937[[#This Row],[P4]]+SalLed181937[[#This Row],[P5]]+SalLed181937[[#This Row],[P6]]+SalLed181937[[#This Row],[P7]]</f>
        <v>4325</v>
      </c>
      <c r="AA51" s="306">
        <f>SUM(SalLed181937[[#This Row],[P8]:[P12]])</f>
        <v>0</v>
      </c>
      <c r="AB51" s="312">
        <f>SUM(SalLed181937[[#This Row],[P1]])+SalLed181937[[#This Row],[P2]]</f>
        <v>865</v>
      </c>
      <c r="AC51" s="301">
        <f>SUM(SalLed181937[[#This Row],[Total Budget]]-SalLed181937[[#This Row],[YTD Date Actuals *  Add New Period @ Payroll Reconciliation]])</f>
        <v>-865</v>
      </c>
      <c r="AD51" s="306">
        <f>SUM(SalLed181937[[#This Row],[P1]:[P6]])</f>
        <v>4325</v>
      </c>
      <c r="AE51" s="306">
        <f>SUM(SalLed181937[[#This Row],[P7]:[P12]])</f>
        <v>865</v>
      </c>
      <c r="AF51" s="306">
        <f>IF(SalLed181937[[#This Row],[P9]]=0,0,(SalLed181937[[#This Row],[P7]]+SalLed181937[[#This Row],[P12]]))</f>
        <v>0</v>
      </c>
      <c r="AG51" s="301">
        <f>IF(OR(SalLed181937[[#This Row],[Account]]=601803,SalLed181937[[#This Row],[Account]]=601822),SUM(SalLed181937[[#This Row],[P3]:[P7]],0))</f>
        <v>4325</v>
      </c>
      <c r="AH51" s="301">
        <f>IF(OR(C51=601803,C51=601301,C51=601822,C51=601807),SUM(SalLed181937[[#This Row],[P8]:[P12]]),0)</f>
        <v>0</v>
      </c>
      <c r="AI51" s="301">
        <f>IF(OR(C51=601803,C51=601301,C51=601822,C51=601807),SUM(SalLed181937[[#This Row],[P7]:[P12]]),0)</f>
        <v>865</v>
      </c>
      <c r="AJ51" s="311">
        <f>IF(SalLed181937[[#This Row],[Account]]=601803,SalLed181937[[#This Row],[P5]]-SalLed181937[[#This Row],[P4]],0)*8</f>
        <v>0</v>
      </c>
      <c r="AK51" s="311"/>
    </row>
    <row r="52" spans="1:38" s="80" customFormat="1" ht="15.75" customHeight="1">
      <c r="A52" s="95">
        <v>48500</v>
      </c>
      <c r="B52" s="75">
        <v>1023</v>
      </c>
      <c r="C52" s="96">
        <v>601803</v>
      </c>
      <c r="D52" s="96" t="s">
        <v>265</v>
      </c>
      <c r="E52" s="69" t="s">
        <v>304</v>
      </c>
      <c r="F52" s="11">
        <v>0</v>
      </c>
      <c r="G52" s="11">
        <v>0</v>
      </c>
      <c r="H52" s="11">
        <v>0</v>
      </c>
      <c r="I52" s="407">
        <f>SalLed181937[[#This Row],[Base Salary after GSI ]]-SUM((SalLed181937[[#This Row],[Starting Base Salary]:[GSI $ Identified by Faculty Affairs]]))</f>
        <v>0</v>
      </c>
      <c r="J52" s="179">
        <v>0</v>
      </c>
      <c r="K52" s="98">
        <v>0</v>
      </c>
      <c r="L52" s="98">
        <f>SalLed181937[[#This Row],[Fall Transfers]]+SalLed181937[[#This Row],[Spring Transfers]]</f>
        <v>0</v>
      </c>
      <c r="M52" s="98">
        <v>2796</v>
      </c>
      <c r="N52" s="98">
        <v>932</v>
      </c>
      <c r="O52" s="98">
        <v>932</v>
      </c>
      <c r="P52" s="98">
        <v>932</v>
      </c>
      <c r="Q52" s="98">
        <v>932</v>
      </c>
      <c r="R52" s="98">
        <v>932</v>
      </c>
      <c r="S52" s="98">
        <v>932</v>
      </c>
      <c r="T52" s="98">
        <v>0</v>
      </c>
      <c r="U52" s="98">
        <v>0</v>
      </c>
      <c r="V52" s="98">
        <v>0</v>
      </c>
      <c r="W52" s="98">
        <v>0</v>
      </c>
      <c r="X52" s="98">
        <v>0</v>
      </c>
      <c r="Y52" s="318">
        <f>SalLed181937[[#This Row],[P1]]+SalLed181937[[#This Row],[P2]]</f>
        <v>3728</v>
      </c>
      <c r="Z52" s="318">
        <f>SalLed181937[[#This Row],[P3]]+SalLed181937[[#This Row],[P4]]+SalLed181937[[#This Row],[P5]]+SalLed181937[[#This Row],[P6]]+SalLed181937[[#This Row],[P7]]</f>
        <v>4660</v>
      </c>
      <c r="AA52" s="318">
        <f>SUM(SalLed181937[[#This Row],[P8]:[P12]])</f>
        <v>0</v>
      </c>
      <c r="AB52" s="312">
        <f>SUM(SalLed181937[[#This Row],[P1]])+SalLed181937[[#This Row],[P2]]</f>
        <v>3728</v>
      </c>
      <c r="AC52" s="301">
        <f>SUM(SalLed181937[[#This Row],[Total Budget]]-SalLed181937[[#This Row],[YTD Date Actuals *  Add New Period @ Payroll Reconciliation]])</f>
        <v>-3728</v>
      </c>
      <c r="AD52" s="318">
        <f>SUM(SalLed181937[[#This Row],[P1]:[P6]])</f>
        <v>7456</v>
      </c>
      <c r="AE52" s="318">
        <f>SUM(SalLed181937[[#This Row],[P7]:[P12]])</f>
        <v>932</v>
      </c>
      <c r="AF52" s="318">
        <f>IF(SalLed181937[[#This Row],[P9]]=0,0,(SalLed181937[[#This Row],[P7]]+SalLed181937[[#This Row],[P12]]))</f>
        <v>0</v>
      </c>
      <c r="AG52" s="301">
        <f>IF(OR(SalLed181937[[#This Row],[Account]]=601803,SalLed181937[[#This Row],[Account]]=601822),SUM(SalLed181937[[#This Row],[P3]:[P7]],0))</f>
        <v>4660</v>
      </c>
      <c r="AH52" s="301">
        <f>IF(OR(C52=601803,C52=601301,C52=601822,C52=601807),SUM(SalLed181937[[#This Row],[P8]:[P12]]),0)</f>
        <v>0</v>
      </c>
      <c r="AI52" s="301">
        <f>IF(OR(C52=601803,C52=601301,C52=601822,C52=601807),SUM(SalLed181937[[#This Row],[P7]:[P12]]),0)</f>
        <v>932</v>
      </c>
      <c r="AJ52" s="369">
        <f>IF(SalLed181937[[#This Row],[Account]]=601803,SalLed181937[[#This Row],[P5]]-SalLed181937[[#This Row],[P4]],0)*8</f>
        <v>0</v>
      </c>
      <c r="AK52" s="300"/>
    </row>
    <row r="53" spans="1:38" ht="15.75" customHeight="1">
      <c r="A53" s="95">
        <v>48500</v>
      </c>
      <c r="B53" s="75">
        <v>1023</v>
      </c>
      <c r="C53" s="96">
        <v>601803</v>
      </c>
      <c r="D53" s="96" t="s">
        <v>265</v>
      </c>
      <c r="E53" s="69" t="s">
        <v>305</v>
      </c>
      <c r="F53" s="11">
        <v>0</v>
      </c>
      <c r="G53" s="11">
        <v>0</v>
      </c>
      <c r="H53" s="11">
        <v>0</v>
      </c>
      <c r="I53" s="407">
        <f>SalLed181937[[#This Row],[Base Salary after GSI ]]-SUM((SalLed181937[[#This Row],[Starting Base Salary]:[GSI $ Identified by Faculty Affairs]]))</f>
        <v>0</v>
      </c>
      <c r="J53" s="179">
        <v>0</v>
      </c>
      <c r="K53" s="98">
        <v>0</v>
      </c>
      <c r="L53" s="98">
        <f>SalLed181937[[#This Row],[Fall Transfers]]+SalLed181937[[#This Row],[Spring Transfers]]</f>
        <v>0</v>
      </c>
      <c r="M53" s="98">
        <v>3388</v>
      </c>
      <c r="N53" s="98">
        <v>2541</v>
      </c>
      <c r="O53" s="98">
        <v>2541</v>
      </c>
      <c r="P53" s="98">
        <v>2541</v>
      </c>
      <c r="Q53" s="98">
        <v>2541</v>
      </c>
      <c r="R53" s="98">
        <v>2541</v>
      </c>
      <c r="S53" s="98">
        <v>2541</v>
      </c>
      <c r="T53" s="98">
        <v>0</v>
      </c>
      <c r="U53" s="98">
        <v>0</v>
      </c>
      <c r="V53" s="98">
        <v>0</v>
      </c>
      <c r="W53" s="98">
        <v>0</v>
      </c>
      <c r="X53" s="98">
        <v>0</v>
      </c>
      <c r="Y53" s="318">
        <f>SalLed181937[[#This Row],[P1]]+SalLed181937[[#This Row],[P2]]</f>
        <v>5929</v>
      </c>
      <c r="Z53" s="318">
        <f>SalLed181937[[#This Row],[P3]]+SalLed181937[[#This Row],[P4]]+SalLed181937[[#This Row],[P5]]+SalLed181937[[#This Row],[P6]]+SalLed181937[[#This Row],[P7]]</f>
        <v>12705</v>
      </c>
      <c r="AA53" s="318">
        <f>SUM(SalLed181937[[#This Row],[P8]:[P12]])</f>
        <v>0</v>
      </c>
      <c r="AB53" s="312">
        <f>SUM(SalLed181937[[#This Row],[P1]])+SalLed181937[[#This Row],[P2]]</f>
        <v>5929</v>
      </c>
      <c r="AC53" s="301">
        <f>SUM(SalLed181937[[#This Row],[Total Budget]]-SalLed181937[[#This Row],[YTD Date Actuals *  Add New Period @ Payroll Reconciliation]])</f>
        <v>-5929</v>
      </c>
      <c r="AD53" s="318">
        <f>SUM(SalLed181937[[#This Row],[P1]:[P6]])</f>
        <v>16093</v>
      </c>
      <c r="AE53" s="318">
        <f>SUM(SalLed181937[[#This Row],[P7]:[P12]])</f>
        <v>2541</v>
      </c>
      <c r="AF53" s="318">
        <f>IF(SalLed181937[[#This Row],[P9]]=0,0,(SalLed181937[[#This Row],[P7]]+SalLed181937[[#This Row],[P12]]))</f>
        <v>0</v>
      </c>
      <c r="AG53" s="301">
        <f>IF(OR(SalLed181937[[#This Row],[Account]]=601803,SalLed181937[[#This Row],[Account]]=601822),SUM(SalLed181937[[#This Row],[P3]:[P7]],0))</f>
        <v>12705</v>
      </c>
      <c r="AH53" s="301">
        <f>IF(OR(C53=601803,C53=601301,C53=601822,C53=601807),SUM(SalLed181937[[#This Row],[P8]:[P12]]),0)</f>
        <v>0</v>
      </c>
      <c r="AI53" s="301">
        <f>IF(OR(C53=601803,C53=601301,C53=601822,C53=601807),SUM(SalLed181937[[#This Row],[P7]:[P12]]),0)</f>
        <v>2541</v>
      </c>
      <c r="AJ53" s="301">
        <f>IF(SalLed181937[[#This Row],[Account]]=601803,SalLed181937[[#This Row],[P5]]-SalLed181937[[#This Row],[P4]],0)*8</f>
        <v>0</v>
      </c>
      <c r="AK53" s="311"/>
    </row>
    <row r="54" spans="1:38" ht="15.75" customHeight="1">
      <c r="A54" s="95">
        <v>48500</v>
      </c>
      <c r="B54" s="75">
        <v>1023</v>
      </c>
      <c r="C54" s="96">
        <v>601803</v>
      </c>
      <c r="D54" s="96" t="s">
        <v>265</v>
      </c>
      <c r="E54" s="69" t="s">
        <v>306</v>
      </c>
      <c r="F54" s="11">
        <v>0</v>
      </c>
      <c r="G54" s="11">
        <v>0</v>
      </c>
      <c r="H54" s="11">
        <v>0</v>
      </c>
      <c r="I54" s="407">
        <f>SalLed181937[[#This Row],[Base Salary after GSI ]]-SUM((SalLed181937[[#This Row],[Starting Base Salary]:[GSI $ Identified by Faculty Affairs]]))</f>
        <v>0</v>
      </c>
      <c r="J54" s="179">
        <v>0</v>
      </c>
      <c r="K54" s="98">
        <v>0</v>
      </c>
      <c r="L54" s="98">
        <f>SalLed181937[[#This Row],[Fall Transfers]]+SalLed181937[[#This Row],[Spring Transfers]]</f>
        <v>0</v>
      </c>
      <c r="M54" s="98">
        <v>825.2</v>
      </c>
      <c r="N54" s="98">
        <v>825.2</v>
      </c>
      <c r="O54" s="98">
        <v>825.2</v>
      </c>
      <c r="P54" s="98">
        <v>825.2</v>
      </c>
      <c r="Q54" s="98">
        <v>825.2</v>
      </c>
      <c r="R54" s="98">
        <v>825.2</v>
      </c>
      <c r="S54" s="98">
        <v>825.2</v>
      </c>
      <c r="T54" s="98">
        <v>0</v>
      </c>
      <c r="U54" s="98">
        <v>0</v>
      </c>
      <c r="V54" s="98">
        <v>0</v>
      </c>
      <c r="W54" s="98">
        <v>0</v>
      </c>
      <c r="X54" s="98">
        <v>0</v>
      </c>
      <c r="Y54" s="318">
        <f>SalLed181937[[#This Row],[P1]]+SalLed181937[[#This Row],[P2]]</f>
        <v>1650.4</v>
      </c>
      <c r="Z54" s="318">
        <f>SalLed181937[[#This Row],[P3]]+SalLed181937[[#This Row],[P4]]+SalLed181937[[#This Row],[P5]]+SalLed181937[[#This Row],[P6]]+SalLed181937[[#This Row],[P7]]</f>
        <v>4126</v>
      </c>
      <c r="AA54" s="318">
        <f>SUM(SalLed181937[[#This Row],[P8]:[P12]])</f>
        <v>0</v>
      </c>
      <c r="AB54" s="312">
        <f>SUM(SalLed181937[[#This Row],[P1]])+SalLed181937[[#This Row],[P2]]</f>
        <v>1650.4</v>
      </c>
      <c r="AC54" s="301">
        <f>SUM(SalLed181937[[#This Row],[Total Budget]]-SalLed181937[[#This Row],[YTD Date Actuals *  Add New Period @ Payroll Reconciliation]])</f>
        <v>-1650.4</v>
      </c>
      <c r="AD54" s="318">
        <f>SUM(SalLed181937[[#This Row],[P1]:[P6]])</f>
        <v>4951.2</v>
      </c>
      <c r="AE54" s="318">
        <f>SUM(SalLed181937[[#This Row],[P7]:[P12]])</f>
        <v>825.2</v>
      </c>
      <c r="AF54" s="318">
        <f>IF(SalLed181937[[#This Row],[P9]]=0,0,(SalLed181937[[#This Row],[P7]]+SalLed181937[[#This Row],[P12]]))</f>
        <v>0</v>
      </c>
      <c r="AG54" s="301">
        <f>IF(OR(SalLed181937[[#This Row],[Account]]=601803,SalLed181937[[#This Row],[Account]]=601822),SUM(SalLed181937[[#This Row],[P3]:[P7]],0))</f>
        <v>4126</v>
      </c>
      <c r="AH54" s="301">
        <f>IF(OR(C54=601803,C54=601301,C54=601822,C54=601807),SUM(SalLed181937[[#This Row],[P8]:[P12]]),0)</f>
        <v>0</v>
      </c>
      <c r="AI54" s="301">
        <f>IF(OR(C54=601803,C54=601301,C54=601822,C54=601807),SUM(SalLed181937[[#This Row],[P7]:[P12]]),0)</f>
        <v>825.2</v>
      </c>
      <c r="AJ54" s="301">
        <f>IF(SalLed181937[[#This Row],[Account]]=601803,SalLed181937[[#This Row],[P5]]-SalLed181937[[#This Row],[P4]],0)*8</f>
        <v>0</v>
      </c>
      <c r="AK54" s="311"/>
    </row>
    <row r="55" spans="1:38" ht="15.75" customHeight="1">
      <c r="A55" s="95">
        <v>48500</v>
      </c>
      <c r="B55" s="75">
        <v>1023</v>
      </c>
      <c r="C55" s="96">
        <v>601803</v>
      </c>
      <c r="D55" s="96" t="s">
        <v>265</v>
      </c>
      <c r="E55" s="69" t="s">
        <v>307</v>
      </c>
      <c r="F55" s="11">
        <v>0</v>
      </c>
      <c r="G55" s="11">
        <v>0</v>
      </c>
      <c r="H55" s="11">
        <v>0</v>
      </c>
      <c r="I55" s="407">
        <f>SalLed181937[[#This Row],[Base Salary after GSI ]]-SUM((SalLed181937[[#This Row],[Starting Base Salary]:[GSI $ Identified by Faculty Affairs]]))</f>
        <v>0</v>
      </c>
      <c r="J55" s="179">
        <v>0</v>
      </c>
      <c r="K55" s="98">
        <v>0</v>
      </c>
      <c r="L55" s="98">
        <f>SalLed181937[[#This Row],[Fall Transfers]]+SalLed181937[[#This Row],[Spring Transfers]]</f>
        <v>0</v>
      </c>
      <c r="M55" s="98">
        <v>4126</v>
      </c>
      <c r="N55" s="98">
        <v>2527</v>
      </c>
      <c r="O55" s="98">
        <v>2527</v>
      </c>
      <c r="P55" s="98">
        <v>2527</v>
      </c>
      <c r="Q55" s="98">
        <v>2527</v>
      </c>
      <c r="R55" s="98">
        <v>2527</v>
      </c>
      <c r="S55" s="98">
        <v>2527</v>
      </c>
      <c r="T55" s="98">
        <v>0</v>
      </c>
      <c r="U55" s="98">
        <v>0</v>
      </c>
      <c r="V55" s="98">
        <v>0</v>
      </c>
      <c r="W55" s="98">
        <v>0</v>
      </c>
      <c r="X55" s="98">
        <v>0</v>
      </c>
      <c r="Y55" s="318">
        <f>SalLed181937[[#This Row],[P1]]+SalLed181937[[#This Row],[P2]]</f>
        <v>6653</v>
      </c>
      <c r="Z55" s="318">
        <f>SalLed181937[[#This Row],[P3]]+SalLed181937[[#This Row],[P4]]+SalLed181937[[#This Row],[P5]]+SalLed181937[[#This Row],[P6]]+SalLed181937[[#This Row],[P7]]</f>
        <v>12635</v>
      </c>
      <c r="AA55" s="318">
        <f>SUM(SalLed181937[[#This Row],[P8]:[P12]])</f>
        <v>0</v>
      </c>
      <c r="AB55" s="312">
        <f>SUM(SalLed181937[[#This Row],[P1]])+SalLed181937[[#This Row],[P2]]</f>
        <v>6653</v>
      </c>
      <c r="AC55" s="301">
        <f>SUM(SalLed181937[[#This Row],[Total Budget]]-SalLed181937[[#This Row],[YTD Date Actuals *  Add New Period @ Payroll Reconciliation]])</f>
        <v>-6653</v>
      </c>
      <c r="AD55" s="318">
        <f>SUM(SalLed181937[[#This Row],[P1]:[P6]])</f>
        <v>16761</v>
      </c>
      <c r="AE55" s="318">
        <f>SUM(SalLed181937[[#This Row],[P7]:[P12]])</f>
        <v>2527</v>
      </c>
      <c r="AF55" s="318">
        <f>IF(SalLed181937[[#This Row],[P9]]=0,0,(SalLed181937[[#This Row],[P7]]+SalLed181937[[#This Row],[P12]]))</f>
        <v>0</v>
      </c>
      <c r="AG55" s="301">
        <f>IF(OR(SalLed181937[[#This Row],[Account]]=601803,SalLed181937[[#This Row],[Account]]=601822),SUM(SalLed181937[[#This Row],[P3]:[P7]],0))</f>
        <v>12635</v>
      </c>
      <c r="AH55" s="301">
        <f>IF(OR(C55=601803,C55=601301,C55=601822,C55=601807),SUM(SalLed181937[[#This Row],[P8]:[P12]]),0)</f>
        <v>0</v>
      </c>
      <c r="AI55" s="301">
        <f>IF(OR(C55=601803,C55=601301,C55=601822,C55=601807),SUM(SalLed181937[[#This Row],[P7]:[P12]]),0)</f>
        <v>2527</v>
      </c>
      <c r="AJ55" s="301">
        <f>IF(SalLed181937[[#This Row],[Account]]=601803,SalLed181937[[#This Row],[P5]]-SalLed181937[[#This Row],[P4]],0)*8</f>
        <v>0</v>
      </c>
      <c r="AK55" s="311"/>
    </row>
    <row r="56" spans="1:38" ht="15.75" customHeight="1">
      <c r="A56" s="95">
        <v>48500</v>
      </c>
      <c r="B56" s="75">
        <v>1023</v>
      </c>
      <c r="C56" s="96">
        <v>601803</v>
      </c>
      <c r="D56" s="96" t="s">
        <v>265</v>
      </c>
      <c r="E56" s="69" t="s">
        <v>308</v>
      </c>
      <c r="F56" s="11">
        <v>0</v>
      </c>
      <c r="G56" s="11">
        <v>0</v>
      </c>
      <c r="H56" s="11">
        <v>0</v>
      </c>
      <c r="I56" s="407">
        <f>SalLed181937[[#This Row],[Base Salary after GSI ]]-SUM((SalLed181937[[#This Row],[Starting Base Salary]:[GSI $ Identified by Faculty Affairs]]))</f>
        <v>0</v>
      </c>
      <c r="J56" s="179">
        <v>0</v>
      </c>
      <c r="K56" s="98">
        <v>0</v>
      </c>
      <c r="L56" s="98">
        <f>SalLed181937[[#This Row],[Fall Transfers]]+SalLed181937[[#This Row],[Spring Transfers]]</f>
        <v>0</v>
      </c>
      <c r="M56" s="98">
        <v>0</v>
      </c>
      <c r="N56" s="98">
        <v>0</v>
      </c>
      <c r="O56" s="98">
        <v>0</v>
      </c>
      <c r="P56" s="98">
        <v>0</v>
      </c>
      <c r="Q56" s="98">
        <v>0</v>
      </c>
      <c r="R56" s="98">
        <v>0</v>
      </c>
      <c r="S56" s="98">
        <v>0</v>
      </c>
      <c r="T56" s="98">
        <v>0</v>
      </c>
      <c r="U56" s="98">
        <v>0</v>
      </c>
      <c r="V56" s="98">
        <v>0</v>
      </c>
      <c r="W56" s="98">
        <v>0</v>
      </c>
      <c r="X56" s="98">
        <v>0</v>
      </c>
      <c r="Y56" s="318">
        <f>SalLed181937[[#This Row],[P1]]+SalLed181937[[#This Row],[P2]]</f>
        <v>0</v>
      </c>
      <c r="Z56" s="318">
        <f>SalLed181937[[#This Row],[P3]]+SalLed181937[[#This Row],[P4]]+SalLed181937[[#This Row],[P5]]+SalLed181937[[#This Row],[P6]]+SalLed181937[[#This Row],[P7]]</f>
        <v>0</v>
      </c>
      <c r="AA56" s="318">
        <f>SUM(SalLed181937[[#This Row],[P8]:[P12]])</f>
        <v>0</v>
      </c>
      <c r="AB56" s="312">
        <f>SUM(SalLed181937[[#This Row],[P1]])+SalLed181937[[#This Row],[P2]]</f>
        <v>0</v>
      </c>
      <c r="AC56" s="301">
        <f>SUM(SalLed181937[[#This Row],[Total Budget]]-SalLed181937[[#This Row],[YTD Date Actuals *  Add New Period @ Payroll Reconciliation]])</f>
        <v>0</v>
      </c>
      <c r="AD56" s="318">
        <f>SUM(SalLed181937[[#This Row],[P1]:[P6]])</f>
        <v>0</v>
      </c>
      <c r="AE56" s="318">
        <f>SUM(SalLed181937[[#This Row],[P7]:[P12]])</f>
        <v>0</v>
      </c>
      <c r="AF56" s="318">
        <f>IF(SalLed181937[[#This Row],[P9]]=0,0,(SalLed181937[[#This Row],[P7]]+SalLed181937[[#This Row],[P12]]))</f>
        <v>0</v>
      </c>
      <c r="AG56" s="301">
        <f>IF(OR(SalLed181937[[#This Row],[Account]]=601803,SalLed181937[[#This Row],[Account]]=601822),SUM(SalLed181937[[#This Row],[P3]:[P7]],0))</f>
        <v>0</v>
      </c>
      <c r="AH56" s="301">
        <f>IF(OR(C56=601803,C56=601301,C56=601822,C56=601807),SUM(SalLed181937[[#This Row],[P8]:[P12]]),0)</f>
        <v>0</v>
      </c>
      <c r="AI56" s="301">
        <f>IF(OR(C56=601803,C56=601301,C56=601822,C56=601807),SUM(SalLed181937[[#This Row],[P7]:[P12]]),0)</f>
        <v>0</v>
      </c>
      <c r="AJ56" s="369">
        <f>IF(SalLed181937[[#This Row],[Account]]=601803,SalLed181937[[#This Row],[P5]]-SalLed181937[[#This Row],[P4]],0)*8</f>
        <v>0</v>
      </c>
      <c r="AK56" s="300"/>
    </row>
    <row r="57" spans="1:38" ht="15.75" customHeight="1">
      <c r="A57" s="95">
        <v>48500</v>
      </c>
      <c r="B57" s="75">
        <v>1023</v>
      </c>
      <c r="C57" s="96">
        <v>601803</v>
      </c>
      <c r="D57" s="96" t="s">
        <v>265</v>
      </c>
      <c r="E57" s="97" t="s">
        <v>309</v>
      </c>
      <c r="F57" s="11">
        <v>0</v>
      </c>
      <c r="G57" s="11">
        <v>0</v>
      </c>
      <c r="H57" s="11">
        <v>0</v>
      </c>
      <c r="I57" s="407">
        <f>SalLed181937[[#This Row],[Base Salary after GSI ]]-SUM((SalLed181937[[#This Row],[Starting Base Salary]:[GSI $ Identified by Faculty Affairs]]))</f>
        <v>0</v>
      </c>
      <c r="J57" s="179">
        <v>0</v>
      </c>
      <c r="K57" s="98">
        <v>0</v>
      </c>
      <c r="L57" s="98">
        <f>SalLed181937[[#This Row],[Fall Transfers]]+SalLed181937[[#This Row],[Spring Transfers]]</f>
        <v>0</v>
      </c>
      <c r="M57" s="98">
        <v>1025.5999999999999</v>
      </c>
      <c r="N57" s="98">
        <v>1025.5999999999999</v>
      </c>
      <c r="O57" s="98">
        <v>1025.5999999999999</v>
      </c>
      <c r="P57" s="98">
        <v>1025.5999999999999</v>
      </c>
      <c r="Q57" s="98">
        <v>1025.5999999999999</v>
      </c>
      <c r="R57" s="98">
        <v>1025.5999999999999</v>
      </c>
      <c r="S57" s="98">
        <v>1025.5999999999999</v>
      </c>
      <c r="T57" s="98">
        <v>0</v>
      </c>
      <c r="U57" s="98">
        <v>0</v>
      </c>
      <c r="V57" s="98">
        <v>0</v>
      </c>
      <c r="W57" s="98">
        <v>0</v>
      </c>
      <c r="X57" s="98">
        <v>0</v>
      </c>
      <c r="Y57" s="318">
        <f>SalLed181937[[#This Row],[P1]]+SalLed181937[[#This Row],[P2]]</f>
        <v>2051.1999999999998</v>
      </c>
      <c r="Z57" s="318">
        <f>SalLed181937[[#This Row],[P3]]+SalLed181937[[#This Row],[P4]]+SalLed181937[[#This Row],[P5]]+SalLed181937[[#This Row],[P6]]+SalLed181937[[#This Row],[P7]]</f>
        <v>5128</v>
      </c>
      <c r="AA57" s="318">
        <f>SUM(SalLed181937[[#This Row],[P8]:[P12]])</f>
        <v>0</v>
      </c>
      <c r="AB57" s="312">
        <f>SUM(SalLed181937[[#This Row],[P1]])+SalLed181937[[#This Row],[P2]]</f>
        <v>2051.1999999999998</v>
      </c>
      <c r="AC57" s="301">
        <f>SUM(SalLed181937[[#This Row],[Total Budget]]-SalLed181937[[#This Row],[YTD Date Actuals *  Add New Period @ Payroll Reconciliation]])</f>
        <v>-2051.1999999999998</v>
      </c>
      <c r="AD57" s="318">
        <f>SUM(SalLed181937[[#This Row],[P1]:[P6]])</f>
        <v>6153.6</v>
      </c>
      <c r="AE57" s="318">
        <f>SUM(SalLed181937[[#This Row],[P7]:[P12]])</f>
        <v>1025.5999999999999</v>
      </c>
      <c r="AF57" s="318">
        <f>IF(SalLed181937[[#This Row],[P9]]=0,0,(SalLed181937[[#This Row],[P7]]+SalLed181937[[#This Row],[P12]]))</f>
        <v>0</v>
      </c>
      <c r="AG57" s="301">
        <f>IF(OR(SalLed181937[[#This Row],[Account]]=601803,SalLed181937[[#This Row],[Account]]=601822),SUM(SalLed181937[[#This Row],[P3]:[P7]],0))</f>
        <v>5128</v>
      </c>
      <c r="AH57" s="301">
        <f>IF(OR(C57=601803,C57=601301,C57=601822,C57=601807),SUM(SalLed181937[[#This Row],[P8]:[P12]]),0)</f>
        <v>0</v>
      </c>
      <c r="AI57" s="301">
        <f>IF(OR(C57=601803,C57=601301,C57=601822,C57=601807),SUM(SalLed181937[[#This Row],[P7]:[P12]]),0)</f>
        <v>1025.5999999999999</v>
      </c>
      <c r="AJ57" s="369">
        <f>IF(SalLed181937[[#This Row],[Account]]=601803,SalLed181937[[#This Row],[P5]]-SalLed181937[[#This Row],[P4]],0)*8</f>
        <v>0</v>
      </c>
      <c r="AK57" s="300"/>
    </row>
    <row r="58" spans="1:38" ht="15.75" customHeight="1">
      <c r="A58" s="180">
        <v>48500</v>
      </c>
      <c r="B58" s="181">
        <v>1023</v>
      </c>
      <c r="C58" s="182">
        <v>601803</v>
      </c>
      <c r="D58" s="182" t="s">
        <v>265</v>
      </c>
      <c r="E58" s="399" t="s">
        <v>310</v>
      </c>
      <c r="F58" s="11">
        <v>0</v>
      </c>
      <c r="G58" s="11">
        <v>0</v>
      </c>
      <c r="H58" s="11">
        <v>0</v>
      </c>
      <c r="I58" s="407">
        <f>SalLed181937[[#This Row],[Base Salary after GSI ]]-SUM((SalLed181937[[#This Row],[Starting Base Salary]:[GSI $ Identified by Faculty Affairs]]))</f>
        <v>0</v>
      </c>
      <c r="J58" s="179">
        <v>0</v>
      </c>
      <c r="K58" s="98">
        <v>0</v>
      </c>
      <c r="L58" s="396">
        <f>SalLed181937[[#This Row],[Fall Transfers]]+SalLed181937[[#This Row],[Spring Transfers]]</f>
        <v>0</v>
      </c>
      <c r="M58" s="396">
        <v>0</v>
      </c>
      <c r="N58" s="396">
        <v>0</v>
      </c>
      <c r="O58" s="396">
        <v>0</v>
      </c>
      <c r="P58" s="396">
        <v>0</v>
      </c>
      <c r="Q58" s="396">
        <v>0</v>
      </c>
      <c r="R58" s="396">
        <v>0</v>
      </c>
      <c r="S58" s="396">
        <v>0</v>
      </c>
      <c r="T58" s="98">
        <v>0</v>
      </c>
      <c r="U58" s="98">
        <v>0</v>
      </c>
      <c r="V58" s="98">
        <v>0</v>
      </c>
      <c r="W58" s="98">
        <v>0</v>
      </c>
      <c r="X58" s="98">
        <v>0</v>
      </c>
      <c r="Y58" s="318">
        <f>SalLed181937[[#This Row],[P1]]+SalLed181937[[#This Row],[P2]]</f>
        <v>0</v>
      </c>
      <c r="Z58" s="397">
        <f>SalLed181937[[#This Row],[P3]]+SalLed181937[[#This Row],[P4]]+SalLed181937[[#This Row],[P5]]+SalLed181937[[#This Row],[P6]]+SalLed181937[[#This Row],[P7]]</f>
        <v>0</v>
      </c>
      <c r="AA58" s="397">
        <f>SUM(SalLed181937[[#This Row],[P8]:[P12]])</f>
        <v>0</v>
      </c>
      <c r="AB58" s="312">
        <f>SUM(SalLed181937[[#This Row],[P1]])+SalLed181937[[#This Row],[P2]]</f>
        <v>0</v>
      </c>
      <c r="AC58" s="301">
        <f>SUM(SalLed181937[[#This Row],[Total Budget]]-SalLed181937[[#This Row],[YTD Date Actuals *  Add New Period @ Payroll Reconciliation]])</f>
        <v>0</v>
      </c>
      <c r="AD58" s="397">
        <f>SUM(SalLed181937[[#This Row],[P1]:[P6]])</f>
        <v>0</v>
      </c>
      <c r="AE58" s="397">
        <f>SUM(SalLed181937[[#This Row],[P7]:[P12]])</f>
        <v>0</v>
      </c>
      <c r="AF58" s="397">
        <f>IF(SalLed181937[[#This Row],[P9]]=0,0,(SalLed181937[[#This Row],[P7]]+SalLed181937[[#This Row],[P12]]))</f>
        <v>0</v>
      </c>
      <c r="AG58" s="301">
        <f>IF(OR(SalLed181937[[#This Row],[Account]]=601803,SalLed181937[[#This Row],[Account]]=601822),SUM(SalLed181937[[#This Row],[P3]:[P7]],0))</f>
        <v>0</v>
      </c>
      <c r="AH58" s="301">
        <f>IF(OR(C58=601803,C58=601301,C58=601822,C58=601807),SUM(SalLed181937[[#This Row],[P8]:[P12]]),0)</f>
        <v>0</v>
      </c>
      <c r="AI58" s="301">
        <f>IF(OR(C58=601803,C58=601301,C58=601822,C58=601807),SUM(SalLed181937[[#This Row],[P7]:[P12]]),0)</f>
        <v>0</v>
      </c>
      <c r="AJ58" s="369">
        <f>IF(SalLed181937[[#This Row],[Account]]=601803,SalLed181937[[#This Row],[P5]]-SalLed181937[[#This Row],[P4]],0)*8</f>
        <v>0</v>
      </c>
      <c r="AK58" s="300"/>
    </row>
    <row r="59" spans="1:38" ht="14.5">
      <c r="A59" s="180">
        <v>48500</v>
      </c>
      <c r="B59" s="181">
        <v>1023</v>
      </c>
      <c r="C59" s="96">
        <v>601822</v>
      </c>
      <c r="D59" s="182" t="s">
        <v>265</v>
      </c>
      <c r="E59" s="183" t="s">
        <v>311</v>
      </c>
      <c r="F59" s="11">
        <v>0</v>
      </c>
      <c r="G59" s="11">
        <v>0</v>
      </c>
      <c r="H59" s="11">
        <v>0</v>
      </c>
      <c r="I59" s="407">
        <f>SalLed181937[[#This Row],[Base Salary after GSI ]]-SUM((SalLed181937[[#This Row],[Starting Base Salary]:[GSI $ Identified by Faculty Affairs]]))</f>
        <v>0</v>
      </c>
      <c r="J59" s="179">
        <v>0</v>
      </c>
      <c r="K59" s="98">
        <v>0</v>
      </c>
      <c r="L59" s="396">
        <f>SalLed181937[[#This Row],[Fall Transfers]]+SalLed181937[[#This Row],[Spring Transfers]]</f>
        <v>0</v>
      </c>
      <c r="M59" s="98">
        <v>0</v>
      </c>
      <c r="N59" s="98">
        <v>0</v>
      </c>
      <c r="O59" s="98">
        <v>0</v>
      </c>
      <c r="P59" s="98">
        <v>0</v>
      </c>
      <c r="Q59" s="98">
        <v>0</v>
      </c>
      <c r="R59" s="98">
        <v>0</v>
      </c>
      <c r="S59" s="98">
        <v>0</v>
      </c>
      <c r="T59" s="98">
        <v>0</v>
      </c>
      <c r="U59" s="98">
        <v>0</v>
      </c>
      <c r="V59" s="98">
        <v>0</v>
      </c>
      <c r="W59" s="98">
        <v>0</v>
      </c>
      <c r="X59" s="98">
        <v>0</v>
      </c>
      <c r="Y59" s="318">
        <f>SalLed181937[[#This Row],[P1]]+SalLed181937[[#This Row],[P2]]</f>
        <v>0</v>
      </c>
      <c r="Z59" s="397">
        <f>SalLed181937[[#This Row],[P3]]+SalLed181937[[#This Row],[P4]]+SalLed181937[[#This Row],[P5]]+SalLed181937[[#This Row],[P6]]+SalLed181937[[#This Row],[P7]]</f>
        <v>0</v>
      </c>
      <c r="AA59" s="397">
        <f>SUM(SalLed181937[[#This Row],[P8]:[P12]])</f>
        <v>0</v>
      </c>
      <c r="AB59" s="312">
        <f>SUM(SalLed181937[[#This Row],[P1]])+SalLed181937[[#This Row],[P2]]</f>
        <v>0</v>
      </c>
      <c r="AC59" s="301">
        <f>SUM(SalLed181937[[#This Row],[Total Budget]]-SalLed181937[[#This Row],[YTD Date Actuals *  Add New Period @ Payroll Reconciliation]])</f>
        <v>0</v>
      </c>
      <c r="AD59" s="397">
        <f>SUM(SalLed181937[[#This Row],[P1]:[P6]])</f>
        <v>0</v>
      </c>
      <c r="AE59" s="397">
        <f>SUM(SalLed181937[[#This Row],[P7]:[P12]])</f>
        <v>0</v>
      </c>
      <c r="AF59" s="397">
        <f>IF(SalLed181937[[#This Row],[P9]]=0,0,(SalLed181937[[#This Row],[P7]]+SalLed181937[[#This Row],[P12]]))</f>
        <v>0</v>
      </c>
      <c r="AG59" s="301">
        <f>IF(OR(SalLed181937[[#This Row],[Account]]=601803,SalLed181937[[#This Row],[Account]]=601822),SUM(SalLed181937[[#This Row],[P3]:[P7]],0))</f>
        <v>0</v>
      </c>
      <c r="AH59" s="301">
        <f>IF(OR(C59=601803,C59=601301,C59=601822,C59=601807),SUM(SalLed181937[[#This Row],[P8]:[P12]]),0)</f>
        <v>0</v>
      </c>
      <c r="AI59" s="301">
        <f>IF(OR(C59=601803,C59=601301,C59=601822,C59=601807),SUM(SalLed181937[[#This Row],[P7]:[P12]]),0)</f>
        <v>0</v>
      </c>
      <c r="AJ59" s="369">
        <f>IF(SalLed181937[[#This Row],[Account]]=601803,SalLed181937[[#This Row],[P5]]-SalLed181937[[#This Row],[P4]],0)*8</f>
        <v>0</v>
      </c>
      <c r="AK59" s="300"/>
      <c r="AL59" s="80"/>
    </row>
    <row r="60" spans="1:38" ht="14.5">
      <c r="A60" s="180">
        <v>48500</v>
      </c>
      <c r="B60" s="181">
        <v>1023</v>
      </c>
      <c r="C60" s="182">
        <v>601822</v>
      </c>
      <c r="D60" s="182" t="s">
        <v>265</v>
      </c>
      <c r="E60" s="183" t="s">
        <v>312</v>
      </c>
      <c r="F60" s="11">
        <v>0</v>
      </c>
      <c r="G60" s="11">
        <v>0</v>
      </c>
      <c r="H60" s="11">
        <v>0</v>
      </c>
      <c r="I60" s="407">
        <f>SalLed181937[[#This Row],[Base Salary after GSI ]]-SUM((SalLed181937[[#This Row],[Starting Base Salary]:[GSI $ Identified by Faculty Affairs]]))</f>
        <v>0</v>
      </c>
      <c r="J60" s="179">
        <v>0</v>
      </c>
      <c r="K60" s="98">
        <v>0</v>
      </c>
      <c r="L60" s="396">
        <f>SalLed181937[[#This Row],[Fall Transfers]]+SalLed181937[[#This Row],[Spring Transfers]]</f>
        <v>0</v>
      </c>
      <c r="M60" s="98">
        <v>0</v>
      </c>
      <c r="N60" s="98">
        <v>0</v>
      </c>
      <c r="O60" s="98">
        <v>0</v>
      </c>
      <c r="P60" s="98">
        <v>0</v>
      </c>
      <c r="Q60" s="98">
        <v>0</v>
      </c>
      <c r="R60" s="98">
        <v>0</v>
      </c>
      <c r="S60" s="98">
        <v>0</v>
      </c>
      <c r="T60" s="98">
        <v>0</v>
      </c>
      <c r="U60" s="98">
        <v>0</v>
      </c>
      <c r="V60" s="98">
        <v>0</v>
      </c>
      <c r="W60" s="98">
        <v>0</v>
      </c>
      <c r="X60" s="98">
        <v>0</v>
      </c>
      <c r="Y60" s="318">
        <f>SalLed181937[[#This Row],[P1]]+SalLed181937[[#This Row],[P2]]</f>
        <v>0</v>
      </c>
      <c r="Z60" s="397">
        <f>SalLed181937[[#This Row],[P3]]+SalLed181937[[#This Row],[P4]]+SalLed181937[[#This Row],[P5]]+SalLed181937[[#This Row],[P6]]+SalLed181937[[#This Row],[P7]]</f>
        <v>0</v>
      </c>
      <c r="AA60" s="397">
        <f>SUM(SalLed181937[[#This Row],[P8]:[P12]])</f>
        <v>0</v>
      </c>
      <c r="AB60" s="312">
        <f>SUM(SalLed181937[[#This Row],[P1]])+SalLed181937[[#This Row],[P2]]</f>
        <v>0</v>
      </c>
      <c r="AC60" s="301">
        <f>SUM(SalLed181937[[#This Row],[Total Budget]]-SalLed181937[[#This Row],[YTD Date Actuals *  Add New Period @ Payroll Reconciliation]])</f>
        <v>0</v>
      </c>
      <c r="AD60" s="397">
        <f>SUM(SalLed181937[[#This Row],[P1]:[P6]])</f>
        <v>0</v>
      </c>
      <c r="AE60" s="397">
        <f>SUM(SalLed181937[[#This Row],[P7]:[P12]])</f>
        <v>0</v>
      </c>
      <c r="AF60" s="397">
        <f>IF(SalLed181937[[#This Row],[P9]]=0,0,(SalLed181937[[#This Row],[P7]]+SalLed181937[[#This Row],[P12]]))</f>
        <v>0</v>
      </c>
      <c r="AG60" s="301">
        <f>IF(OR(SalLed181937[[#This Row],[Account]]=601803,SalLed181937[[#This Row],[Account]]=601822),SUM(SalLed181937[[#This Row],[P3]:[P7]],0))</f>
        <v>0</v>
      </c>
      <c r="AH60" s="301">
        <f>IF(OR(C60=601803,C60=601301,C60=601822,C60=601807),SUM(SalLed181937[[#This Row],[P8]:[P12]]),0)</f>
        <v>0</v>
      </c>
      <c r="AI60" s="301">
        <f>IF(OR(C60=601803,C60=601301,C60=601822,C60=601807),SUM(SalLed181937[[#This Row],[P7]:[P12]]),0)</f>
        <v>0</v>
      </c>
      <c r="AJ60" s="369">
        <f>IF(SalLed181937[[#This Row],[Account]]=601803,SalLed181937[[#This Row],[P5]]-SalLed181937[[#This Row],[P4]],0)*8</f>
        <v>0</v>
      </c>
      <c r="AK60" s="300"/>
      <c r="AL60" s="80"/>
    </row>
    <row r="61" spans="1:38" ht="14.5">
      <c r="A61" s="180">
        <v>48500</v>
      </c>
      <c r="B61" s="181">
        <v>1023</v>
      </c>
      <c r="C61" s="182">
        <v>601822</v>
      </c>
      <c r="D61" s="182" t="s">
        <v>265</v>
      </c>
      <c r="E61" s="183" t="s">
        <v>313</v>
      </c>
      <c r="F61" s="11">
        <v>0</v>
      </c>
      <c r="G61" s="11">
        <v>0</v>
      </c>
      <c r="H61" s="11">
        <v>0</v>
      </c>
      <c r="I61" s="407">
        <f>SalLed181937[[#This Row],[Base Salary after GSI ]]-SUM((SalLed181937[[#This Row],[Starting Base Salary]:[GSI $ Identified by Faculty Affairs]]))</f>
        <v>0</v>
      </c>
      <c r="J61" s="179">
        <v>0</v>
      </c>
      <c r="K61" s="98">
        <v>0</v>
      </c>
      <c r="L61" s="396">
        <f>SalLed181937[[#This Row],[Fall Transfers]]+SalLed181937[[#This Row],[Spring Transfers]]</f>
        <v>0</v>
      </c>
      <c r="M61" s="98">
        <v>0</v>
      </c>
      <c r="N61" s="98">
        <v>0</v>
      </c>
      <c r="O61" s="98">
        <v>0</v>
      </c>
      <c r="P61" s="98">
        <v>0</v>
      </c>
      <c r="Q61" s="98">
        <v>0</v>
      </c>
      <c r="R61" s="98">
        <v>0</v>
      </c>
      <c r="S61" s="98">
        <v>0</v>
      </c>
      <c r="T61" s="98">
        <v>0</v>
      </c>
      <c r="U61" s="98">
        <v>0</v>
      </c>
      <c r="V61" s="98">
        <v>0</v>
      </c>
      <c r="W61" s="98">
        <v>0</v>
      </c>
      <c r="X61" s="98">
        <v>0</v>
      </c>
      <c r="Y61" s="318">
        <f>SalLed181937[[#This Row],[P1]]+SalLed181937[[#This Row],[P2]]</f>
        <v>0</v>
      </c>
      <c r="Z61" s="397">
        <f>SalLed181937[[#This Row],[P3]]+SalLed181937[[#This Row],[P4]]+SalLed181937[[#This Row],[P5]]+SalLed181937[[#This Row],[P6]]+SalLed181937[[#This Row],[P7]]</f>
        <v>0</v>
      </c>
      <c r="AA61" s="397">
        <f>SUM(SalLed181937[[#This Row],[P8]:[P12]])</f>
        <v>0</v>
      </c>
      <c r="AB61" s="312">
        <f>SUM(SalLed181937[[#This Row],[P1]])+SalLed181937[[#This Row],[P2]]</f>
        <v>0</v>
      </c>
      <c r="AC61" s="301">
        <f>SUM(SalLed181937[[#This Row],[Total Budget]]-SalLed181937[[#This Row],[YTD Date Actuals *  Add New Period @ Payroll Reconciliation]])</f>
        <v>0</v>
      </c>
      <c r="AD61" s="397">
        <f>SUM(SalLed181937[[#This Row],[P1]:[P6]])</f>
        <v>0</v>
      </c>
      <c r="AE61" s="397">
        <f>SUM(SalLed181937[[#This Row],[P7]:[P12]])</f>
        <v>0</v>
      </c>
      <c r="AF61" s="397">
        <f>IF(SalLed181937[[#This Row],[P9]]=0,0,(SalLed181937[[#This Row],[P7]]+SalLed181937[[#This Row],[P12]]))</f>
        <v>0</v>
      </c>
      <c r="AG61" s="301">
        <f>IF(OR(SalLed181937[[#This Row],[Account]]=601803,SalLed181937[[#This Row],[Account]]=601822),SUM(SalLed181937[[#This Row],[P3]:[P7]],0))</f>
        <v>0</v>
      </c>
      <c r="AH61" s="301">
        <f>IF(OR(C61=601803,C61=601301,C61=601822,C61=601807),SUM(SalLed181937[[#This Row],[P8]:[P12]]),0)</f>
        <v>0</v>
      </c>
      <c r="AI61" s="301">
        <f>IF(OR(C61=601803,C61=601301,C61=601822,C61=601807),SUM(SalLed181937[[#This Row],[P7]:[P12]]),0)</f>
        <v>0</v>
      </c>
      <c r="AJ61" s="369">
        <f>IF(SalLed181937[[#This Row],[Account]]=601803,SalLed181937[[#This Row],[P5]]-SalLed181937[[#This Row],[P4]],0)*8</f>
        <v>0</v>
      </c>
      <c r="AK61" s="300"/>
      <c r="AL61" s="80"/>
    </row>
    <row r="62" spans="1:38" ht="14.5">
      <c r="A62" s="180">
        <v>48500</v>
      </c>
      <c r="B62" s="181">
        <v>1023</v>
      </c>
      <c r="C62" s="182">
        <v>601822</v>
      </c>
      <c r="D62" s="182" t="s">
        <v>265</v>
      </c>
      <c r="E62" s="183" t="s">
        <v>314</v>
      </c>
      <c r="F62" s="11">
        <v>0</v>
      </c>
      <c r="G62" s="11">
        <v>0</v>
      </c>
      <c r="H62" s="11">
        <v>0</v>
      </c>
      <c r="I62" s="407">
        <f>SalLed181937[[#This Row],[Base Salary after GSI ]]-SUM((SalLed181937[[#This Row],[Starting Base Salary]:[GSI $ Identified by Faculty Affairs]]))</f>
        <v>0</v>
      </c>
      <c r="J62" s="179">
        <v>0</v>
      </c>
      <c r="K62" s="98">
        <v>0</v>
      </c>
      <c r="L62" s="396">
        <f>SalLed181937[[#This Row],[Fall Transfers]]+SalLed181937[[#This Row],[Spring Transfers]]</f>
        <v>0</v>
      </c>
      <c r="M62" s="98">
        <v>0</v>
      </c>
      <c r="N62" s="98">
        <v>0</v>
      </c>
      <c r="O62" s="98">
        <v>0</v>
      </c>
      <c r="P62" s="98">
        <v>0</v>
      </c>
      <c r="Q62" s="98">
        <v>0</v>
      </c>
      <c r="R62" s="98">
        <v>0</v>
      </c>
      <c r="S62" s="98">
        <v>0</v>
      </c>
      <c r="T62" s="98">
        <v>0</v>
      </c>
      <c r="U62" s="98">
        <v>0</v>
      </c>
      <c r="V62" s="98">
        <v>0</v>
      </c>
      <c r="W62" s="98">
        <v>0</v>
      </c>
      <c r="X62" s="98">
        <v>0</v>
      </c>
      <c r="Y62" s="318">
        <f>SalLed181937[[#This Row],[P1]]+SalLed181937[[#This Row],[P2]]</f>
        <v>0</v>
      </c>
      <c r="Z62" s="397">
        <f>SalLed181937[[#This Row],[P3]]+SalLed181937[[#This Row],[P4]]+SalLed181937[[#This Row],[P5]]+SalLed181937[[#This Row],[P6]]+SalLed181937[[#This Row],[P7]]</f>
        <v>0</v>
      </c>
      <c r="AA62" s="397">
        <f>SUM(SalLed181937[[#This Row],[P8]:[P12]])</f>
        <v>0</v>
      </c>
      <c r="AB62" s="312">
        <f>SUM(SalLed181937[[#This Row],[P1]])+SalLed181937[[#This Row],[P2]]</f>
        <v>0</v>
      </c>
      <c r="AC62" s="301">
        <f>SUM(SalLed181937[[#This Row],[Total Budget]]-SalLed181937[[#This Row],[YTD Date Actuals *  Add New Period @ Payroll Reconciliation]])</f>
        <v>0</v>
      </c>
      <c r="AD62" s="397">
        <f>SUM(SalLed181937[[#This Row],[P1]:[P6]])</f>
        <v>0</v>
      </c>
      <c r="AE62" s="397">
        <f>SUM(SalLed181937[[#This Row],[P7]:[P12]])</f>
        <v>0</v>
      </c>
      <c r="AF62" s="397">
        <f>IF(SalLed181937[[#This Row],[P9]]=0,0,(SalLed181937[[#This Row],[P7]]+SalLed181937[[#This Row],[P12]]))</f>
        <v>0</v>
      </c>
      <c r="AG62" s="301">
        <f>IF(OR(SalLed181937[[#This Row],[Account]]=601803,SalLed181937[[#This Row],[Account]]=601822),SUM(SalLed181937[[#This Row],[P3]:[P7]],0))</f>
        <v>0</v>
      </c>
      <c r="AH62" s="301">
        <f>IF(OR(C62=601803,C62=601301,C62=601822,C62=601807),SUM(SalLed181937[[#This Row],[P8]:[P12]]),0)</f>
        <v>0</v>
      </c>
      <c r="AI62" s="301">
        <f>IF(OR(C62=601803,C62=601301,C62=601822,C62=601807),SUM(SalLed181937[[#This Row],[P7]:[P12]]),0)</f>
        <v>0</v>
      </c>
      <c r="AJ62" s="369">
        <f>IF(SalLed181937[[#This Row],[Account]]=601803,SalLed181937[[#This Row],[P5]]-SalLed181937[[#This Row],[P4]],0)*8</f>
        <v>0</v>
      </c>
      <c r="AK62" s="300"/>
      <c r="AL62" s="80"/>
    </row>
    <row r="63" spans="1:38" ht="14.5">
      <c r="A63" s="180">
        <v>48500</v>
      </c>
      <c r="B63" s="181">
        <v>1023</v>
      </c>
      <c r="C63" s="182">
        <v>601822</v>
      </c>
      <c r="D63" s="182" t="s">
        <v>265</v>
      </c>
      <c r="E63" s="183" t="s">
        <v>315</v>
      </c>
      <c r="F63" s="11">
        <v>0</v>
      </c>
      <c r="G63" s="11">
        <v>0</v>
      </c>
      <c r="H63" s="11">
        <v>0</v>
      </c>
      <c r="I63" s="407">
        <f>SalLed181937[[#This Row],[Base Salary after GSI ]]-SUM((SalLed181937[[#This Row],[Starting Base Salary]:[GSI $ Identified by Faculty Affairs]]))</f>
        <v>0</v>
      </c>
      <c r="J63" s="179">
        <v>0</v>
      </c>
      <c r="K63" s="98">
        <v>0</v>
      </c>
      <c r="L63" s="396">
        <f>SalLed181937[[#This Row],[Fall Transfers]]+SalLed181937[[#This Row],[Spring Transfers]]</f>
        <v>0</v>
      </c>
      <c r="M63" s="98">
        <v>0</v>
      </c>
      <c r="N63" s="98">
        <v>0</v>
      </c>
      <c r="O63" s="98">
        <v>0</v>
      </c>
      <c r="P63" s="98">
        <v>0</v>
      </c>
      <c r="Q63" s="98">
        <v>0</v>
      </c>
      <c r="R63" s="98">
        <v>0</v>
      </c>
      <c r="S63" s="98">
        <v>0</v>
      </c>
      <c r="T63" s="98">
        <v>0</v>
      </c>
      <c r="U63" s="98">
        <v>0</v>
      </c>
      <c r="V63" s="98">
        <v>0</v>
      </c>
      <c r="W63" s="98">
        <v>0</v>
      </c>
      <c r="X63" s="98">
        <v>0</v>
      </c>
      <c r="Y63" s="318">
        <f>SalLed181937[[#This Row],[P1]]+SalLed181937[[#This Row],[P2]]</f>
        <v>0</v>
      </c>
      <c r="Z63" s="397">
        <f>SalLed181937[[#This Row],[P3]]+SalLed181937[[#This Row],[P4]]+SalLed181937[[#This Row],[P5]]+SalLed181937[[#This Row],[P6]]+SalLed181937[[#This Row],[P7]]</f>
        <v>0</v>
      </c>
      <c r="AA63" s="397">
        <f>SUM(SalLed181937[[#This Row],[P8]:[P12]])</f>
        <v>0</v>
      </c>
      <c r="AB63" s="312">
        <f>SUM(SalLed181937[[#This Row],[P1]])+SalLed181937[[#This Row],[P2]]</f>
        <v>0</v>
      </c>
      <c r="AC63" s="301">
        <f>SUM(SalLed181937[[#This Row],[Total Budget]]-SalLed181937[[#This Row],[YTD Date Actuals *  Add New Period @ Payroll Reconciliation]])</f>
        <v>0</v>
      </c>
      <c r="AD63" s="397">
        <f>SUM(SalLed181937[[#This Row],[P1]:[P6]])</f>
        <v>0</v>
      </c>
      <c r="AE63" s="397">
        <f>SUM(SalLed181937[[#This Row],[P7]:[P12]])</f>
        <v>0</v>
      </c>
      <c r="AF63" s="397">
        <f>IF(SalLed181937[[#This Row],[P9]]=0,0,(SalLed181937[[#This Row],[P7]]+SalLed181937[[#This Row],[P12]]))</f>
        <v>0</v>
      </c>
      <c r="AG63" s="301">
        <f>IF(OR(SalLed181937[[#This Row],[Account]]=601803,SalLed181937[[#This Row],[Account]]=601822),SUM(SalLed181937[[#This Row],[P3]:[P7]],0))</f>
        <v>0</v>
      </c>
      <c r="AH63" s="301">
        <f>IF(OR(C63=601803,C63=601301,C63=601822,C63=601807),SUM(SalLed181937[[#This Row],[P8]:[P12]]),0)</f>
        <v>0</v>
      </c>
      <c r="AI63" s="301">
        <f>IF(OR(C63=601803,C63=601301,C63=601822,C63=601807),SUM(SalLed181937[[#This Row],[P7]:[P12]]),0)</f>
        <v>0</v>
      </c>
      <c r="AJ63" s="301">
        <f>IF(SalLed181937[[#This Row],[Account]]=601803,SalLed181937[[#This Row],[P5]]-SalLed181937[[#This Row],[P4]],0)*8</f>
        <v>0</v>
      </c>
      <c r="AK63" s="311"/>
      <c r="AL63" s="80"/>
    </row>
    <row r="64" spans="1:38" ht="14.5">
      <c r="A64" s="180">
        <v>48500</v>
      </c>
      <c r="B64" s="181">
        <v>1023</v>
      </c>
      <c r="C64" s="182">
        <v>601822</v>
      </c>
      <c r="D64" s="182" t="s">
        <v>265</v>
      </c>
      <c r="E64" s="399" t="s">
        <v>316</v>
      </c>
      <c r="F64" s="11">
        <v>0</v>
      </c>
      <c r="G64" s="11">
        <v>0</v>
      </c>
      <c r="H64" s="11">
        <v>0</v>
      </c>
      <c r="I64" s="407">
        <f>SalLed181937[[#This Row],[Base Salary after GSI ]]-SUM((SalLed181937[[#This Row],[Starting Base Salary]:[GSI $ Identified by Faculty Affairs]]))</f>
        <v>0</v>
      </c>
      <c r="J64" s="179">
        <v>0</v>
      </c>
      <c r="K64" s="98">
        <v>0</v>
      </c>
      <c r="L64" s="396">
        <f>SalLed181937[[#This Row],[Fall Transfers]]+SalLed181937[[#This Row],[Spring Transfers]]</f>
        <v>0</v>
      </c>
      <c r="M64" s="396">
        <v>0</v>
      </c>
      <c r="N64" s="396">
        <v>0</v>
      </c>
      <c r="O64" s="396">
        <v>0</v>
      </c>
      <c r="P64" s="396">
        <v>0</v>
      </c>
      <c r="Q64" s="396">
        <v>0</v>
      </c>
      <c r="R64" s="396">
        <v>0</v>
      </c>
      <c r="S64" s="396">
        <v>0</v>
      </c>
      <c r="T64" s="98">
        <v>0</v>
      </c>
      <c r="U64" s="98">
        <v>0</v>
      </c>
      <c r="V64" s="98">
        <v>0</v>
      </c>
      <c r="W64" s="98">
        <v>0</v>
      </c>
      <c r="X64" s="98">
        <v>0</v>
      </c>
      <c r="Y64" s="318">
        <f>SalLed181937[[#This Row],[P1]]+SalLed181937[[#This Row],[P2]]</f>
        <v>0</v>
      </c>
      <c r="Z64" s="397">
        <f>SalLed181937[[#This Row],[P3]]+SalLed181937[[#This Row],[P4]]+SalLed181937[[#This Row],[P5]]+SalLed181937[[#This Row],[P6]]+SalLed181937[[#This Row],[P7]]</f>
        <v>0</v>
      </c>
      <c r="AA64" s="397">
        <f>SUM(SalLed181937[[#This Row],[P8]:[P12]])</f>
        <v>0</v>
      </c>
      <c r="AB64" s="312">
        <f>SUM(SalLed181937[[#This Row],[P1]])+SalLed181937[[#This Row],[P2]]</f>
        <v>0</v>
      </c>
      <c r="AC64" s="301">
        <f>SUM(SalLed181937[[#This Row],[Total Budget]]-SalLed181937[[#This Row],[YTD Date Actuals *  Add New Period @ Payroll Reconciliation]])</f>
        <v>0</v>
      </c>
      <c r="AD64" s="397">
        <f>SUM(SalLed181937[[#This Row],[P1]:[P6]])</f>
        <v>0</v>
      </c>
      <c r="AE64" s="397">
        <f>SUM(SalLed181937[[#This Row],[P7]:[P12]])</f>
        <v>0</v>
      </c>
      <c r="AF64" s="397">
        <f>IF(SalLed181937[[#This Row],[P9]]=0,0,(SalLed181937[[#This Row],[P7]]+SalLed181937[[#This Row],[P12]]))</f>
        <v>0</v>
      </c>
      <c r="AG64" s="301">
        <f>IF(OR(SalLed181937[[#This Row],[Account]]=601803,SalLed181937[[#This Row],[Account]]=601822),SUM(SalLed181937[[#This Row],[P3]:[P7]],0))</f>
        <v>0</v>
      </c>
      <c r="AH64" s="301">
        <f>IF(OR(C64=601803,C64=601301,C64=601822,C64=601807),SUM(SalLed181937[[#This Row],[P8]:[P12]]),0)</f>
        <v>0</v>
      </c>
      <c r="AI64" s="301">
        <f>IF(OR(C64=601803,C64=601301,C64=601822,C64=601807),SUM(SalLed181937[[#This Row],[P7]:[P12]]),0)</f>
        <v>0</v>
      </c>
      <c r="AJ64" s="301">
        <f>IF(SalLed181937[[#This Row],[Account]]=601803,SalLed181937[[#This Row],[P5]]-SalLed181937[[#This Row],[P4]],0)*8</f>
        <v>0</v>
      </c>
      <c r="AK64" s="311"/>
      <c r="AL64" s="80"/>
    </row>
    <row r="65" spans="1:39" ht="14.5">
      <c r="A65" s="95">
        <v>48500</v>
      </c>
      <c r="B65" s="75">
        <v>1026</v>
      </c>
      <c r="C65" s="96">
        <v>601803</v>
      </c>
      <c r="D65" s="96" t="s">
        <v>265</v>
      </c>
      <c r="E65" s="69" t="s">
        <v>317</v>
      </c>
      <c r="F65" s="11">
        <v>0</v>
      </c>
      <c r="G65" s="11">
        <v>0</v>
      </c>
      <c r="H65" s="11">
        <v>0</v>
      </c>
      <c r="I65" s="407">
        <f>SalLed181937[[#This Row],[Base Salary after GSI ]]-SUM((SalLed181937[[#This Row],[Starting Base Salary]:[GSI $ Identified by Faculty Affairs]]))</f>
        <v>0</v>
      </c>
      <c r="J65" s="179">
        <v>0</v>
      </c>
      <c r="K65" s="98">
        <v>0</v>
      </c>
      <c r="L65" s="98">
        <f>SalLed181937[[#This Row],[Fall Transfers]]+SalLed181937[[#This Row],[Spring Transfers]]</f>
        <v>0</v>
      </c>
      <c r="M65" s="98">
        <v>673.87</v>
      </c>
      <c r="N65" s="98">
        <v>2021.6</v>
      </c>
      <c r="O65" s="98">
        <v>2021.6</v>
      </c>
      <c r="P65" s="98">
        <v>2021.6</v>
      </c>
      <c r="Q65" s="98">
        <v>2021.6</v>
      </c>
      <c r="R65" s="98">
        <v>2021.6</v>
      </c>
      <c r="S65" s="98">
        <v>2021.6</v>
      </c>
      <c r="T65" s="98">
        <v>0</v>
      </c>
      <c r="U65" s="98">
        <v>0</v>
      </c>
      <c r="V65" s="98">
        <v>0</v>
      </c>
      <c r="W65" s="98">
        <v>0</v>
      </c>
      <c r="X65" s="98">
        <v>0</v>
      </c>
      <c r="Y65" s="318">
        <f>SalLed181937[[#This Row],[P1]]+SalLed181937[[#This Row],[P2]]</f>
        <v>2695.47</v>
      </c>
      <c r="Z65" s="318">
        <f>SalLed181937[[#This Row],[P3]]+SalLed181937[[#This Row],[P4]]+SalLed181937[[#This Row],[P5]]+SalLed181937[[#This Row],[P6]]+SalLed181937[[#This Row],[P7]]</f>
        <v>10108</v>
      </c>
      <c r="AA65" s="318">
        <f>SUM(SalLed181937[[#This Row],[P8]:[P12]])</f>
        <v>0</v>
      </c>
      <c r="AB65" s="312">
        <f>SUM(SalLed181937[[#This Row],[P1]])+SalLed181937[[#This Row],[P2]]</f>
        <v>2695.47</v>
      </c>
      <c r="AC65" s="301">
        <f>SUM(SalLed181937[[#This Row],[Total Budget]]-SalLed181937[[#This Row],[YTD Date Actuals *  Add New Period @ Payroll Reconciliation]])</f>
        <v>-2695.47</v>
      </c>
      <c r="AD65" s="318">
        <f>SUM(SalLed181937[[#This Row],[P1]:[P6]])</f>
        <v>10781.87</v>
      </c>
      <c r="AE65" s="318">
        <f>SUM(SalLed181937[[#This Row],[P7]:[P12]])</f>
        <v>2021.6</v>
      </c>
      <c r="AF65" s="318">
        <f>IF(SalLed181937[[#This Row],[P9]]=0,0,(SalLed181937[[#This Row],[P7]]+SalLed181937[[#This Row],[P12]]))</f>
        <v>0</v>
      </c>
      <c r="AG65" s="301">
        <f>IF(OR(SalLed181937[[#This Row],[Account]]=601803,SalLed181937[[#This Row],[Account]]=601822),SUM(SalLed181937[[#This Row],[P3]:[P7]],0))</f>
        <v>10108</v>
      </c>
      <c r="AH65" s="301">
        <f>IF(OR(C65=601803,C65=601301,C65=601822,C65=601807),SUM(SalLed181937[[#This Row],[P8]:[P12]]),0)</f>
        <v>0</v>
      </c>
      <c r="AI65" s="301">
        <f>IF(OR(C65=601803,C65=601301,C65=601822,C65=601807),SUM(SalLed181937[[#This Row],[P7]:[P12]]),0)</f>
        <v>2021.6</v>
      </c>
      <c r="AJ65" s="311">
        <f>IF(SalLed181937[[#This Row],[Account]]=601803,SalLed181937[[#This Row],[P5]]-SalLed181937[[#This Row],[P4]],0)*8</f>
        <v>0</v>
      </c>
      <c r="AK65" s="311"/>
      <c r="AL65" s="80"/>
    </row>
    <row r="66" spans="1:39" ht="14.5">
      <c r="A66" s="95">
        <v>48500</v>
      </c>
      <c r="B66" s="75">
        <v>1026</v>
      </c>
      <c r="C66" s="96">
        <v>601803</v>
      </c>
      <c r="D66" s="96" t="s">
        <v>265</v>
      </c>
      <c r="E66" s="69" t="s">
        <v>318</v>
      </c>
      <c r="F66" s="11">
        <v>0</v>
      </c>
      <c r="G66" s="11">
        <v>0</v>
      </c>
      <c r="H66" s="11">
        <v>0</v>
      </c>
      <c r="I66" s="407">
        <f>SalLed181937[[#This Row],[Base Salary after GSI ]]-SUM((SalLed181937[[#This Row],[Starting Base Salary]:[GSI $ Identified by Faculty Affairs]]))</f>
        <v>0</v>
      </c>
      <c r="J66" s="179">
        <v>0</v>
      </c>
      <c r="K66" s="98">
        <v>0</v>
      </c>
      <c r="L66" s="98">
        <f>SalLed181937[[#This Row],[Fall Transfers]]+SalLed181937[[#This Row],[Spring Transfers]]</f>
        <v>0</v>
      </c>
      <c r="M66" s="98">
        <v>5257</v>
      </c>
      <c r="N66" s="98">
        <v>5257</v>
      </c>
      <c r="O66" s="98">
        <v>5257</v>
      </c>
      <c r="P66" s="98">
        <v>5257</v>
      </c>
      <c r="Q66" s="98">
        <v>5257</v>
      </c>
      <c r="R66" s="98">
        <v>5257</v>
      </c>
      <c r="S66" s="98">
        <v>5257</v>
      </c>
      <c r="T66" s="98">
        <v>0</v>
      </c>
      <c r="U66" s="98">
        <v>0</v>
      </c>
      <c r="V66" s="98">
        <v>0</v>
      </c>
      <c r="W66" s="98">
        <v>0</v>
      </c>
      <c r="X66" s="98">
        <v>0</v>
      </c>
      <c r="Y66" s="318">
        <f>SalLed181937[[#This Row],[P1]]+SalLed181937[[#This Row],[P2]]</f>
        <v>10514</v>
      </c>
      <c r="Z66" s="318">
        <f>SalLed181937[[#This Row],[P3]]+SalLed181937[[#This Row],[P4]]+SalLed181937[[#This Row],[P5]]+SalLed181937[[#This Row],[P6]]+SalLed181937[[#This Row],[P7]]</f>
        <v>26285</v>
      </c>
      <c r="AA66" s="318">
        <f>SUM(SalLed181937[[#This Row],[P8]:[P12]])</f>
        <v>0</v>
      </c>
      <c r="AB66" s="312">
        <f>SUM(SalLed181937[[#This Row],[P1]])+SalLed181937[[#This Row],[P2]]</f>
        <v>10514</v>
      </c>
      <c r="AC66" s="301">
        <f>SUM(SalLed181937[[#This Row],[Total Budget]]-SalLed181937[[#This Row],[YTD Date Actuals *  Add New Period @ Payroll Reconciliation]])</f>
        <v>-10514</v>
      </c>
      <c r="AD66" s="318">
        <f>SUM(SalLed181937[[#This Row],[P1]:[P6]])</f>
        <v>31542</v>
      </c>
      <c r="AE66" s="318">
        <f>SUM(SalLed181937[[#This Row],[P7]:[P12]])</f>
        <v>5257</v>
      </c>
      <c r="AF66" s="318">
        <f>IF(SalLed181937[[#This Row],[P9]]=0,0,(SalLed181937[[#This Row],[P7]]+SalLed181937[[#This Row],[P12]]))</f>
        <v>0</v>
      </c>
      <c r="AG66" s="301">
        <f>IF(OR(SalLed181937[[#This Row],[Account]]=601803,SalLed181937[[#This Row],[Account]]=601822),SUM(SalLed181937[[#This Row],[P3]:[P7]],0))</f>
        <v>26285</v>
      </c>
      <c r="AH66" s="301">
        <f>IF(OR(C66=601803,C66=601301,C66=601822,C66=601807),SUM(SalLed181937[[#This Row],[P8]:[P12]]),0)</f>
        <v>0</v>
      </c>
      <c r="AI66" s="301">
        <f>IF(OR(C66=601803,C66=601301,C66=601822,C66=601807),SUM(SalLed181937[[#This Row],[P7]:[P12]]),0)</f>
        <v>5257</v>
      </c>
      <c r="AJ66" s="311">
        <f>IF(SalLed181937[[#This Row],[Account]]=601803,SalLed181937[[#This Row],[P5]]-SalLed181937[[#This Row],[P4]],0)*8</f>
        <v>0</v>
      </c>
      <c r="AK66" s="311"/>
      <c r="AL66" s="80"/>
    </row>
    <row r="67" spans="1:39" ht="14.5">
      <c r="A67" s="95">
        <v>48500</v>
      </c>
      <c r="B67" s="75">
        <v>1026</v>
      </c>
      <c r="C67" s="96">
        <v>601803</v>
      </c>
      <c r="D67" s="96" t="s">
        <v>265</v>
      </c>
      <c r="E67" s="69" t="s">
        <v>174</v>
      </c>
      <c r="F67" s="11">
        <v>0</v>
      </c>
      <c r="G67" s="11">
        <v>0</v>
      </c>
      <c r="H67" s="11">
        <v>0</v>
      </c>
      <c r="I67" s="407">
        <f>SalLed181937[[#This Row],[Base Salary after GSI ]]-SUM((SalLed181937[[#This Row],[Starting Base Salary]:[GSI $ Identified by Faculty Affairs]]))</f>
        <v>0</v>
      </c>
      <c r="J67" s="179">
        <v>0</v>
      </c>
      <c r="K67" s="98">
        <v>0</v>
      </c>
      <c r="L67" s="98">
        <f>SalLed181937[[#This Row],[Fall Transfers]]+SalLed181937[[#This Row],[Spring Transfers]]</f>
        <v>0</v>
      </c>
      <c r="M67" s="98">
        <v>1976.33</v>
      </c>
      <c r="N67" s="98">
        <v>4235</v>
      </c>
      <c r="O67" s="98">
        <v>4235</v>
      </c>
      <c r="P67" s="98">
        <v>4235</v>
      </c>
      <c r="Q67" s="98">
        <v>4235</v>
      </c>
      <c r="R67" s="98">
        <v>4235</v>
      </c>
      <c r="S67" s="98">
        <v>4235</v>
      </c>
      <c r="T67" s="98">
        <v>0</v>
      </c>
      <c r="U67" s="98">
        <v>0</v>
      </c>
      <c r="V67" s="98">
        <v>0</v>
      </c>
      <c r="W67" s="98">
        <v>0</v>
      </c>
      <c r="X67" s="98">
        <v>0</v>
      </c>
      <c r="Y67" s="318">
        <f>SalLed181937[[#This Row],[P1]]+SalLed181937[[#This Row],[P2]]</f>
        <v>6211.33</v>
      </c>
      <c r="Z67" s="318">
        <f>SalLed181937[[#This Row],[P3]]+SalLed181937[[#This Row],[P4]]+SalLed181937[[#This Row],[P5]]+SalLed181937[[#This Row],[P6]]+SalLed181937[[#This Row],[P7]]</f>
        <v>21175</v>
      </c>
      <c r="AA67" s="318">
        <f>SUM(SalLed181937[[#This Row],[P8]:[P12]])</f>
        <v>0</v>
      </c>
      <c r="AB67" s="312">
        <f>SUM(SalLed181937[[#This Row],[P1]])+SalLed181937[[#This Row],[P2]]</f>
        <v>6211.33</v>
      </c>
      <c r="AC67" s="301">
        <f>SUM(SalLed181937[[#This Row],[Total Budget]]-SalLed181937[[#This Row],[YTD Date Actuals *  Add New Period @ Payroll Reconciliation]])</f>
        <v>-6211.33</v>
      </c>
      <c r="AD67" s="318">
        <f>SUM(SalLed181937[[#This Row],[P1]:[P6]])</f>
        <v>23151.33</v>
      </c>
      <c r="AE67" s="318">
        <f>SUM(SalLed181937[[#This Row],[P7]:[P12]])</f>
        <v>4235</v>
      </c>
      <c r="AF67" s="318">
        <f>IF(SalLed181937[[#This Row],[P9]]=0,0,(SalLed181937[[#This Row],[P7]]+SalLed181937[[#This Row],[P12]]))</f>
        <v>0</v>
      </c>
      <c r="AG67" s="301">
        <f>IF(OR(SalLed181937[[#This Row],[Account]]=601803,SalLed181937[[#This Row],[Account]]=601822),SUM(SalLed181937[[#This Row],[P3]:[P7]],0))</f>
        <v>21175</v>
      </c>
      <c r="AH67" s="301">
        <f>IF(OR(C67=601803,C67=601301,C67=601822,C67=601807),SUM(SalLed181937[[#This Row],[P8]:[P12]]),0)</f>
        <v>0</v>
      </c>
      <c r="AI67" s="301">
        <f>IF(OR(C67=601803,C67=601301,C67=601822,C67=601807),SUM(SalLed181937[[#This Row],[P7]:[P12]]),0)</f>
        <v>4235</v>
      </c>
      <c r="AJ67" s="311">
        <f>IF(SalLed181937[[#This Row],[Account]]=601803,SalLed181937[[#This Row],[P5]]-SalLed181937[[#This Row],[P4]],0)*8</f>
        <v>0</v>
      </c>
      <c r="AK67" s="311"/>
      <c r="AL67" s="80"/>
    </row>
    <row r="68" spans="1:39" ht="14.5">
      <c r="A68" s="95">
        <v>48500</v>
      </c>
      <c r="B68" s="75">
        <v>1026</v>
      </c>
      <c r="C68" s="96">
        <v>601803</v>
      </c>
      <c r="D68" s="96" t="s">
        <v>265</v>
      </c>
      <c r="E68" s="69" t="s">
        <v>319</v>
      </c>
      <c r="F68" s="11">
        <v>0</v>
      </c>
      <c r="G68" s="11">
        <v>0</v>
      </c>
      <c r="H68" s="11">
        <v>0</v>
      </c>
      <c r="I68" s="407">
        <f>SalLed181937[[#This Row],[Base Salary after GSI ]]-SUM((SalLed181937[[#This Row],[Starting Base Salary]:[GSI $ Identified by Faculty Affairs]]))</f>
        <v>0</v>
      </c>
      <c r="J68" s="179">
        <v>0</v>
      </c>
      <c r="K68" s="98">
        <v>0</v>
      </c>
      <c r="L68" s="98">
        <f>SalLed181937[[#This Row],[Fall Transfers]]+SalLed181937[[#This Row],[Spring Transfers]]</f>
        <v>0</v>
      </c>
      <c r="M68" s="98">
        <v>858.2</v>
      </c>
      <c r="N68" s="98">
        <v>1001.23</v>
      </c>
      <c r="O68" s="98">
        <v>1001.23</v>
      </c>
      <c r="P68" s="98">
        <v>1001.23</v>
      </c>
      <c r="Q68" s="98">
        <v>1001.23</v>
      </c>
      <c r="R68" s="98">
        <v>1001.23</v>
      </c>
      <c r="S68" s="98">
        <v>1001.23</v>
      </c>
      <c r="T68" s="98">
        <v>0</v>
      </c>
      <c r="U68" s="98">
        <v>0</v>
      </c>
      <c r="V68" s="98">
        <v>0</v>
      </c>
      <c r="W68" s="98">
        <v>0</v>
      </c>
      <c r="X68" s="98">
        <v>0</v>
      </c>
      <c r="Y68" s="318">
        <f>SalLed181937[[#This Row],[P1]]+SalLed181937[[#This Row],[P2]]</f>
        <v>1859.43</v>
      </c>
      <c r="Z68" s="318">
        <f>SalLed181937[[#This Row],[P3]]+SalLed181937[[#This Row],[P4]]+SalLed181937[[#This Row],[P5]]+SalLed181937[[#This Row],[P6]]+SalLed181937[[#This Row],[P7]]</f>
        <v>5006.1499999999996</v>
      </c>
      <c r="AA68" s="318">
        <f>SUM(SalLed181937[[#This Row],[P8]:[P12]])</f>
        <v>0</v>
      </c>
      <c r="AB68" s="312">
        <f>SUM(SalLed181937[[#This Row],[P1]])+SalLed181937[[#This Row],[P2]]</f>
        <v>1859.43</v>
      </c>
      <c r="AC68" s="301">
        <f>SUM(SalLed181937[[#This Row],[Total Budget]]-SalLed181937[[#This Row],[YTD Date Actuals *  Add New Period @ Payroll Reconciliation]])</f>
        <v>-1859.43</v>
      </c>
      <c r="AD68" s="318">
        <f>SUM(SalLed181937[[#This Row],[P1]:[P6]])</f>
        <v>5864.35</v>
      </c>
      <c r="AE68" s="318">
        <f>SUM(SalLed181937[[#This Row],[P7]:[P12]])</f>
        <v>1001.23</v>
      </c>
      <c r="AF68" s="318">
        <f>IF(SalLed181937[[#This Row],[P9]]=0,0,(SalLed181937[[#This Row],[P7]]+SalLed181937[[#This Row],[P12]]))</f>
        <v>0</v>
      </c>
      <c r="AG68" s="301">
        <f>IF(OR(SalLed181937[[#This Row],[Account]]=601803,SalLed181937[[#This Row],[Account]]=601822),SUM(SalLed181937[[#This Row],[P3]:[P7]],0))</f>
        <v>5006.1499999999996</v>
      </c>
      <c r="AH68" s="301">
        <f>IF(OR(C68=601803,C68=601301,C68=601822,C68=601807),SUM(SalLed181937[[#This Row],[P8]:[P12]]),0)</f>
        <v>0</v>
      </c>
      <c r="AI68" s="301">
        <f>IF(OR(C68=601803,C68=601301,C68=601822,C68=601807),SUM(SalLed181937[[#This Row],[P7]:[P12]]),0)</f>
        <v>1001.23</v>
      </c>
      <c r="AJ68" s="311">
        <f>IF(SalLed181937[[#This Row],[Account]]=601803,SalLed181937[[#This Row],[P5]]-SalLed181937[[#This Row],[P4]],0)*8</f>
        <v>0</v>
      </c>
      <c r="AK68" s="311"/>
      <c r="AL68" s="80"/>
    </row>
    <row r="69" spans="1:39" ht="14.5">
      <c r="A69" s="95">
        <v>48500</v>
      </c>
      <c r="B69" s="75">
        <v>1026</v>
      </c>
      <c r="C69" s="96">
        <v>601803</v>
      </c>
      <c r="D69" s="96" t="s">
        <v>265</v>
      </c>
      <c r="E69" s="69" t="s">
        <v>320</v>
      </c>
      <c r="F69" s="11">
        <v>0</v>
      </c>
      <c r="G69" s="11">
        <v>0</v>
      </c>
      <c r="H69" s="11">
        <v>0</v>
      </c>
      <c r="I69" s="407">
        <f>SalLed181937[[#This Row],[Base Salary after GSI ]]-SUM((SalLed181937[[#This Row],[Starting Base Salary]:[GSI $ Identified by Faculty Affairs]]))</f>
        <v>0</v>
      </c>
      <c r="J69" s="179">
        <v>0</v>
      </c>
      <c r="K69" s="98">
        <v>0</v>
      </c>
      <c r="L69" s="98">
        <f>SalLed181937[[#This Row],[Fall Transfers]]+SalLed181937[[#This Row],[Spring Transfers]]</f>
        <v>0</v>
      </c>
      <c r="M69" s="98">
        <v>0</v>
      </c>
      <c r="N69" s="98">
        <v>0</v>
      </c>
      <c r="O69" s="98">
        <v>0</v>
      </c>
      <c r="P69" s="98">
        <v>0</v>
      </c>
      <c r="Q69" s="98">
        <v>0</v>
      </c>
      <c r="R69" s="98">
        <v>0</v>
      </c>
      <c r="S69" s="98">
        <v>0</v>
      </c>
      <c r="T69" s="98">
        <v>0</v>
      </c>
      <c r="U69" s="98">
        <v>0</v>
      </c>
      <c r="V69" s="98">
        <v>0</v>
      </c>
      <c r="W69" s="98">
        <v>0</v>
      </c>
      <c r="X69" s="98">
        <v>0</v>
      </c>
      <c r="Y69" s="318">
        <f>SalLed181937[[#This Row],[P1]]+SalLed181937[[#This Row],[P2]]</f>
        <v>0</v>
      </c>
      <c r="Z69" s="318">
        <f>SalLed181937[[#This Row],[P3]]+SalLed181937[[#This Row],[P4]]+SalLed181937[[#This Row],[P5]]+SalLed181937[[#This Row],[P6]]+SalLed181937[[#This Row],[P7]]</f>
        <v>0</v>
      </c>
      <c r="AA69" s="318">
        <f>SUM(SalLed181937[[#This Row],[P8]:[P12]])</f>
        <v>0</v>
      </c>
      <c r="AB69" s="312">
        <f>SUM(SalLed181937[[#This Row],[P1]])+SalLed181937[[#This Row],[P2]]</f>
        <v>0</v>
      </c>
      <c r="AC69" s="301">
        <f>SUM(SalLed181937[[#This Row],[Total Budget]]-SalLed181937[[#This Row],[YTD Date Actuals *  Add New Period @ Payroll Reconciliation]])</f>
        <v>0</v>
      </c>
      <c r="AD69" s="318">
        <f>SUM(SalLed181937[[#This Row],[P1]:[P6]])</f>
        <v>0</v>
      </c>
      <c r="AE69" s="318">
        <f>SUM(SalLed181937[[#This Row],[P7]:[P12]])</f>
        <v>0</v>
      </c>
      <c r="AF69" s="318">
        <f>IF(SalLed181937[[#This Row],[P9]]=0,0,(SalLed181937[[#This Row],[P7]]+SalLed181937[[#This Row],[P12]]))</f>
        <v>0</v>
      </c>
      <c r="AG69" s="301">
        <f>IF(OR(SalLed181937[[#This Row],[Account]]=601803,SalLed181937[[#This Row],[Account]]=601822),SUM(SalLed181937[[#This Row],[P3]:[P7]],0))</f>
        <v>0</v>
      </c>
      <c r="AH69" s="301">
        <f>IF(OR(C69=601803,C69=601301,C69=601822,C69=601807),SUM(SalLed181937[[#This Row],[P8]:[P12]]),0)</f>
        <v>0</v>
      </c>
      <c r="AI69" s="301">
        <f>IF(OR(C69=601803,C69=601301,C69=601822,C69=601807),SUM(SalLed181937[[#This Row],[P7]:[P12]]),0)</f>
        <v>0</v>
      </c>
      <c r="AJ69" s="311">
        <f>IF(SalLed181937[[#This Row],[Account]]=601803,SalLed181937[[#This Row],[P5]]-SalLed181937[[#This Row],[P4]],0)*8</f>
        <v>0</v>
      </c>
      <c r="AK69" s="311"/>
      <c r="AL69" s="80"/>
    </row>
    <row r="70" spans="1:39" ht="14.5">
      <c r="A70" s="180">
        <v>48500</v>
      </c>
      <c r="B70" s="181">
        <v>1026</v>
      </c>
      <c r="C70" s="182">
        <v>601803</v>
      </c>
      <c r="D70" s="182" t="s">
        <v>265</v>
      </c>
      <c r="E70" s="399" t="s">
        <v>321</v>
      </c>
      <c r="F70" s="11">
        <v>0</v>
      </c>
      <c r="G70" s="11">
        <v>0</v>
      </c>
      <c r="H70" s="11">
        <v>0</v>
      </c>
      <c r="I70" s="407">
        <f>SalLed181937[[#This Row],[Base Salary after GSI ]]-SUM((SalLed181937[[#This Row],[Starting Base Salary]:[GSI $ Identified by Faculty Affairs]]))</f>
        <v>0</v>
      </c>
      <c r="J70" s="179">
        <v>0</v>
      </c>
      <c r="K70" s="98">
        <v>0</v>
      </c>
      <c r="L70" s="396">
        <f>SalLed181937[[#This Row],[Fall Transfers]]+SalLed181937[[#This Row],[Spring Transfers]]</f>
        <v>0</v>
      </c>
      <c r="M70" s="396">
        <v>0</v>
      </c>
      <c r="N70" s="396">
        <v>0</v>
      </c>
      <c r="O70" s="396">
        <v>0</v>
      </c>
      <c r="P70" s="396">
        <v>0</v>
      </c>
      <c r="Q70" s="396">
        <v>0</v>
      </c>
      <c r="R70" s="396">
        <v>0</v>
      </c>
      <c r="S70" s="396">
        <v>0</v>
      </c>
      <c r="T70" s="98">
        <v>0</v>
      </c>
      <c r="U70" s="98">
        <v>0</v>
      </c>
      <c r="V70" s="98">
        <v>0</v>
      </c>
      <c r="W70" s="98">
        <v>0</v>
      </c>
      <c r="X70" s="98">
        <v>0</v>
      </c>
      <c r="Y70" s="318">
        <f>SalLed181937[[#This Row],[P1]]+SalLed181937[[#This Row],[P2]]</f>
        <v>0</v>
      </c>
      <c r="Z70" s="397">
        <f>SalLed181937[[#This Row],[P3]]+SalLed181937[[#This Row],[P4]]+SalLed181937[[#This Row],[P5]]+SalLed181937[[#This Row],[P6]]+SalLed181937[[#This Row],[P7]]</f>
        <v>0</v>
      </c>
      <c r="AA70" s="397">
        <f>SUM(SalLed181937[[#This Row],[P8]:[P12]])</f>
        <v>0</v>
      </c>
      <c r="AB70" s="312">
        <f>SUM(SalLed181937[[#This Row],[P1]])+SalLed181937[[#This Row],[P2]]</f>
        <v>0</v>
      </c>
      <c r="AC70" s="301">
        <f>SUM(SalLed181937[[#This Row],[Total Budget]]-SalLed181937[[#This Row],[YTD Date Actuals *  Add New Period @ Payroll Reconciliation]])</f>
        <v>0</v>
      </c>
      <c r="AD70" s="397">
        <f>SUM(SalLed181937[[#This Row],[P1]:[P6]])</f>
        <v>0</v>
      </c>
      <c r="AE70" s="397">
        <f>SUM(SalLed181937[[#This Row],[P7]:[P12]])</f>
        <v>0</v>
      </c>
      <c r="AF70" s="397">
        <f>IF(SalLed181937[[#This Row],[P9]]=0,0,(SalLed181937[[#This Row],[P7]]+SalLed181937[[#This Row],[P12]]))</f>
        <v>0</v>
      </c>
      <c r="AG70" s="301">
        <f>IF(OR(SalLed181937[[#This Row],[Account]]=601803,SalLed181937[[#This Row],[Account]]=601822),SUM(SalLed181937[[#This Row],[P3]:[P7]],0))</f>
        <v>0</v>
      </c>
      <c r="AH70" s="301">
        <f>IF(OR(C70=601803,C70=601301,C70=601822,C70=601807),SUM(SalLed181937[[#This Row],[P8]:[P12]]),0)</f>
        <v>0</v>
      </c>
      <c r="AI70" s="301">
        <f>IF(OR(C70=601803,C70=601301,C70=601822,C70=601807),SUM(SalLed181937[[#This Row],[P7]:[P12]]),0)</f>
        <v>0</v>
      </c>
      <c r="AJ70" s="311">
        <f>IF(SalLed181937[[#This Row],[Account]]=601803,SalLed181937[[#This Row],[P5]]-SalLed181937[[#This Row],[P4]],0)*8</f>
        <v>0</v>
      </c>
      <c r="AK70" s="311"/>
      <c r="AL70" s="311"/>
      <c r="AM70" s="300"/>
    </row>
    <row r="71" spans="1:39" ht="14.5">
      <c r="A71" s="257">
        <v>48500</v>
      </c>
      <c r="B71" s="258">
        <v>1174</v>
      </c>
      <c r="C71" s="259">
        <v>601803</v>
      </c>
      <c r="D71" s="182" t="s">
        <v>265</v>
      </c>
      <c r="E71" s="399" t="s">
        <v>322</v>
      </c>
      <c r="F71" s="11">
        <v>0</v>
      </c>
      <c r="G71" s="11">
        <v>0</v>
      </c>
      <c r="H71" s="11">
        <v>0</v>
      </c>
      <c r="I71" s="407">
        <f>SalLed181937[[#This Row],[Base Salary after GSI ]]-SUM((SalLed181937[[#This Row],[Starting Base Salary]:[GSI $ Identified by Faculty Affairs]]))</f>
        <v>0</v>
      </c>
      <c r="J71" s="179">
        <v>0</v>
      </c>
      <c r="K71" s="98">
        <v>0</v>
      </c>
      <c r="L71" s="184">
        <f>SalLed181937[[#This Row],[Fall Transfers]]+SalLed181937[[#This Row],[Spring Transfers]]</f>
        <v>0</v>
      </c>
      <c r="M71" s="184">
        <v>0</v>
      </c>
      <c r="N71" s="184">
        <v>0</v>
      </c>
      <c r="O71" s="184">
        <v>0</v>
      </c>
      <c r="P71" s="184">
        <v>0</v>
      </c>
      <c r="Q71" s="184">
        <v>0</v>
      </c>
      <c r="R71" s="184">
        <v>0</v>
      </c>
      <c r="S71" s="184">
        <v>0</v>
      </c>
      <c r="T71" s="98">
        <v>0</v>
      </c>
      <c r="U71" s="98">
        <v>0</v>
      </c>
      <c r="V71" s="98">
        <v>0</v>
      </c>
      <c r="W71" s="98">
        <v>0</v>
      </c>
      <c r="X71" s="98">
        <v>0</v>
      </c>
      <c r="Y71" s="318">
        <f>SalLed181937[[#This Row],[P1]]+SalLed181937[[#This Row],[P2]]</f>
        <v>0</v>
      </c>
      <c r="Z71" s="306">
        <f>SalLed181937[[#This Row],[P3]]+SalLed181937[[#This Row],[P4]]+SalLed181937[[#This Row],[P5]]+SalLed181937[[#This Row],[P6]]+SalLed181937[[#This Row],[P7]]</f>
        <v>0</v>
      </c>
      <c r="AA71" s="306">
        <f>SUM(SalLed181937[[#This Row],[P8]:[P12]])</f>
        <v>0</v>
      </c>
      <c r="AB71" s="312">
        <f>SUM(SalLed181937[[#This Row],[P1]])+SalLed181937[[#This Row],[P2]]</f>
        <v>0</v>
      </c>
      <c r="AC71" s="301">
        <f>SUM(SalLed181937[[#This Row],[Total Budget]]-SalLed181937[[#This Row],[YTD Date Actuals *  Add New Period @ Payroll Reconciliation]])</f>
        <v>0</v>
      </c>
      <c r="AD71" s="306">
        <f>SUM(SalLed181937[[#This Row],[P1]:[P6]])</f>
        <v>0</v>
      </c>
      <c r="AE71" s="306">
        <f>SUM(SalLed181937[[#This Row],[P7]:[P12]])</f>
        <v>0</v>
      </c>
      <c r="AF71" s="306">
        <f>IF(SalLed181937[[#This Row],[P9]]=0,0,(SalLed181937[[#This Row],[P7]]+SalLed181937[[#This Row],[P12]]))</f>
        <v>0</v>
      </c>
      <c r="AG71" s="301">
        <f>IF(OR(SalLed181937[[#This Row],[Account]]=601803,SalLed181937[[#This Row],[Account]]=601822),SUM(SalLed181937[[#This Row],[P3]:[P7]],0))</f>
        <v>0</v>
      </c>
      <c r="AH71" s="301">
        <f>IF(OR(C71=601803,C71=601301,C71=601822,C71=601807),SUM(SalLed181937[[#This Row],[P8]:[P12]]),0)</f>
        <v>0</v>
      </c>
      <c r="AI71" s="301">
        <f>IF(OR(C71=601803,C71=601301,C71=601822,C71=601807),SUM(SalLed181937[[#This Row],[P7]:[P12]]),0)</f>
        <v>0</v>
      </c>
      <c r="AJ71" s="311">
        <f>IF(SalLed181937[[#This Row],[Account]]=601803,SalLed181937[[#This Row],[P5]]-SalLed181937[[#This Row],[P4]],0)*8</f>
        <v>0</v>
      </c>
      <c r="AK71" s="311"/>
    </row>
    <row r="72" spans="1:39" ht="14.5">
      <c r="A72" s="308">
        <v>48500</v>
      </c>
      <c r="B72" s="309">
        <v>1174</v>
      </c>
      <c r="C72" s="310">
        <v>601803</v>
      </c>
      <c r="D72" s="310" t="s">
        <v>265</v>
      </c>
      <c r="E72" s="260" t="s">
        <v>323</v>
      </c>
      <c r="F72" s="11">
        <v>0</v>
      </c>
      <c r="G72" s="11">
        <v>0</v>
      </c>
      <c r="H72" s="11">
        <v>0</v>
      </c>
      <c r="I72" s="407">
        <f>SalLed181937[[#This Row],[Base Salary after GSI ]]-SUM((SalLed181937[[#This Row],[Starting Base Salary]:[GSI $ Identified by Faculty Affairs]]))</f>
        <v>0</v>
      </c>
      <c r="J72" s="179">
        <v>0</v>
      </c>
      <c r="K72" s="98">
        <v>0</v>
      </c>
      <c r="L72" s="161">
        <f>SalLed181937[[#This Row],[Fall Transfers]]+SalLed181937[[#This Row],[Spring Transfers]]</f>
        <v>0</v>
      </c>
      <c r="M72" s="161">
        <v>3333.5</v>
      </c>
      <c r="N72" s="161">
        <v>3333.5</v>
      </c>
      <c r="O72" s="161">
        <v>3333.5</v>
      </c>
      <c r="P72" s="161">
        <v>3333.5</v>
      </c>
      <c r="Q72" s="161">
        <v>3333.5</v>
      </c>
      <c r="R72" s="161">
        <v>3333.5</v>
      </c>
      <c r="S72" s="161">
        <v>3333.5</v>
      </c>
      <c r="T72" s="98">
        <v>0</v>
      </c>
      <c r="U72" s="98">
        <v>0</v>
      </c>
      <c r="V72" s="98">
        <v>0</v>
      </c>
      <c r="W72" s="98">
        <v>0</v>
      </c>
      <c r="X72" s="98">
        <v>0</v>
      </c>
      <c r="Y72" s="318">
        <f>SalLed181937[[#This Row],[P1]]+SalLed181937[[#This Row],[P2]]</f>
        <v>6667</v>
      </c>
      <c r="Z72" s="318">
        <f>SalLed181937[[#This Row],[P3]]+SalLed181937[[#This Row],[P4]]+SalLed181937[[#This Row],[P5]]+SalLed181937[[#This Row],[P6]]+SalLed181937[[#This Row],[P7]]</f>
        <v>16667.5</v>
      </c>
      <c r="AA72" s="318">
        <f>SUM(SalLed181937[[#This Row],[P8]:[P12]])</f>
        <v>0</v>
      </c>
      <c r="AB72" s="312">
        <f>SUM(SalLed181937[[#This Row],[P1]])+SalLed181937[[#This Row],[P2]]</f>
        <v>6667</v>
      </c>
      <c r="AC72" s="301">
        <f>SUM(SalLed181937[[#This Row],[Total Budget]]-SalLed181937[[#This Row],[YTD Date Actuals *  Add New Period @ Payroll Reconciliation]])</f>
        <v>-6667</v>
      </c>
      <c r="AD72" s="318">
        <f>SUM(SalLed181937[[#This Row],[P1]:[P6]])</f>
        <v>20001</v>
      </c>
      <c r="AE72" s="318">
        <f>SUM(SalLed181937[[#This Row],[P7]:[P12]])</f>
        <v>3333.5</v>
      </c>
      <c r="AF72" s="318">
        <f>IF(SalLed181937[[#This Row],[P9]]=0,0,(SalLed181937[[#This Row],[P7]]+SalLed181937[[#This Row],[P12]]))</f>
        <v>0</v>
      </c>
      <c r="AG72" s="301">
        <f>IF(OR(SalLed181937[[#This Row],[Account]]=601803,SalLed181937[[#This Row],[Account]]=601822),SUM(SalLed181937[[#This Row],[P3]:[P7]],0))</f>
        <v>16667.5</v>
      </c>
      <c r="AH72" s="301">
        <f>IF(OR(C72=601803,C72=601301,C72=601822,C72=601807),SUM(SalLed181937[[#This Row],[P8]:[P12]]),0)</f>
        <v>0</v>
      </c>
      <c r="AI72" s="301">
        <f>IF(OR(C72=601803,C72=601301,C72=601822,C72=601807),SUM(SalLed181937[[#This Row],[P7]:[P12]]),0)</f>
        <v>3333.5</v>
      </c>
      <c r="AJ72" s="311">
        <f>IF(SalLed181937[[#This Row],[Account]]=601803,SalLed181937[[#This Row],[P5]]-SalLed181937[[#This Row],[P4]],0)*8</f>
        <v>0</v>
      </c>
      <c r="AK72" s="311"/>
    </row>
    <row r="73" spans="1:39" ht="14.5">
      <c r="A73" s="257">
        <v>48500</v>
      </c>
      <c r="B73" s="258">
        <v>1174</v>
      </c>
      <c r="C73" s="259">
        <v>601803</v>
      </c>
      <c r="D73" s="259" t="s">
        <v>265</v>
      </c>
      <c r="E73" s="399" t="s">
        <v>324</v>
      </c>
      <c r="F73" s="11">
        <v>0</v>
      </c>
      <c r="G73" s="11">
        <v>0</v>
      </c>
      <c r="H73" s="11">
        <v>0</v>
      </c>
      <c r="I73" s="407">
        <f>SalLed181937[[#This Row],[Base Salary after GSI ]]-SUM((SalLed181937[[#This Row],[Starting Base Salary]:[GSI $ Identified by Faculty Affairs]]))</f>
        <v>0</v>
      </c>
      <c r="J73" s="179">
        <v>0</v>
      </c>
      <c r="K73" s="98">
        <v>0</v>
      </c>
      <c r="L73" s="184">
        <f>SalLed181937[[#This Row],[Fall Transfers]]+SalLed181937[[#This Row],[Spring Transfers]]</f>
        <v>0</v>
      </c>
      <c r="M73" s="184">
        <v>0</v>
      </c>
      <c r="N73" s="184">
        <v>0</v>
      </c>
      <c r="O73" s="184">
        <v>0</v>
      </c>
      <c r="P73" s="184">
        <v>0</v>
      </c>
      <c r="Q73" s="184">
        <v>0</v>
      </c>
      <c r="R73" s="184">
        <v>0</v>
      </c>
      <c r="S73" s="184">
        <v>0</v>
      </c>
      <c r="T73" s="98">
        <v>0</v>
      </c>
      <c r="U73" s="98">
        <v>0</v>
      </c>
      <c r="V73" s="98">
        <v>0</v>
      </c>
      <c r="W73" s="98">
        <v>0</v>
      </c>
      <c r="X73" s="98">
        <v>0</v>
      </c>
      <c r="Y73" s="318">
        <f>SalLed181937[[#This Row],[P1]]+SalLed181937[[#This Row],[P2]]</f>
        <v>0</v>
      </c>
      <c r="Z73" s="306">
        <f>SalLed181937[[#This Row],[P3]]+SalLed181937[[#This Row],[P4]]+SalLed181937[[#This Row],[P5]]+SalLed181937[[#This Row],[P6]]+SalLed181937[[#This Row],[P7]]</f>
        <v>0</v>
      </c>
      <c r="AA73" s="306">
        <f>SUM(SalLed181937[[#This Row],[P8]:[P12]])</f>
        <v>0</v>
      </c>
      <c r="AB73" s="312">
        <f>SUM(SalLed181937[[#This Row],[P1]])+SalLed181937[[#This Row],[P2]]</f>
        <v>0</v>
      </c>
      <c r="AC73" s="301">
        <f>SUM(SalLed181937[[#This Row],[Total Budget]]-SalLed181937[[#This Row],[YTD Date Actuals *  Add New Period @ Payroll Reconciliation]])</f>
        <v>0</v>
      </c>
      <c r="AD73" s="306">
        <f>SUM(SalLed181937[[#This Row],[P1]:[P6]])</f>
        <v>0</v>
      </c>
      <c r="AE73" s="306">
        <f>SUM(SalLed181937[[#This Row],[P7]:[P12]])</f>
        <v>0</v>
      </c>
      <c r="AF73" s="306">
        <f>IF(SalLed181937[[#This Row],[P9]]=0,0,(SalLed181937[[#This Row],[P7]]+SalLed181937[[#This Row],[P12]]))</f>
        <v>0</v>
      </c>
      <c r="AG73" s="301">
        <f>IF(OR(SalLed181937[[#This Row],[Account]]=601803,SalLed181937[[#This Row],[Account]]=601822),SUM(SalLed181937[[#This Row],[P3]:[P7]],0))</f>
        <v>0</v>
      </c>
      <c r="AH73" s="301">
        <f>IF(OR(C73=601803,C73=601301,C73=601822,C73=601807),SUM(SalLed181937[[#This Row],[P8]:[P12]]),0)</f>
        <v>0</v>
      </c>
      <c r="AI73" s="301">
        <f>IF(OR(C73=601803,C73=601301,C73=601822,C73=601807),SUM(SalLed181937[[#This Row],[P7]:[P12]]),0)</f>
        <v>0</v>
      </c>
      <c r="AJ73" s="311">
        <f>IF(SalLed181937[[#This Row],[Account]]=601803,SalLed181937[[#This Row],[P5]]-SalLed181937[[#This Row],[P4]],0)*8</f>
        <v>0</v>
      </c>
      <c r="AK73" s="311"/>
    </row>
    <row r="74" spans="1:39" ht="14.5">
      <c r="A74" s="180"/>
      <c r="B74" s="181"/>
      <c r="C74" s="182"/>
      <c r="D74" s="182"/>
      <c r="E74" s="183"/>
      <c r="F74" s="11">
        <v>0</v>
      </c>
      <c r="G74" s="11">
        <v>0</v>
      </c>
      <c r="H74" s="11">
        <v>0</v>
      </c>
      <c r="I74" s="407">
        <f>SalLed181937[[#This Row],[Base Salary after GSI ]]-SUM((SalLed181937[[#This Row],[Starting Base Salary]:[GSI $ Identified by Faculty Affairs]]))</f>
        <v>0</v>
      </c>
      <c r="J74" s="179">
        <v>0</v>
      </c>
      <c r="K74" s="98">
        <v>0</v>
      </c>
      <c r="L74" s="184">
        <f>SalLed181937[[#This Row],[Fall Transfers]]+SalLed181937[[#This Row],[Spring Transfers]]</f>
        <v>0</v>
      </c>
      <c r="M74" s="98">
        <v>0</v>
      </c>
      <c r="N74" s="98">
        <v>0</v>
      </c>
      <c r="O74" s="98">
        <v>0</v>
      </c>
      <c r="P74" s="98">
        <v>0</v>
      </c>
      <c r="Q74" s="98">
        <v>0</v>
      </c>
      <c r="R74" s="98">
        <v>0</v>
      </c>
      <c r="S74" s="98">
        <v>0</v>
      </c>
      <c r="T74" s="98">
        <v>0</v>
      </c>
      <c r="U74" s="98">
        <v>0</v>
      </c>
      <c r="V74" s="98">
        <v>0</v>
      </c>
      <c r="W74" s="98">
        <v>0</v>
      </c>
      <c r="X74" s="98">
        <v>0</v>
      </c>
      <c r="Y74" s="318">
        <f>SalLed181937[[#This Row],[P1]]+SalLed181937[[#This Row],[P2]]</f>
        <v>0</v>
      </c>
      <c r="Z74" s="306">
        <f>SalLed181937[[#This Row],[P3]]+SalLed181937[[#This Row],[P4]]+SalLed181937[[#This Row],[P5]]+SalLed181937[[#This Row],[P6]]+SalLed181937[[#This Row],[P7]]</f>
        <v>0</v>
      </c>
      <c r="AA74" s="306">
        <f>SUM(SalLed181937[[#This Row],[P8]:[P12]])</f>
        <v>0</v>
      </c>
      <c r="AB74" s="312">
        <f>SUM(SalLed181937[[#This Row],[P1]])+SalLed181937[[#This Row],[P2]]</f>
        <v>0</v>
      </c>
      <c r="AC74" s="301">
        <f>SUM(SalLed181937[[#This Row],[Total Budget]]-SalLed181937[[#This Row],[YTD Date Actuals *  Add New Period @ Payroll Reconciliation]])</f>
        <v>0</v>
      </c>
      <c r="AD74" s="306">
        <f>SUM(SalLed181937[[#This Row],[P1]:[P6]])</f>
        <v>0</v>
      </c>
      <c r="AE74" s="306">
        <f>SUM(SalLed181937[[#This Row],[P7]:[P12]])</f>
        <v>0</v>
      </c>
      <c r="AF74" s="306">
        <f>IF(SalLed181937[[#This Row],[P9]]=0,0,(SalLed181937[[#This Row],[P7]]+SalLed181937[[#This Row],[P12]]))</f>
        <v>0</v>
      </c>
      <c r="AG74" s="301" t="b">
        <f>IF(OR(SalLed181937[[#This Row],[Account]]=601803,SalLed181937[[#This Row],[Account]]=601822),SUM(SalLed181937[[#This Row],[P3]:[P7]],0))</f>
        <v>0</v>
      </c>
      <c r="AH74" s="301">
        <f>IF(OR(C74=601803,C74=601301,C74=601822,C74=601807),SUM(SalLed181937[[#This Row],[P8]:[P12]]),0)</f>
        <v>0</v>
      </c>
      <c r="AI74" s="301">
        <f>IF(OR(C74=601803,C74=601301,C74=601822,C74=601807),SUM(SalLed181937[[#This Row],[P7]:[P12]]),0)</f>
        <v>0</v>
      </c>
      <c r="AJ74" s="301">
        <f>IF(SalLed181937[[#This Row],[Account]]=601803,SalLed181937[[#This Row],[P5]]-SalLed181937[[#This Row],[P4]],0)*8</f>
        <v>0</v>
      </c>
      <c r="AK74" s="311"/>
    </row>
    <row r="75" spans="1:39" ht="14.5">
      <c r="A75" s="180"/>
      <c r="B75" s="181"/>
      <c r="C75" s="182"/>
      <c r="D75" s="182"/>
      <c r="E75" s="183"/>
      <c r="F75" s="11">
        <v>0</v>
      </c>
      <c r="G75" s="11">
        <v>0</v>
      </c>
      <c r="H75" s="11">
        <v>0</v>
      </c>
      <c r="I75" s="407">
        <f>SalLed181937[[#This Row],[Base Salary after GSI ]]-SUM((SalLed181937[[#This Row],[Starting Base Salary]:[GSI $ Identified by Faculty Affairs]]))</f>
        <v>0</v>
      </c>
      <c r="J75" s="261">
        <v>0</v>
      </c>
      <c r="K75" s="98">
        <v>0</v>
      </c>
      <c r="L75" s="184">
        <f>SalLed181937[[#This Row],[Fall Transfers]]+SalLed181937[[#This Row],[Spring Transfers]]</f>
        <v>0</v>
      </c>
      <c r="M75" s="184">
        <v>0</v>
      </c>
      <c r="N75" s="184">
        <v>0</v>
      </c>
      <c r="O75" s="98">
        <v>0</v>
      </c>
      <c r="P75" s="98">
        <v>0</v>
      </c>
      <c r="Q75" s="98">
        <v>0</v>
      </c>
      <c r="R75" s="98">
        <v>0</v>
      </c>
      <c r="S75" s="98">
        <v>0</v>
      </c>
      <c r="T75" s="98">
        <v>0</v>
      </c>
      <c r="U75" s="98">
        <v>0</v>
      </c>
      <c r="V75" s="98">
        <v>0</v>
      </c>
      <c r="W75" s="98">
        <v>0</v>
      </c>
      <c r="X75" s="98">
        <v>0</v>
      </c>
      <c r="Y75" s="318">
        <f>SalLed181937[[#This Row],[P1]]+SalLed181937[[#This Row],[P2]]</f>
        <v>0</v>
      </c>
      <c r="Z75" s="306">
        <f>SalLed181937[[#This Row],[P3]]+SalLed181937[[#This Row],[P4]]+SalLed181937[[#This Row],[P5]]+SalLed181937[[#This Row],[P6]]+SalLed181937[[#This Row],[P7]]</f>
        <v>0</v>
      </c>
      <c r="AA75" s="306">
        <f>SUM(SalLed181937[[#This Row],[P8]:[P12]])</f>
        <v>0</v>
      </c>
      <c r="AB75" s="312">
        <f>SUM(SalLed181937[[#This Row],[P1]])+SalLed181937[[#This Row],[P2]]</f>
        <v>0</v>
      </c>
      <c r="AC75" s="301">
        <f>SUM(SalLed181937[[#This Row],[Total Budget]]-SalLed181937[[#This Row],[YTD Date Actuals *  Add New Period @ Payroll Reconciliation]])</f>
        <v>0</v>
      </c>
      <c r="AD75" s="306">
        <f>SUM(SalLed181937[[#This Row],[P1]:[P6]])</f>
        <v>0</v>
      </c>
      <c r="AE75" s="306">
        <f>SUM(SalLed181937[[#This Row],[P7]:[P12]])</f>
        <v>0</v>
      </c>
      <c r="AF75" s="306">
        <f>IF(SalLed181937[[#This Row],[P9]]=0,0,(SalLed181937[[#This Row],[P7]]+SalLed181937[[#This Row],[P12]]))</f>
        <v>0</v>
      </c>
      <c r="AG75" s="301" t="b">
        <f>IF(OR(SalLed181937[[#This Row],[Account]]=601803,SalLed181937[[#This Row],[Account]]=601822),SUM(SalLed181937[[#This Row],[P3]:[P7]],0))</f>
        <v>0</v>
      </c>
      <c r="AH75" s="301">
        <f>IF(OR(C75=601803,C75=601301,C75=601822,C75=601807),SUM(SalLed181937[[#This Row],[P8]:[P12]]),0)</f>
        <v>0</v>
      </c>
      <c r="AI75" s="301">
        <f>IF(OR(C75=601803,C75=601301,C75=601822,C75=601807),SUM(SalLed181937[[#This Row],[P7]:[P12]]),0)</f>
        <v>0</v>
      </c>
      <c r="AJ75" s="301">
        <f>IF(SalLed181937[[#This Row],[Account]]=601803,SalLed181937[[#This Row],[P5]]-SalLed181937[[#This Row],[P4]],0)*8</f>
        <v>0</v>
      </c>
      <c r="AK75" s="311"/>
    </row>
    <row r="76" spans="1:39" ht="14.5">
      <c r="A76" s="257"/>
      <c r="B76" s="258"/>
      <c r="C76" s="259"/>
      <c r="D76" s="259"/>
      <c r="E76" s="260"/>
      <c r="F76" s="11">
        <v>0</v>
      </c>
      <c r="G76" s="11">
        <v>0</v>
      </c>
      <c r="H76" s="11">
        <v>0</v>
      </c>
      <c r="I76" s="407">
        <f>SalLed181937[[#This Row],[Base Salary after GSI ]]-SUM((SalLed181937[[#This Row],[Starting Base Salary]:[GSI $ Identified by Faculty Affairs]]))</f>
        <v>0</v>
      </c>
      <c r="J76" s="261">
        <v>0</v>
      </c>
      <c r="K76" s="98">
        <v>0</v>
      </c>
      <c r="L76" s="184">
        <f>SalLed181937[[#This Row],[Fall Transfers]]+SalLed181937[[#This Row],[Spring Transfers]]</f>
        <v>0</v>
      </c>
      <c r="M76" s="184">
        <v>0</v>
      </c>
      <c r="N76" s="184">
        <v>0</v>
      </c>
      <c r="O76" s="98">
        <v>0</v>
      </c>
      <c r="P76" s="98">
        <v>0</v>
      </c>
      <c r="Q76" s="98">
        <v>0</v>
      </c>
      <c r="R76" s="98">
        <v>0</v>
      </c>
      <c r="S76" s="98">
        <v>0</v>
      </c>
      <c r="T76" s="98">
        <v>0</v>
      </c>
      <c r="U76" s="98">
        <v>0</v>
      </c>
      <c r="V76" s="98">
        <v>0</v>
      </c>
      <c r="W76" s="98">
        <v>0</v>
      </c>
      <c r="X76" s="98">
        <v>0</v>
      </c>
      <c r="Y76" s="318">
        <f>SalLed181937[[#This Row],[P1]]+SalLed181937[[#This Row],[P2]]</f>
        <v>0</v>
      </c>
      <c r="Z76" s="306">
        <f>SalLed181937[[#This Row],[P3]]+SalLed181937[[#This Row],[P4]]+SalLed181937[[#This Row],[P5]]+SalLed181937[[#This Row],[P6]]+SalLed181937[[#This Row],[P7]]</f>
        <v>0</v>
      </c>
      <c r="AA76" s="306">
        <f>SUM(SalLed181937[[#This Row],[P8]:[P12]])</f>
        <v>0</v>
      </c>
      <c r="AB76" s="312">
        <f>SUM(SalLed181937[[#This Row],[P1]])+SalLed181937[[#This Row],[P2]]</f>
        <v>0</v>
      </c>
      <c r="AC76" s="301">
        <f>SUM(SalLed181937[[#This Row],[Total Budget]]-SalLed181937[[#This Row],[YTD Date Actuals *  Add New Period @ Payroll Reconciliation]])</f>
        <v>0</v>
      </c>
      <c r="AD76" s="306">
        <f>SUM(SalLed181937[[#This Row],[P1]:[P6]])</f>
        <v>0</v>
      </c>
      <c r="AE76" s="306">
        <f>SUM(SalLed181937[[#This Row],[P7]:[P12]])</f>
        <v>0</v>
      </c>
      <c r="AF76" s="306">
        <f>IF(SalLed181937[[#This Row],[P9]]=0,0,(SalLed181937[[#This Row],[P7]]+SalLed181937[[#This Row],[P12]]))</f>
        <v>0</v>
      </c>
      <c r="AG76" s="301" t="b">
        <f>IF(OR(SalLed181937[[#This Row],[Account]]=601803,SalLed181937[[#This Row],[Account]]=601822),SUM(SalLed181937[[#This Row],[P3]:[P7]],0))</f>
        <v>0</v>
      </c>
      <c r="AH76" s="301">
        <f>IF(OR(C76=601803,C76=601301,C76=601822,C76=601807),SUM(SalLed181937[[#This Row],[P8]:[P12]]),0)</f>
        <v>0</v>
      </c>
      <c r="AI76" s="301">
        <f>IF(OR(C76=601803,C76=601301,C76=601822,C76=601807),SUM(SalLed181937[[#This Row],[P7]:[P12]]),0)</f>
        <v>0</v>
      </c>
      <c r="AJ76" s="311">
        <f>IF(SalLed181937[[#This Row],[Account]]=601803,SalLed181937[[#This Row],[P5]]-SalLed181937[[#This Row],[P4]],0)*8</f>
        <v>0</v>
      </c>
      <c r="AK76" s="311"/>
    </row>
  </sheetData>
  <mergeCells count="2">
    <mergeCell ref="A12:E12"/>
    <mergeCell ref="O3:P3"/>
  </mergeCells>
  <conditionalFormatting sqref="D14:D64">
    <cfRule type="containsText" dxfId="1057" priority="550" operator="containsText" text="ADJ SUM">
      <formula>NOT(ISERROR(SEARCH("ADJ SUM",D14)))</formula>
    </cfRule>
  </conditionalFormatting>
  <conditionalFormatting sqref="B14:B70">
    <cfRule type="containsText" dxfId="1056" priority="542" operator="containsText" text="1269">
      <formula>NOT(ISERROR(SEARCH("1269",B14)))</formula>
    </cfRule>
    <cfRule type="containsText" dxfId="1055" priority="543" operator="containsText" text="1282">
      <formula>NOT(ISERROR(SEARCH("1282",B14)))</formula>
    </cfRule>
    <cfRule type="containsText" dxfId="1054" priority="544" operator="containsText" text="1174">
      <formula>NOT(ISERROR(SEARCH("1174",B14)))</formula>
    </cfRule>
    <cfRule type="containsText" dxfId="1053" priority="545" operator="containsText" text="1026">
      <formula>NOT(ISERROR(SEARCH("1026",B14)))</formula>
    </cfRule>
    <cfRule type="containsText" dxfId="1052" priority="546" operator="containsText" text="1023">
      <formula>NOT(ISERROR(SEARCH("1023",B14)))</formula>
    </cfRule>
    <cfRule type="containsText" dxfId="1051" priority="547" operator="containsText" text="1016">
      <formula>NOT(ISERROR(SEARCH("1016",B14)))</formula>
    </cfRule>
    <cfRule type="containsText" dxfId="1050" priority="548" operator="containsText" text="1014">
      <formula>NOT(ISERROR(SEARCH("1014",B14)))</formula>
    </cfRule>
    <cfRule type="containsText" dxfId="1049" priority="549" operator="containsText" text="1013">
      <formula>NOT(ISERROR(SEARCH("1013",B14)))</formula>
    </cfRule>
  </conditionalFormatting>
  <conditionalFormatting sqref="D63">
    <cfRule type="containsText" dxfId="1048" priority="537" operator="containsText" text="ADJ SUM">
      <formula>NOT(ISERROR(SEARCH("ADJ SUM",D63)))</formula>
    </cfRule>
    <cfRule type="containsText" dxfId="1047" priority="538" operator="containsText" text="MPP SAL">
      <formula>NOT(ISERROR(SEARCH("MPP SAL",D63)))</formula>
    </cfRule>
    <cfRule type="containsText" dxfId="1046" priority="539" operator="containsText" text="ADJUNCT">
      <formula>NOT(ISERROR(SEARCH("ADJUNCT",D63)))</formula>
    </cfRule>
    <cfRule type="containsText" dxfId="1045" priority="540" operator="containsText" text="STAFF SAL">
      <formula>NOT(ISERROR(SEARCH("STAFF SAL",D63)))</formula>
    </cfRule>
    <cfRule type="containsText" dxfId="1044" priority="541" operator="containsText" text="FAC SAL">
      <formula>NOT(ISERROR(SEARCH("FAC SAL",D63)))</formula>
    </cfRule>
  </conditionalFormatting>
  <conditionalFormatting sqref="B63">
    <cfRule type="containsText" dxfId="1043" priority="524" operator="containsText" text="1269">
      <formula>NOT(ISERROR(SEARCH("1269",B63)))</formula>
    </cfRule>
    <cfRule type="containsText" dxfId="1042" priority="530" operator="containsText" text="1282">
      <formula>NOT(ISERROR(SEARCH("1282",B63)))</formula>
    </cfRule>
    <cfRule type="containsText" dxfId="1041" priority="531" operator="containsText" text="1174">
      <formula>NOT(ISERROR(SEARCH("1174",B63)))</formula>
    </cfRule>
    <cfRule type="containsText" dxfId="1040" priority="532" operator="containsText" text="1026">
      <formula>NOT(ISERROR(SEARCH("1026",B63)))</formula>
    </cfRule>
    <cfRule type="containsText" dxfId="1039" priority="533" operator="containsText" text="1023">
      <formula>NOT(ISERROR(SEARCH("1023",B63)))</formula>
    </cfRule>
    <cfRule type="containsText" dxfId="1038" priority="534" operator="containsText" text="1016">
      <formula>NOT(ISERROR(SEARCH("1016",B63)))</formula>
    </cfRule>
    <cfRule type="containsText" dxfId="1037" priority="535" operator="containsText" text="1014">
      <formula>NOT(ISERROR(SEARCH("1014",B63)))</formula>
    </cfRule>
    <cfRule type="containsText" dxfId="1036" priority="536" operator="containsText" text="1013">
      <formula>NOT(ISERROR(SEARCH("1013",B63)))</formula>
    </cfRule>
  </conditionalFormatting>
  <conditionalFormatting sqref="D63">
    <cfRule type="containsText" dxfId="1035" priority="525" operator="containsText" text="ADJ SUM">
      <formula>NOT(ISERROR(SEARCH("ADJ SUM",D63)))</formula>
    </cfRule>
    <cfRule type="containsText" dxfId="1034" priority="526" operator="containsText" text="MPP SAL">
      <formula>NOT(ISERROR(SEARCH("MPP SAL",D63)))</formula>
    </cfRule>
    <cfRule type="containsText" dxfId="1033" priority="527" operator="containsText" text="ADJUNCT">
      <formula>NOT(ISERROR(SEARCH("ADJUNCT",D63)))</formula>
    </cfRule>
    <cfRule type="containsText" dxfId="1032" priority="528" operator="containsText" text="STAFF SAL">
      <formula>NOT(ISERROR(SEARCH("STAFF SAL",D63)))</formula>
    </cfRule>
    <cfRule type="containsText" dxfId="1031" priority="529" operator="containsText" text="FAC SAL">
      <formula>NOT(ISERROR(SEARCH("FAC SAL",D63)))</formula>
    </cfRule>
  </conditionalFormatting>
  <conditionalFormatting sqref="D14:D64">
    <cfRule type="containsText" dxfId="1030" priority="522" operator="containsText" text="ADJ SUM">
      <formula>NOT(ISERROR(SEARCH("ADJ SUM",D14)))</formula>
    </cfRule>
    <cfRule type="containsText" dxfId="1029" priority="523" operator="containsText" text="MPP SAL">
      <formula>NOT(ISERROR(SEARCH("MPP SAL",D14)))</formula>
    </cfRule>
  </conditionalFormatting>
  <conditionalFormatting sqref="D14:D70">
    <cfRule type="containsText" dxfId="1028" priority="492" operator="containsText" text="ADJ SUM">
      <formula>NOT(ISERROR(SEARCH("ADJ SUM",D14)))</formula>
    </cfRule>
    <cfRule type="containsText" dxfId="1027" priority="504" operator="containsText" text="ADJUNCT">
      <formula>NOT(ISERROR(SEARCH("ADJUNCT",D14)))</formula>
    </cfRule>
    <cfRule type="containsText" dxfId="1026" priority="505" operator="containsText" text="STAFF SAL">
      <formula>NOT(ISERROR(SEARCH("STAFF SAL",D14)))</formula>
    </cfRule>
    <cfRule type="containsText" dxfId="1025" priority="551" operator="containsText" text="MPP SAL">
      <formula>NOT(ISERROR(SEARCH("MPP SAL",D14)))</formula>
    </cfRule>
    <cfRule type="containsText" dxfId="1024" priority="552" operator="containsText" text="ADJUNCT">
      <formula>NOT(ISERROR(SEARCH("ADJUNCT",D14)))</formula>
    </cfRule>
    <cfRule type="containsText" dxfId="1023" priority="553" operator="containsText" text="STAFF SAL">
      <formula>NOT(ISERROR(SEARCH("STAFF SAL",D14)))</formula>
    </cfRule>
    <cfRule type="containsText" dxfId="1022" priority="554" operator="containsText" text="FAC SAL">
      <formula>NOT(ISERROR(SEARCH("FAC SAL",D14)))</formula>
    </cfRule>
  </conditionalFormatting>
  <conditionalFormatting sqref="D65">
    <cfRule type="containsText" dxfId="1021" priority="468" operator="containsText" text="ADJ SUM">
      <formula>NOT(ISERROR(SEARCH("ADJ SUM",D65)))</formula>
    </cfRule>
  </conditionalFormatting>
  <conditionalFormatting sqref="B65">
    <cfRule type="containsText" dxfId="1020" priority="460" operator="containsText" text="1269">
      <formula>NOT(ISERROR(SEARCH("1269",B65)))</formula>
    </cfRule>
    <cfRule type="containsText" dxfId="1019" priority="461" operator="containsText" text="1282">
      <formula>NOT(ISERROR(SEARCH("1282",B65)))</formula>
    </cfRule>
    <cfRule type="containsText" dxfId="1018" priority="462" operator="containsText" text="1174">
      <formula>NOT(ISERROR(SEARCH("1174",B65)))</formula>
    </cfRule>
    <cfRule type="containsText" dxfId="1017" priority="463" operator="containsText" text="1026">
      <formula>NOT(ISERROR(SEARCH("1026",B65)))</formula>
    </cfRule>
    <cfRule type="containsText" dxfId="1016" priority="464" operator="containsText" text="1023">
      <formula>NOT(ISERROR(SEARCH("1023",B65)))</formula>
    </cfRule>
    <cfRule type="containsText" dxfId="1015" priority="465" operator="containsText" text="1016">
      <formula>NOT(ISERROR(SEARCH("1016",B65)))</formula>
    </cfRule>
    <cfRule type="containsText" dxfId="1014" priority="466" operator="containsText" text="1014">
      <formula>NOT(ISERROR(SEARCH("1014",B65)))</formula>
    </cfRule>
    <cfRule type="containsText" dxfId="1013" priority="467" operator="containsText" text="1013">
      <formula>NOT(ISERROR(SEARCH("1013",B65)))</formula>
    </cfRule>
  </conditionalFormatting>
  <conditionalFormatting sqref="D65">
    <cfRule type="containsText" dxfId="1012" priority="458" operator="containsText" text="ADJ SUM">
      <formula>NOT(ISERROR(SEARCH("ADJ SUM",D65)))</formula>
    </cfRule>
    <cfRule type="containsText" dxfId="1011" priority="459" operator="containsText" text="MPP SAL">
      <formula>NOT(ISERROR(SEARCH("MPP SAL",D65)))</formula>
    </cfRule>
  </conditionalFormatting>
  <conditionalFormatting sqref="D65">
    <cfRule type="containsText" dxfId="1010" priority="457" operator="containsText" text="ADJ SUM">
      <formula>NOT(ISERROR(SEARCH("ADJ SUM",D65)))</formula>
    </cfRule>
  </conditionalFormatting>
  <conditionalFormatting sqref="D65">
    <cfRule type="containsText" dxfId="1009" priority="454" operator="containsText" text="ADJ SUM">
      <formula>NOT(ISERROR(SEARCH("ADJ SUM",D65)))</formula>
    </cfRule>
    <cfRule type="containsText" dxfId="1008" priority="455" operator="containsText" text="ADJUNCT">
      <formula>NOT(ISERROR(SEARCH("ADJUNCT",D65)))</formula>
    </cfRule>
    <cfRule type="containsText" dxfId="1007" priority="456" operator="containsText" text="STAFF SAL">
      <formula>NOT(ISERROR(SEARCH("STAFF SAL",D65)))</formula>
    </cfRule>
    <cfRule type="containsText" dxfId="1006" priority="469" operator="containsText" text="MPP SAL">
      <formula>NOT(ISERROR(SEARCH("MPP SAL",D65)))</formula>
    </cfRule>
    <cfRule type="containsText" dxfId="1005" priority="470" operator="containsText" text="ADJUNCT">
      <formula>NOT(ISERROR(SEARCH("ADJUNCT",D65)))</formula>
    </cfRule>
    <cfRule type="containsText" dxfId="1004" priority="471" operator="containsText" text="STAFF SAL">
      <formula>NOT(ISERROR(SEARCH("STAFF SAL",D65)))</formula>
    </cfRule>
    <cfRule type="containsText" dxfId="1003" priority="472" operator="containsText" text="FAC SAL">
      <formula>NOT(ISERROR(SEARCH("FAC SAL",D65)))</formula>
    </cfRule>
  </conditionalFormatting>
  <conditionalFormatting sqref="D68">
    <cfRule type="containsText" dxfId="1002" priority="449" operator="containsText" text="ADJ SUM">
      <formula>NOT(ISERROR(SEARCH("ADJ SUM",D68)))</formula>
    </cfRule>
  </conditionalFormatting>
  <conditionalFormatting sqref="B68">
    <cfRule type="containsText" dxfId="1001" priority="441" operator="containsText" text="1269">
      <formula>NOT(ISERROR(SEARCH("1269",B68)))</formula>
    </cfRule>
    <cfRule type="containsText" dxfId="1000" priority="442" operator="containsText" text="1282">
      <formula>NOT(ISERROR(SEARCH("1282",B68)))</formula>
    </cfRule>
    <cfRule type="containsText" dxfId="999" priority="443" operator="containsText" text="1174">
      <formula>NOT(ISERROR(SEARCH("1174",B68)))</formula>
    </cfRule>
    <cfRule type="containsText" dxfId="998" priority="444" operator="containsText" text="1026">
      <formula>NOT(ISERROR(SEARCH("1026",B68)))</formula>
    </cfRule>
    <cfRule type="containsText" dxfId="997" priority="445" operator="containsText" text="1023">
      <formula>NOT(ISERROR(SEARCH("1023",B68)))</formula>
    </cfRule>
    <cfRule type="containsText" dxfId="996" priority="446" operator="containsText" text="1016">
      <formula>NOT(ISERROR(SEARCH("1016",B68)))</formula>
    </cfRule>
    <cfRule type="containsText" dxfId="995" priority="447" operator="containsText" text="1014">
      <formula>NOT(ISERROR(SEARCH("1014",B68)))</formula>
    </cfRule>
    <cfRule type="containsText" dxfId="994" priority="448" operator="containsText" text="1013">
      <formula>NOT(ISERROR(SEARCH("1013",B68)))</formula>
    </cfRule>
  </conditionalFormatting>
  <conditionalFormatting sqref="D68">
    <cfRule type="containsText" dxfId="993" priority="439" operator="containsText" text="ADJ SUM">
      <formula>NOT(ISERROR(SEARCH("ADJ SUM",D68)))</formula>
    </cfRule>
    <cfRule type="containsText" dxfId="992" priority="440" operator="containsText" text="MPP SAL">
      <formula>NOT(ISERROR(SEARCH("MPP SAL",D68)))</formula>
    </cfRule>
  </conditionalFormatting>
  <conditionalFormatting sqref="D68">
    <cfRule type="containsText" dxfId="991" priority="436" operator="containsText" text="ADJ SUM">
      <formula>NOT(ISERROR(SEARCH("ADJ SUM",D68)))</formula>
    </cfRule>
    <cfRule type="containsText" dxfId="990" priority="437" operator="containsText" text="ADJUNCT">
      <formula>NOT(ISERROR(SEARCH("ADJUNCT",D68)))</formula>
    </cfRule>
    <cfRule type="containsText" dxfId="989" priority="438" operator="containsText" text="STAFF SAL">
      <formula>NOT(ISERROR(SEARCH("STAFF SAL",D68)))</formula>
    </cfRule>
    <cfRule type="containsText" dxfId="988" priority="450" operator="containsText" text="MPP SAL">
      <formula>NOT(ISERROR(SEARCH("MPP SAL",D68)))</formula>
    </cfRule>
    <cfRule type="containsText" dxfId="987" priority="451" operator="containsText" text="ADJUNCT">
      <formula>NOT(ISERROR(SEARCH("ADJUNCT",D68)))</formula>
    </cfRule>
    <cfRule type="containsText" dxfId="986" priority="452" operator="containsText" text="STAFF SAL">
      <formula>NOT(ISERROR(SEARCH("STAFF SAL",D68)))</formula>
    </cfRule>
    <cfRule type="containsText" dxfId="985" priority="453" operator="containsText" text="FAC SAL">
      <formula>NOT(ISERROR(SEARCH("FAC SAL",D68)))</formula>
    </cfRule>
  </conditionalFormatting>
  <conditionalFormatting sqref="D69">
    <cfRule type="containsText" dxfId="984" priority="431" operator="containsText" text="ADJ SUM">
      <formula>NOT(ISERROR(SEARCH("ADJ SUM",D69)))</formula>
    </cfRule>
  </conditionalFormatting>
  <conditionalFormatting sqref="B69">
    <cfRule type="containsText" dxfId="983" priority="423" operator="containsText" text="1269">
      <formula>NOT(ISERROR(SEARCH("1269",B69)))</formula>
    </cfRule>
    <cfRule type="containsText" dxfId="982" priority="424" operator="containsText" text="1282">
      <formula>NOT(ISERROR(SEARCH("1282",B69)))</formula>
    </cfRule>
    <cfRule type="containsText" dxfId="981" priority="425" operator="containsText" text="1174">
      <formula>NOT(ISERROR(SEARCH("1174",B69)))</formula>
    </cfRule>
    <cfRule type="containsText" dxfId="980" priority="426" operator="containsText" text="1026">
      <formula>NOT(ISERROR(SEARCH("1026",B69)))</formula>
    </cfRule>
    <cfRule type="containsText" dxfId="979" priority="427" operator="containsText" text="1023">
      <formula>NOT(ISERROR(SEARCH("1023",B69)))</formula>
    </cfRule>
    <cfRule type="containsText" dxfId="978" priority="428" operator="containsText" text="1016">
      <formula>NOT(ISERROR(SEARCH("1016",B69)))</formula>
    </cfRule>
    <cfRule type="containsText" dxfId="977" priority="429" operator="containsText" text="1014">
      <formula>NOT(ISERROR(SEARCH("1014",B69)))</formula>
    </cfRule>
    <cfRule type="containsText" dxfId="976" priority="430" operator="containsText" text="1013">
      <formula>NOT(ISERROR(SEARCH("1013",B69)))</formula>
    </cfRule>
  </conditionalFormatting>
  <conditionalFormatting sqref="D69">
    <cfRule type="containsText" dxfId="975" priority="421" operator="containsText" text="ADJ SUM">
      <formula>NOT(ISERROR(SEARCH("ADJ SUM",D69)))</formula>
    </cfRule>
    <cfRule type="containsText" dxfId="974" priority="422" operator="containsText" text="MPP SAL">
      <formula>NOT(ISERROR(SEARCH("MPP SAL",D69)))</formula>
    </cfRule>
  </conditionalFormatting>
  <conditionalFormatting sqref="D69">
    <cfRule type="containsText" dxfId="973" priority="418" operator="containsText" text="ADJ SUM">
      <formula>NOT(ISERROR(SEARCH("ADJ SUM",D69)))</formula>
    </cfRule>
    <cfRule type="containsText" dxfId="972" priority="419" operator="containsText" text="ADJUNCT">
      <formula>NOT(ISERROR(SEARCH("ADJUNCT",D69)))</formula>
    </cfRule>
    <cfRule type="containsText" dxfId="971" priority="420" operator="containsText" text="STAFF SAL">
      <formula>NOT(ISERROR(SEARCH("STAFF SAL",D69)))</formula>
    </cfRule>
    <cfRule type="containsText" dxfId="970" priority="432" operator="containsText" text="MPP SAL">
      <formula>NOT(ISERROR(SEARCH("MPP SAL",D69)))</formula>
    </cfRule>
    <cfRule type="containsText" dxfId="969" priority="433" operator="containsText" text="ADJUNCT">
      <formula>NOT(ISERROR(SEARCH("ADJUNCT",D69)))</formula>
    </cfRule>
    <cfRule type="containsText" dxfId="968" priority="434" operator="containsText" text="STAFF SAL">
      <formula>NOT(ISERROR(SEARCH("STAFF SAL",D69)))</formula>
    </cfRule>
    <cfRule type="containsText" dxfId="967" priority="435" operator="containsText" text="FAC SAL">
      <formula>NOT(ISERROR(SEARCH("FAC SAL",D69)))</formula>
    </cfRule>
  </conditionalFormatting>
  <conditionalFormatting sqref="D70">
    <cfRule type="containsText" dxfId="966" priority="308" operator="containsText" text="ADJ SUM">
      <formula>NOT(ISERROR(SEARCH("ADJ SUM",D70)))</formula>
    </cfRule>
  </conditionalFormatting>
  <conditionalFormatting sqref="B70">
    <cfRule type="containsText" dxfId="965" priority="300" operator="containsText" text="1269">
      <formula>NOT(ISERROR(SEARCH("1269",B70)))</formula>
    </cfRule>
    <cfRule type="containsText" dxfId="964" priority="301" operator="containsText" text="1282">
      <formula>NOT(ISERROR(SEARCH("1282",B70)))</formula>
    </cfRule>
    <cfRule type="containsText" dxfId="963" priority="302" operator="containsText" text="1174">
      <formula>NOT(ISERROR(SEARCH("1174",B70)))</formula>
    </cfRule>
    <cfRule type="containsText" dxfId="962" priority="303" operator="containsText" text="1026">
      <formula>NOT(ISERROR(SEARCH("1026",B70)))</formula>
    </cfRule>
    <cfRule type="containsText" dxfId="961" priority="304" operator="containsText" text="1023">
      <formula>NOT(ISERROR(SEARCH("1023",B70)))</formula>
    </cfRule>
    <cfRule type="containsText" dxfId="960" priority="305" operator="containsText" text="1016">
      <formula>NOT(ISERROR(SEARCH("1016",B70)))</formula>
    </cfRule>
    <cfRule type="containsText" dxfId="959" priority="306" operator="containsText" text="1014">
      <formula>NOT(ISERROR(SEARCH("1014",B70)))</formula>
    </cfRule>
    <cfRule type="containsText" dxfId="958" priority="307" operator="containsText" text="1013">
      <formula>NOT(ISERROR(SEARCH("1013",B70)))</formula>
    </cfRule>
  </conditionalFormatting>
  <conditionalFormatting sqref="D70">
    <cfRule type="containsText" dxfId="957" priority="298" operator="containsText" text="ADJ SUM">
      <formula>NOT(ISERROR(SEARCH("ADJ SUM",D70)))</formula>
    </cfRule>
    <cfRule type="containsText" dxfId="956" priority="299" operator="containsText" text="MPP SAL">
      <formula>NOT(ISERROR(SEARCH("MPP SAL",D70)))</formula>
    </cfRule>
  </conditionalFormatting>
  <conditionalFormatting sqref="D70">
    <cfRule type="containsText" dxfId="955" priority="295" operator="containsText" text="ADJ SUM">
      <formula>NOT(ISERROR(SEARCH("ADJ SUM",D70)))</formula>
    </cfRule>
    <cfRule type="containsText" dxfId="954" priority="296" operator="containsText" text="ADJUNCT">
      <formula>NOT(ISERROR(SEARCH("ADJUNCT",D70)))</formula>
    </cfRule>
    <cfRule type="containsText" dxfId="953" priority="297" operator="containsText" text="STAFF SAL">
      <formula>NOT(ISERROR(SEARCH("STAFF SAL",D70)))</formula>
    </cfRule>
    <cfRule type="containsText" dxfId="952" priority="309" operator="containsText" text="MPP SAL">
      <formula>NOT(ISERROR(SEARCH("MPP SAL",D70)))</formula>
    </cfRule>
    <cfRule type="containsText" dxfId="951" priority="310" operator="containsText" text="ADJUNCT">
      <formula>NOT(ISERROR(SEARCH("ADJUNCT",D70)))</formula>
    </cfRule>
    <cfRule type="containsText" dxfId="950" priority="311" operator="containsText" text="STAFF SAL">
      <formula>NOT(ISERROR(SEARCH("STAFF SAL",D70)))</formula>
    </cfRule>
    <cfRule type="containsText" dxfId="949" priority="312" operator="containsText" text="FAC SAL">
      <formula>NOT(ISERROR(SEARCH("FAC SAL",D70)))</formula>
    </cfRule>
  </conditionalFormatting>
  <conditionalFormatting sqref="D71">
    <cfRule type="containsText" dxfId="948" priority="115" operator="containsText" text="ADJ SUM">
      <formula>NOT(ISERROR(SEARCH("ADJ SUM",D71)))</formula>
    </cfRule>
  </conditionalFormatting>
  <conditionalFormatting sqref="D71">
    <cfRule type="containsText" dxfId="947" priority="105" operator="containsText" text="ADJ SUM">
      <formula>NOT(ISERROR(SEARCH("ADJ SUM",D71)))</formula>
    </cfRule>
    <cfRule type="containsText" dxfId="946" priority="106" operator="containsText" text="MPP SAL">
      <formula>NOT(ISERROR(SEARCH("MPP SAL",D71)))</formula>
    </cfRule>
  </conditionalFormatting>
  <conditionalFormatting sqref="D71">
    <cfRule type="containsText" dxfId="945" priority="102" operator="containsText" text="ADJ SUM">
      <formula>NOT(ISERROR(SEARCH("ADJ SUM",D71)))</formula>
    </cfRule>
    <cfRule type="containsText" dxfId="944" priority="103" operator="containsText" text="ADJUNCT">
      <formula>NOT(ISERROR(SEARCH("ADJUNCT",D71)))</formula>
    </cfRule>
    <cfRule type="containsText" dxfId="943" priority="104" operator="containsText" text="STAFF SAL">
      <formula>NOT(ISERROR(SEARCH("STAFF SAL",D71)))</formula>
    </cfRule>
    <cfRule type="containsText" dxfId="942" priority="116" operator="containsText" text="MPP SAL">
      <formula>NOT(ISERROR(SEARCH("MPP SAL",D71)))</formula>
    </cfRule>
    <cfRule type="containsText" dxfId="941" priority="117" operator="containsText" text="ADJUNCT">
      <formula>NOT(ISERROR(SEARCH("ADJUNCT",D71)))</formula>
    </cfRule>
    <cfRule type="containsText" dxfId="940" priority="118" operator="containsText" text="STAFF SAL">
      <formula>NOT(ISERROR(SEARCH("STAFF SAL",D71)))</formula>
    </cfRule>
    <cfRule type="containsText" dxfId="939" priority="119" operator="containsText" text="FAC SAL">
      <formula>NOT(ISERROR(SEARCH("FAC SAL",D71)))</formula>
    </cfRule>
  </conditionalFormatting>
  <conditionalFormatting sqref="D72">
    <cfRule type="containsText" dxfId="938" priority="97" operator="containsText" text="ADJ SUM">
      <formula>NOT(ISERROR(SEARCH("ADJ SUM",D72)))</formula>
    </cfRule>
  </conditionalFormatting>
  <conditionalFormatting sqref="B72">
    <cfRule type="containsText" dxfId="937" priority="89" operator="containsText" text="1269">
      <formula>NOT(ISERROR(SEARCH("1269",B72)))</formula>
    </cfRule>
    <cfRule type="containsText" dxfId="936" priority="90" operator="containsText" text="1282">
      <formula>NOT(ISERROR(SEARCH("1282",B72)))</formula>
    </cfRule>
    <cfRule type="containsText" dxfId="935" priority="91" operator="containsText" text="1174">
      <formula>NOT(ISERROR(SEARCH("1174",B72)))</formula>
    </cfRule>
    <cfRule type="containsText" dxfId="934" priority="92" operator="containsText" text="1026">
      <formula>NOT(ISERROR(SEARCH("1026",B72)))</formula>
    </cfRule>
    <cfRule type="containsText" dxfId="933" priority="93" operator="containsText" text="1023">
      <formula>NOT(ISERROR(SEARCH("1023",B72)))</formula>
    </cfRule>
    <cfRule type="containsText" dxfId="932" priority="94" operator="containsText" text="1016">
      <formula>NOT(ISERROR(SEARCH("1016",B72)))</formula>
    </cfRule>
    <cfRule type="containsText" dxfId="931" priority="95" operator="containsText" text="1014">
      <formula>NOT(ISERROR(SEARCH("1014",B72)))</formula>
    </cfRule>
    <cfRule type="containsText" dxfId="930" priority="96" operator="containsText" text="1013">
      <formula>NOT(ISERROR(SEARCH("1013",B72)))</formula>
    </cfRule>
  </conditionalFormatting>
  <conditionalFormatting sqref="D72">
    <cfRule type="containsText" dxfId="929" priority="87" operator="containsText" text="ADJ SUM">
      <formula>NOT(ISERROR(SEARCH("ADJ SUM",D72)))</formula>
    </cfRule>
    <cfRule type="containsText" dxfId="928" priority="88" operator="containsText" text="MPP SAL">
      <formula>NOT(ISERROR(SEARCH("MPP SAL",D72)))</formula>
    </cfRule>
  </conditionalFormatting>
  <conditionalFormatting sqref="D72">
    <cfRule type="containsText" dxfId="927" priority="84" operator="containsText" text="ADJ SUM">
      <formula>NOT(ISERROR(SEARCH("ADJ SUM",D72)))</formula>
    </cfRule>
    <cfRule type="containsText" dxfId="926" priority="85" operator="containsText" text="ADJUNCT">
      <formula>NOT(ISERROR(SEARCH("ADJUNCT",D72)))</formula>
    </cfRule>
    <cfRule type="containsText" dxfId="925" priority="86" operator="containsText" text="STAFF SAL">
      <formula>NOT(ISERROR(SEARCH("STAFF SAL",D72)))</formula>
    </cfRule>
    <cfRule type="containsText" dxfId="924" priority="98" operator="containsText" text="MPP SAL">
      <formula>NOT(ISERROR(SEARCH("MPP SAL",D72)))</formula>
    </cfRule>
    <cfRule type="containsText" dxfId="923" priority="99" operator="containsText" text="ADJUNCT">
      <formula>NOT(ISERROR(SEARCH("ADJUNCT",D72)))</formula>
    </cfRule>
    <cfRule type="containsText" dxfId="922" priority="100" operator="containsText" text="STAFF SAL">
      <formula>NOT(ISERROR(SEARCH("STAFF SAL",D72)))</formula>
    </cfRule>
    <cfRule type="containsText" dxfId="921" priority="101" operator="containsText" text="FAC SAL">
      <formula>NOT(ISERROR(SEARCH("FAC SAL",D72)))</formula>
    </cfRule>
  </conditionalFormatting>
  <conditionalFormatting sqref="D73">
    <cfRule type="containsText" dxfId="920" priority="79" operator="containsText" text="ADJ SUM">
      <formula>NOT(ISERROR(SEARCH("ADJ SUM",D73)))</formula>
    </cfRule>
  </conditionalFormatting>
  <conditionalFormatting sqref="B73">
    <cfRule type="containsText" dxfId="919" priority="71" operator="containsText" text="1269">
      <formula>NOT(ISERROR(SEARCH("1269",B73)))</formula>
    </cfRule>
    <cfRule type="containsText" dxfId="918" priority="72" operator="containsText" text="1282">
      <formula>NOT(ISERROR(SEARCH("1282",B73)))</formula>
    </cfRule>
    <cfRule type="containsText" dxfId="917" priority="73" operator="containsText" text="1174">
      <formula>NOT(ISERROR(SEARCH("1174",B73)))</formula>
    </cfRule>
    <cfRule type="containsText" dxfId="916" priority="74" operator="containsText" text="1026">
      <formula>NOT(ISERROR(SEARCH("1026",B73)))</formula>
    </cfRule>
    <cfRule type="containsText" dxfId="915" priority="75" operator="containsText" text="1023">
      <formula>NOT(ISERROR(SEARCH("1023",B73)))</formula>
    </cfRule>
    <cfRule type="containsText" dxfId="914" priority="76" operator="containsText" text="1016">
      <formula>NOT(ISERROR(SEARCH("1016",B73)))</formula>
    </cfRule>
    <cfRule type="containsText" dxfId="913" priority="77" operator="containsText" text="1014">
      <formula>NOT(ISERROR(SEARCH("1014",B73)))</formula>
    </cfRule>
    <cfRule type="containsText" dxfId="912" priority="78" operator="containsText" text="1013">
      <formula>NOT(ISERROR(SEARCH("1013",B73)))</formula>
    </cfRule>
  </conditionalFormatting>
  <conditionalFormatting sqref="D73">
    <cfRule type="containsText" dxfId="911" priority="69" operator="containsText" text="ADJ SUM">
      <formula>NOT(ISERROR(SEARCH("ADJ SUM",D73)))</formula>
    </cfRule>
    <cfRule type="containsText" dxfId="910" priority="70" operator="containsText" text="MPP SAL">
      <formula>NOT(ISERROR(SEARCH("MPP SAL",D73)))</formula>
    </cfRule>
  </conditionalFormatting>
  <conditionalFormatting sqref="D73">
    <cfRule type="containsText" dxfId="909" priority="66" operator="containsText" text="ADJ SUM">
      <formula>NOT(ISERROR(SEARCH("ADJ SUM",D73)))</formula>
    </cfRule>
    <cfRule type="containsText" dxfId="908" priority="67" operator="containsText" text="ADJUNCT">
      <formula>NOT(ISERROR(SEARCH("ADJUNCT",D73)))</formula>
    </cfRule>
    <cfRule type="containsText" dxfId="907" priority="68" operator="containsText" text="STAFF SAL">
      <formula>NOT(ISERROR(SEARCH("STAFF SAL",D73)))</formula>
    </cfRule>
    <cfRule type="containsText" dxfId="906" priority="80" operator="containsText" text="MPP SAL">
      <formula>NOT(ISERROR(SEARCH("MPP SAL",D73)))</formula>
    </cfRule>
    <cfRule type="containsText" dxfId="905" priority="81" operator="containsText" text="ADJUNCT">
      <formula>NOT(ISERROR(SEARCH("ADJUNCT",D73)))</formula>
    </cfRule>
    <cfRule type="containsText" dxfId="904" priority="82" operator="containsText" text="STAFF SAL">
      <formula>NOT(ISERROR(SEARCH("STAFF SAL",D73)))</formula>
    </cfRule>
    <cfRule type="containsText" dxfId="903" priority="83" operator="containsText" text="FAC SAL">
      <formula>NOT(ISERROR(SEARCH("FAC SAL",D73)))</formula>
    </cfRule>
  </conditionalFormatting>
  <conditionalFormatting sqref="D74">
    <cfRule type="containsText" dxfId="902" priority="61" operator="containsText" text="ADJ SUM">
      <formula>NOT(ISERROR(SEARCH("ADJ SUM",D74)))</formula>
    </cfRule>
  </conditionalFormatting>
  <conditionalFormatting sqref="B74">
    <cfRule type="containsText" dxfId="901" priority="53" operator="containsText" text="1269">
      <formula>NOT(ISERROR(SEARCH("1269",B74)))</formula>
    </cfRule>
    <cfRule type="containsText" dxfId="900" priority="54" operator="containsText" text="1282">
      <formula>NOT(ISERROR(SEARCH("1282",B74)))</formula>
    </cfRule>
    <cfRule type="containsText" dxfId="899" priority="55" operator="containsText" text="1174">
      <formula>NOT(ISERROR(SEARCH("1174",B74)))</formula>
    </cfRule>
    <cfRule type="containsText" dxfId="898" priority="56" operator="containsText" text="1026">
      <formula>NOT(ISERROR(SEARCH("1026",B74)))</formula>
    </cfRule>
    <cfRule type="containsText" dxfId="897" priority="57" operator="containsText" text="1023">
      <formula>NOT(ISERROR(SEARCH("1023",B74)))</formula>
    </cfRule>
    <cfRule type="containsText" dxfId="896" priority="58" operator="containsText" text="1016">
      <formula>NOT(ISERROR(SEARCH("1016",B74)))</formula>
    </cfRule>
    <cfRule type="containsText" dxfId="895" priority="59" operator="containsText" text="1014">
      <formula>NOT(ISERROR(SEARCH("1014",B74)))</formula>
    </cfRule>
    <cfRule type="containsText" dxfId="894" priority="60" operator="containsText" text="1013">
      <formula>NOT(ISERROR(SEARCH("1013",B74)))</formula>
    </cfRule>
  </conditionalFormatting>
  <conditionalFormatting sqref="D74">
    <cfRule type="containsText" dxfId="893" priority="51" operator="containsText" text="ADJ SUM">
      <formula>NOT(ISERROR(SEARCH("ADJ SUM",D74)))</formula>
    </cfRule>
    <cfRule type="containsText" dxfId="892" priority="52" operator="containsText" text="MPP SAL">
      <formula>NOT(ISERROR(SEARCH("MPP SAL",D74)))</formula>
    </cfRule>
  </conditionalFormatting>
  <conditionalFormatting sqref="D74">
    <cfRule type="containsText" dxfId="891" priority="48" operator="containsText" text="ADJ SUM">
      <formula>NOT(ISERROR(SEARCH("ADJ SUM",D74)))</formula>
    </cfRule>
    <cfRule type="containsText" dxfId="890" priority="49" operator="containsText" text="ADJUNCT">
      <formula>NOT(ISERROR(SEARCH("ADJUNCT",D74)))</formula>
    </cfRule>
    <cfRule type="containsText" dxfId="889" priority="50" operator="containsText" text="STAFF SAL">
      <formula>NOT(ISERROR(SEARCH("STAFF SAL",D74)))</formula>
    </cfRule>
    <cfRule type="containsText" dxfId="888" priority="62" operator="containsText" text="MPP SAL">
      <formula>NOT(ISERROR(SEARCH("MPP SAL",D74)))</formula>
    </cfRule>
    <cfRule type="containsText" dxfId="887" priority="63" operator="containsText" text="ADJUNCT">
      <formula>NOT(ISERROR(SEARCH("ADJUNCT",D74)))</formula>
    </cfRule>
    <cfRule type="containsText" dxfId="886" priority="64" operator="containsText" text="STAFF SAL">
      <formula>NOT(ISERROR(SEARCH("STAFF SAL",D74)))</formula>
    </cfRule>
    <cfRule type="containsText" dxfId="885" priority="65" operator="containsText" text="FAC SAL">
      <formula>NOT(ISERROR(SEARCH("FAC SAL",D74)))</formula>
    </cfRule>
  </conditionalFormatting>
  <conditionalFormatting sqref="D75">
    <cfRule type="containsText" dxfId="884" priority="43" operator="containsText" text="ADJ SUM">
      <formula>NOT(ISERROR(SEARCH("ADJ SUM",D75)))</formula>
    </cfRule>
  </conditionalFormatting>
  <conditionalFormatting sqref="B75">
    <cfRule type="containsText" dxfId="883" priority="35" operator="containsText" text="1269">
      <formula>NOT(ISERROR(SEARCH("1269",B75)))</formula>
    </cfRule>
    <cfRule type="containsText" dxfId="882" priority="36" operator="containsText" text="1282">
      <formula>NOT(ISERROR(SEARCH("1282",B75)))</formula>
    </cfRule>
    <cfRule type="containsText" dxfId="881" priority="37" operator="containsText" text="1174">
      <formula>NOT(ISERROR(SEARCH("1174",B75)))</formula>
    </cfRule>
    <cfRule type="containsText" dxfId="880" priority="38" operator="containsText" text="1026">
      <formula>NOT(ISERROR(SEARCH("1026",B75)))</formula>
    </cfRule>
    <cfRule type="containsText" dxfId="879" priority="39" operator="containsText" text="1023">
      <formula>NOT(ISERROR(SEARCH("1023",B75)))</formula>
    </cfRule>
    <cfRule type="containsText" dxfId="878" priority="40" operator="containsText" text="1016">
      <formula>NOT(ISERROR(SEARCH("1016",B75)))</formula>
    </cfRule>
    <cfRule type="containsText" dxfId="877" priority="41" operator="containsText" text="1014">
      <formula>NOT(ISERROR(SEARCH("1014",B75)))</formula>
    </cfRule>
    <cfRule type="containsText" dxfId="876" priority="42" operator="containsText" text="1013">
      <formula>NOT(ISERROR(SEARCH("1013",B75)))</formula>
    </cfRule>
  </conditionalFormatting>
  <conditionalFormatting sqref="D75">
    <cfRule type="containsText" dxfId="875" priority="33" operator="containsText" text="ADJ SUM">
      <formula>NOT(ISERROR(SEARCH("ADJ SUM",D75)))</formula>
    </cfRule>
    <cfRule type="containsText" dxfId="874" priority="34" operator="containsText" text="MPP SAL">
      <formula>NOT(ISERROR(SEARCH("MPP SAL",D75)))</formula>
    </cfRule>
  </conditionalFormatting>
  <conditionalFormatting sqref="D75">
    <cfRule type="containsText" dxfId="873" priority="30" operator="containsText" text="ADJ SUM">
      <formula>NOT(ISERROR(SEARCH("ADJ SUM",D75)))</formula>
    </cfRule>
    <cfRule type="containsText" dxfId="872" priority="31" operator="containsText" text="ADJUNCT">
      <formula>NOT(ISERROR(SEARCH("ADJUNCT",D75)))</formula>
    </cfRule>
    <cfRule type="containsText" dxfId="871" priority="32" operator="containsText" text="STAFF SAL">
      <formula>NOT(ISERROR(SEARCH("STAFF SAL",D75)))</formula>
    </cfRule>
    <cfRule type="containsText" dxfId="870" priority="44" operator="containsText" text="MPP SAL">
      <formula>NOT(ISERROR(SEARCH("MPP SAL",D75)))</formula>
    </cfRule>
    <cfRule type="containsText" dxfId="869" priority="45" operator="containsText" text="ADJUNCT">
      <formula>NOT(ISERROR(SEARCH("ADJUNCT",D75)))</formula>
    </cfRule>
    <cfRule type="containsText" dxfId="868" priority="46" operator="containsText" text="STAFF SAL">
      <formula>NOT(ISERROR(SEARCH("STAFF SAL",D75)))</formula>
    </cfRule>
    <cfRule type="containsText" dxfId="867" priority="47" operator="containsText" text="FAC SAL">
      <formula>NOT(ISERROR(SEARCH("FAC SAL",D75)))</formula>
    </cfRule>
  </conditionalFormatting>
  <conditionalFormatting sqref="D76">
    <cfRule type="containsText" dxfId="866" priority="22" operator="containsText" text="ADJ SUM">
      <formula>NOT(ISERROR(SEARCH("ADJ SUM",D76)))</formula>
    </cfRule>
  </conditionalFormatting>
  <conditionalFormatting sqref="B76">
    <cfRule type="containsText" dxfId="865" priority="14" operator="containsText" text="1269">
      <formula>NOT(ISERROR(SEARCH("1269",B76)))</formula>
    </cfRule>
    <cfRule type="containsText" dxfId="864" priority="15" operator="containsText" text="1282">
      <formula>NOT(ISERROR(SEARCH("1282",B76)))</formula>
    </cfRule>
    <cfRule type="containsText" dxfId="863" priority="16" operator="containsText" text="1174">
      <formula>NOT(ISERROR(SEARCH("1174",B76)))</formula>
    </cfRule>
    <cfRule type="containsText" dxfId="862" priority="17" operator="containsText" text="1026">
      <formula>NOT(ISERROR(SEARCH("1026",B76)))</formula>
    </cfRule>
    <cfRule type="containsText" dxfId="861" priority="18" operator="containsText" text="1023">
      <formula>NOT(ISERROR(SEARCH("1023",B76)))</formula>
    </cfRule>
    <cfRule type="containsText" dxfId="860" priority="19" operator="containsText" text="1016">
      <formula>NOT(ISERROR(SEARCH("1016",B76)))</formula>
    </cfRule>
    <cfRule type="containsText" dxfId="859" priority="20" operator="containsText" text="1014">
      <formula>NOT(ISERROR(SEARCH("1014",B76)))</formula>
    </cfRule>
    <cfRule type="containsText" dxfId="858" priority="21" operator="containsText" text="1013">
      <formula>NOT(ISERROR(SEARCH("1013",B76)))</formula>
    </cfRule>
  </conditionalFormatting>
  <conditionalFormatting sqref="D76">
    <cfRule type="containsText" dxfId="857" priority="12" operator="containsText" text="ADJ SUM">
      <formula>NOT(ISERROR(SEARCH("ADJ SUM",D76)))</formula>
    </cfRule>
    <cfRule type="containsText" dxfId="856" priority="13" operator="containsText" text="MPP SAL">
      <formula>NOT(ISERROR(SEARCH("MPP SAL",D76)))</formula>
    </cfRule>
  </conditionalFormatting>
  <conditionalFormatting sqref="D76">
    <cfRule type="containsText" dxfId="855" priority="9" operator="containsText" text="ADJ SUM">
      <formula>NOT(ISERROR(SEARCH("ADJ SUM",D76)))</formula>
    </cfRule>
    <cfRule type="containsText" dxfId="854" priority="10" operator="containsText" text="ADJUNCT">
      <formula>NOT(ISERROR(SEARCH("ADJUNCT",D76)))</formula>
    </cfRule>
    <cfRule type="containsText" dxfId="853" priority="11" operator="containsText" text="STAFF SAL">
      <formula>NOT(ISERROR(SEARCH("STAFF SAL",D76)))</formula>
    </cfRule>
    <cfRule type="containsText" dxfId="852" priority="23" operator="containsText" text="MPP SAL">
      <formula>NOT(ISERROR(SEARCH("MPP SAL",D76)))</formula>
    </cfRule>
    <cfRule type="containsText" dxfId="851" priority="24" operator="containsText" text="ADJUNCT">
      <formula>NOT(ISERROR(SEARCH("ADJUNCT",D76)))</formula>
    </cfRule>
    <cfRule type="containsText" dxfId="850" priority="25" operator="containsText" text="STAFF SAL">
      <formula>NOT(ISERROR(SEARCH("STAFF SAL",D76)))</formula>
    </cfRule>
    <cfRule type="containsText" dxfId="849" priority="26" operator="containsText" text="FAC SAL">
      <formula>NOT(ISERROR(SEARCH("FAC SAL",D76)))</formula>
    </cfRule>
  </conditionalFormatting>
  <conditionalFormatting sqref="B71">
    <cfRule type="containsText" dxfId="848" priority="1" operator="containsText" text="1269">
      <formula>NOT(ISERROR(SEARCH("1269",B71)))</formula>
    </cfRule>
    <cfRule type="containsText" dxfId="847" priority="2" operator="containsText" text="1282">
      <formula>NOT(ISERROR(SEARCH("1282",B71)))</formula>
    </cfRule>
    <cfRule type="containsText" dxfId="846" priority="3" operator="containsText" text="1174">
      <formula>NOT(ISERROR(SEARCH("1174",B71)))</formula>
    </cfRule>
    <cfRule type="containsText" dxfId="845" priority="4" operator="containsText" text="1026">
      <formula>NOT(ISERROR(SEARCH("1026",B71)))</formula>
    </cfRule>
    <cfRule type="containsText" dxfId="844" priority="5" operator="containsText" text="1023">
      <formula>NOT(ISERROR(SEARCH("1023",B71)))</formula>
    </cfRule>
    <cfRule type="containsText" dxfId="843" priority="6" operator="containsText" text="1016">
      <formula>NOT(ISERROR(SEARCH("1016",B71)))</formula>
    </cfRule>
    <cfRule type="containsText" dxfId="842" priority="7" operator="containsText" text="1014">
      <formula>NOT(ISERROR(SEARCH("1014",B71)))</formula>
    </cfRule>
    <cfRule type="containsText" dxfId="841" priority="8" operator="containsText" text="1013">
      <formula>NOT(ISERROR(SEARCH("1013",B71)))</formula>
    </cfRule>
  </conditionalFormatting>
  <pageMargins left="0.7" right="0.7" top="0.75" bottom="0.75" header="0.3" footer="0.3"/>
  <pageSetup orientation="portrait" r:id="rId1"/>
  <headerFooter>
    <oddFooter>&amp;L&amp;1#&amp;"Arial"&amp;8&amp;K000000Sensitivity: Secret</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D87"/>
  <sheetViews>
    <sheetView topLeftCell="L1" zoomScaleNormal="100" workbookViewId="0">
      <selection activeCell="X12" sqref="X12:Z16"/>
    </sheetView>
  </sheetViews>
  <sheetFormatPr defaultRowHeight="14.5"/>
  <cols>
    <col min="1" max="1" width="15.7265625" customWidth="1"/>
    <col min="2" max="2" width="8.453125" customWidth="1"/>
    <col min="3" max="3" width="13.1796875" customWidth="1"/>
    <col min="4" max="4" width="17.81640625" customWidth="1"/>
    <col min="5" max="5" width="27.26953125" customWidth="1"/>
    <col min="6" max="6" width="18.81640625" customWidth="1"/>
    <col min="7" max="8" width="11.81640625" bestFit="1" customWidth="1"/>
    <col min="9" max="10" width="10.81640625" bestFit="1" customWidth="1"/>
    <col min="11" max="17" width="3.453125" customWidth="1"/>
    <col min="18" max="18" width="4.7265625" customWidth="1"/>
    <col min="19" max="19" width="13.1796875" bestFit="1" customWidth="1"/>
    <col min="20" max="20" width="10.453125" customWidth="1"/>
    <col min="21" max="21" width="25.26953125" customWidth="1"/>
    <col min="22" max="22" width="27.81640625" customWidth="1"/>
    <col min="23" max="23" width="22.7265625" customWidth="1"/>
    <col min="24" max="24" width="28" bestFit="1" customWidth="1"/>
  </cols>
  <sheetData>
    <row r="1" spans="3:24" ht="114" customHeight="1"/>
    <row r="5" spans="3:24" ht="18.5">
      <c r="C5" s="266" t="s">
        <v>325</v>
      </c>
      <c r="D5" s="266"/>
      <c r="E5" s="266"/>
      <c r="F5" s="266"/>
      <c r="G5" s="266"/>
      <c r="H5" s="176"/>
      <c r="S5" s="266" t="s">
        <v>325</v>
      </c>
      <c r="T5" s="266"/>
      <c r="U5" s="266"/>
      <c r="V5" s="266"/>
      <c r="W5" s="266"/>
      <c r="X5" s="176"/>
    </row>
    <row r="6" spans="3:24" ht="18.5">
      <c r="C6" s="267" t="s">
        <v>326</v>
      </c>
      <c r="D6" s="268"/>
      <c r="E6" s="268"/>
      <c r="F6" s="269"/>
      <c r="G6" s="262"/>
      <c r="H6" s="176"/>
      <c r="S6" s="267" t="s">
        <v>326</v>
      </c>
      <c r="T6" s="268"/>
      <c r="U6" s="268"/>
      <c r="V6" s="269"/>
      <c r="W6" s="262"/>
      <c r="X6" s="176"/>
    </row>
    <row r="7" spans="3:24" ht="18.5">
      <c r="C7" s="267" t="s">
        <v>198</v>
      </c>
      <c r="D7" s="270"/>
      <c r="E7" s="268">
        <v>6</v>
      </c>
      <c r="F7" s="269"/>
      <c r="G7" s="262"/>
      <c r="H7" s="176"/>
      <c r="S7" s="267" t="s">
        <v>198</v>
      </c>
      <c r="T7" s="270"/>
      <c r="U7" s="268">
        <v>6</v>
      </c>
      <c r="V7" s="269"/>
      <c r="W7" s="262"/>
      <c r="X7" s="176"/>
    </row>
    <row r="11" spans="3:24">
      <c r="E11" s="1" t="s">
        <v>45</v>
      </c>
    </row>
    <row r="12" spans="3:24">
      <c r="C12" s="1" t="s">
        <v>82</v>
      </c>
      <c r="D12" s="1" t="s">
        <v>5</v>
      </c>
      <c r="E12" t="s">
        <v>327</v>
      </c>
      <c r="F12" t="s">
        <v>328</v>
      </c>
      <c r="G12" t="s">
        <v>329</v>
      </c>
      <c r="H12" t="s">
        <v>330</v>
      </c>
      <c r="I12" t="s">
        <v>331</v>
      </c>
      <c r="J12" t="s">
        <v>332</v>
      </c>
      <c r="S12" s="1" t="s">
        <v>82</v>
      </c>
      <c r="T12" s="1" t="s">
        <v>5</v>
      </c>
    </row>
    <row r="13" spans="3:24">
      <c r="C13">
        <v>1013</v>
      </c>
      <c r="D13" s="69">
        <v>601803</v>
      </c>
      <c r="E13" s="11">
        <v>12650.869999999999</v>
      </c>
      <c r="F13" s="11">
        <v>15677.86</v>
      </c>
      <c r="G13" s="11">
        <v>15677.86</v>
      </c>
      <c r="H13" s="11">
        <v>15677.86</v>
      </c>
      <c r="I13" s="11">
        <v>15677.86</v>
      </c>
      <c r="J13" s="11">
        <v>15677.86</v>
      </c>
      <c r="K13" s="11"/>
      <c r="L13" s="11"/>
      <c r="M13" s="11"/>
      <c r="N13" s="11"/>
      <c r="O13" s="11"/>
      <c r="P13" s="11"/>
      <c r="S13">
        <v>1013</v>
      </c>
      <c r="T13" s="69">
        <v>601803</v>
      </c>
    </row>
    <row r="14" spans="3:24">
      <c r="D14" s="69">
        <v>601822</v>
      </c>
      <c r="E14" s="11">
        <v>0</v>
      </c>
      <c r="F14" s="11">
        <v>0</v>
      </c>
      <c r="G14" s="11">
        <v>0</v>
      </c>
      <c r="H14" s="11">
        <v>0</v>
      </c>
      <c r="I14" s="11">
        <v>0</v>
      </c>
      <c r="J14" s="11">
        <v>0</v>
      </c>
      <c r="K14" s="11"/>
      <c r="L14" s="11"/>
      <c r="M14" s="11"/>
      <c r="N14" s="11"/>
      <c r="O14" s="11"/>
      <c r="P14" s="11"/>
      <c r="T14" s="69">
        <v>601822</v>
      </c>
    </row>
    <row r="15" spans="3:24">
      <c r="C15" t="s">
        <v>205</v>
      </c>
      <c r="E15" s="11">
        <v>12650.869999999999</v>
      </c>
      <c r="F15" s="11">
        <v>15677.86</v>
      </c>
      <c r="G15" s="11">
        <v>15677.86</v>
      </c>
      <c r="H15" s="11">
        <v>15677.86</v>
      </c>
      <c r="I15" s="11">
        <v>15677.86</v>
      </c>
      <c r="J15" s="11">
        <v>15677.86</v>
      </c>
      <c r="K15" s="11"/>
      <c r="L15" s="11"/>
      <c r="M15" s="11"/>
      <c r="N15" s="11"/>
      <c r="O15" s="11"/>
      <c r="P15" s="11"/>
      <c r="S15" t="s">
        <v>205</v>
      </c>
    </row>
    <row r="16" spans="3:24">
      <c r="C16">
        <v>1014</v>
      </c>
      <c r="D16" s="69">
        <v>601803</v>
      </c>
      <c r="E16" s="11">
        <v>16886.599999999999</v>
      </c>
      <c r="F16" s="11">
        <v>17898.73</v>
      </c>
      <c r="G16" s="11">
        <v>17898.73</v>
      </c>
      <c r="H16" s="11">
        <v>17898.73</v>
      </c>
      <c r="I16" s="11">
        <v>17898.73</v>
      </c>
      <c r="J16" s="11">
        <v>17898.73</v>
      </c>
      <c r="K16" s="11"/>
      <c r="L16" s="11"/>
      <c r="M16" s="11"/>
      <c r="N16" s="11"/>
      <c r="O16" s="11"/>
      <c r="P16" s="11"/>
      <c r="S16">
        <v>1014</v>
      </c>
      <c r="T16" s="69">
        <v>601803</v>
      </c>
    </row>
    <row r="17" spans="3:20">
      <c r="C17" t="s">
        <v>208</v>
      </c>
      <c r="E17" s="11">
        <v>16886.599999999999</v>
      </c>
      <c r="F17" s="11">
        <v>17898.73</v>
      </c>
      <c r="G17" s="11">
        <v>17898.73</v>
      </c>
      <c r="H17" s="11">
        <v>17898.73</v>
      </c>
      <c r="I17" s="11">
        <v>17898.73</v>
      </c>
      <c r="J17" s="11">
        <v>17898.73</v>
      </c>
      <c r="K17" s="11"/>
      <c r="L17" s="11"/>
      <c r="M17" s="11"/>
      <c r="N17" s="11"/>
      <c r="O17" s="11"/>
      <c r="P17" s="11"/>
      <c r="S17" t="s">
        <v>208</v>
      </c>
    </row>
    <row r="18" spans="3:20">
      <c r="C18">
        <v>1016</v>
      </c>
      <c r="D18" s="69">
        <v>601803</v>
      </c>
      <c r="E18" s="11">
        <v>16753</v>
      </c>
      <c r="F18" s="11">
        <v>18633.400000000001</v>
      </c>
      <c r="G18" s="11">
        <v>18633.400000000001</v>
      </c>
      <c r="H18" s="11">
        <v>18633.400000000001</v>
      </c>
      <c r="I18" s="11">
        <v>18633.400000000001</v>
      </c>
      <c r="J18" s="11">
        <v>18633.400000000001</v>
      </c>
      <c r="K18" s="11"/>
      <c r="L18" s="11"/>
      <c r="M18" s="11"/>
      <c r="N18" s="11"/>
      <c r="O18" s="11"/>
      <c r="P18" s="11"/>
      <c r="S18">
        <v>1016</v>
      </c>
      <c r="T18" s="69">
        <v>601803</v>
      </c>
    </row>
    <row r="19" spans="3:20">
      <c r="C19" t="s">
        <v>209</v>
      </c>
      <c r="E19" s="11">
        <v>16753</v>
      </c>
      <c r="F19" s="11">
        <v>18633.400000000001</v>
      </c>
      <c r="G19" s="11">
        <v>18633.400000000001</v>
      </c>
      <c r="H19" s="11">
        <v>18633.400000000001</v>
      </c>
      <c r="I19" s="11">
        <v>18633.400000000001</v>
      </c>
      <c r="J19" s="11">
        <v>18633.400000000001</v>
      </c>
      <c r="K19" s="11"/>
      <c r="L19" s="11"/>
      <c r="M19" s="11"/>
      <c r="N19" s="11"/>
      <c r="O19" s="11"/>
      <c r="P19" s="11"/>
      <c r="S19" t="s">
        <v>209</v>
      </c>
    </row>
    <row r="20" spans="3:20">
      <c r="C20">
        <v>1023</v>
      </c>
      <c r="D20" s="69">
        <v>601803</v>
      </c>
      <c r="E20" s="11">
        <v>12160.800000000001</v>
      </c>
      <c r="F20" s="11">
        <v>7850.7999999999993</v>
      </c>
      <c r="G20" s="11">
        <v>7850.7999999999993</v>
      </c>
      <c r="H20" s="11">
        <v>7850.7999999999993</v>
      </c>
      <c r="I20" s="11">
        <v>7850.7999999999993</v>
      </c>
      <c r="J20" s="11">
        <v>7850.7999999999993</v>
      </c>
      <c r="K20" s="11"/>
      <c r="L20" s="11"/>
      <c r="M20" s="11"/>
      <c r="N20" s="11"/>
      <c r="O20" s="11"/>
      <c r="P20" s="11"/>
      <c r="S20">
        <v>1023</v>
      </c>
      <c r="T20" s="69">
        <v>601803</v>
      </c>
    </row>
    <row r="21" spans="3:20">
      <c r="D21" s="69">
        <v>601822</v>
      </c>
      <c r="E21" s="11">
        <v>0</v>
      </c>
      <c r="F21" s="11">
        <v>0</v>
      </c>
      <c r="G21" s="11">
        <v>0</v>
      </c>
      <c r="H21" s="11">
        <v>0</v>
      </c>
      <c r="I21" s="11">
        <v>0</v>
      </c>
      <c r="J21" s="11">
        <v>0</v>
      </c>
      <c r="K21" s="11"/>
      <c r="L21" s="11"/>
      <c r="M21" s="11"/>
      <c r="N21" s="11"/>
      <c r="O21" s="11"/>
      <c r="P21" s="11"/>
      <c r="T21" s="69">
        <v>601822</v>
      </c>
    </row>
    <row r="22" spans="3:20">
      <c r="C22" t="s">
        <v>210</v>
      </c>
      <c r="E22" s="11">
        <v>12160.800000000001</v>
      </c>
      <c r="F22" s="11">
        <v>7850.7999999999993</v>
      </c>
      <c r="G22" s="11">
        <v>7850.7999999999993</v>
      </c>
      <c r="H22" s="11">
        <v>7850.7999999999993</v>
      </c>
      <c r="I22" s="11">
        <v>7850.7999999999993</v>
      </c>
      <c r="J22" s="11">
        <v>7850.7999999999993</v>
      </c>
      <c r="K22" s="11"/>
      <c r="L22" s="11"/>
      <c r="M22" s="11"/>
      <c r="N22" s="11"/>
      <c r="O22" s="11"/>
      <c r="P22" s="11"/>
      <c r="S22" t="s">
        <v>210</v>
      </c>
    </row>
    <row r="23" spans="3:20">
      <c r="C23">
        <v>1026</v>
      </c>
      <c r="D23" s="69">
        <v>601803</v>
      </c>
      <c r="E23" s="11">
        <v>8765.4</v>
      </c>
      <c r="F23" s="11">
        <v>12514.83</v>
      </c>
      <c r="G23" s="11">
        <v>12514.83</v>
      </c>
      <c r="H23" s="11">
        <v>12514.83</v>
      </c>
      <c r="I23" s="11">
        <v>12514.83</v>
      </c>
      <c r="J23" s="11">
        <v>12514.83</v>
      </c>
      <c r="K23" s="11"/>
      <c r="L23" s="11"/>
      <c r="M23" s="11"/>
      <c r="N23" s="11"/>
      <c r="O23" s="11"/>
      <c r="P23" s="11"/>
      <c r="S23">
        <v>1026</v>
      </c>
      <c r="T23" s="69">
        <v>601803</v>
      </c>
    </row>
    <row r="24" spans="3:20">
      <c r="C24" t="s">
        <v>212</v>
      </c>
      <c r="E24" s="11">
        <v>8765.4</v>
      </c>
      <c r="F24" s="11">
        <v>12514.83</v>
      </c>
      <c r="G24" s="11">
        <v>12514.83</v>
      </c>
      <c r="H24" s="11">
        <v>12514.83</v>
      </c>
      <c r="I24" s="11">
        <v>12514.83</v>
      </c>
      <c r="J24" s="11">
        <v>12514.83</v>
      </c>
      <c r="K24" s="11"/>
      <c r="L24" s="11"/>
      <c r="M24" s="11"/>
      <c r="N24" s="11"/>
      <c r="O24" s="11"/>
      <c r="P24" s="11"/>
      <c r="S24" t="s">
        <v>212</v>
      </c>
    </row>
    <row r="25" spans="3:20">
      <c r="C25">
        <v>1174</v>
      </c>
      <c r="D25" s="69">
        <v>601803</v>
      </c>
      <c r="E25" s="11">
        <v>3333.5</v>
      </c>
      <c r="F25" s="11">
        <v>3333.5</v>
      </c>
      <c r="G25" s="11">
        <v>3333.5</v>
      </c>
      <c r="H25" s="11">
        <v>3333.5</v>
      </c>
      <c r="I25" s="11">
        <v>3333.5</v>
      </c>
      <c r="J25" s="11">
        <v>3333.5</v>
      </c>
      <c r="K25" s="11"/>
      <c r="L25" s="11"/>
      <c r="M25" s="11"/>
      <c r="N25" s="11"/>
      <c r="O25" s="11"/>
      <c r="P25" s="11"/>
      <c r="S25">
        <v>1174</v>
      </c>
      <c r="T25" s="69">
        <v>601803</v>
      </c>
    </row>
    <row r="26" spans="3:20">
      <c r="C26" t="s">
        <v>213</v>
      </c>
      <c r="E26" s="11">
        <v>3333.5</v>
      </c>
      <c r="F26" s="11">
        <v>3333.5</v>
      </c>
      <c r="G26" s="11">
        <v>3333.5</v>
      </c>
      <c r="H26" s="11">
        <v>3333.5</v>
      </c>
      <c r="I26" s="11">
        <v>3333.5</v>
      </c>
      <c r="J26" s="11">
        <v>3333.5</v>
      </c>
      <c r="K26" s="11"/>
      <c r="L26" s="11"/>
      <c r="M26" s="11"/>
      <c r="N26" s="11"/>
      <c r="O26" s="11"/>
      <c r="P26" s="11"/>
      <c r="S26" t="s">
        <v>213</v>
      </c>
    </row>
    <row r="27" spans="3:20">
      <c r="C27" t="s">
        <v>57</v>
      </c>
      <c r="D27" s="69" t="s">
        <v>57</v>
      </c>
      <c r="E27" s="11">
        <v>0</v>
      </c>
      <c r="F27" s="11">
        <v>0</v>
      </c>
      <c r="G27" s="11">
        <v>0</v>
      </c>
      <c r="H27" s="11">
        <v>0</v>
      </c>
      <c r="I27" s="11">
        <v>0</v>
      </c>
      <c r="J27" s="11">
        <v>0</v>
      </c>
      <c r="K27" s="11"/>
      <c r="L27" s="11"/>
      <c r="M27" s="11"/>
      <c r="N27" s="11"/>
      <c r="O27" s="11"/>
      <c r="P27" s="11"/>
      <c r="S27" t="s">
        <v>57</v>
      </c>
      <c r="T27" s="69" t="s">
        <v>57</v>
      </c>
    </row>
    <row r="28" spans="3:20">
      <c r="C28" t="s">
        <v>58</v>
      </c>
      <c r="E28" s="11">
        <v>0</v>
      </c>
      <c r="F28" s="11">
        <v>0</v>
      </c>
      <c r="G28" s="11">
        <v>0</v>
      </c>
      <c r="H28" s="11">
        <v>0</v>
      </c>
      <c r="I28" s="11">
        <v>0</v>
      </c>
      <c r="J28" s="11">
        <v>0</v>
      </c>
      <c r="K28" s="11"/>
      <c r="L28" s="11"/>
      <c r="M28" s="11"/>
      <c r="N28" s="11"/>
      <c r="O28" s="11"/>
      <c r="P28" s="11"/>
      <c r="S28" t="s">
        <v>58</v>
      </c>
    </row>
    <row r="29" spans="3:20">
      <c r="C29" t="s">
        <v>60</v>
      </c>
      <c r="E29" s="11">
        <v>70550.17</v>
      </c>
      <c r="F29" s="11">
        <v>75909.119999999995</v>
      </c>
      <c r="G29" s="11">
        <v>75909.119999999995</v>
      </c>
      <c r="H29" s="11">
        <v>75909.119999999995</v>
      </c>
      <c r="I29" s="11">
        <v>75909.119999999995</v>
      </c>
      <c r="J29" s="11">
        <v>75909.119999999995</v>
      </c>
      <c r="K29" s="11"/>
      <c r="L29" s="11"/>
      <c r="M29" s="11"/>
      <c r="N29" s="11"/>
      <c r="O29" s="11"/>
      <c r="P29" s="11"/>
      <c r="S29" t="s">
        <v>60</v>
      </c>
    </row>
    <row r="30" spans="3:20">
      <c r="J30" s="11"/>
      <c r="K30" s="11"/>
      <c r="L30" s="11"/>
      <c r="M30" s="11"/>
      <c r="N30" s="11"/>
      <c r="O30" s="11"/>
      <c r="P30" s="11"/>
    </row>
    <row r="31" spans="3:20">
      <c r="J31" s="11"/>
      <c r="K31" s="11"/>
      <c r="L31" s="11"/>
      <c r="M31" s="11"/>
      <c r="N31" s="11"/>
      <c r="O31" s="11"/>
      <c r="P31" s="11"/>
    </row>
    <row r="36" spans="3:7" ht="18.5">
      <c r="C36" s="296" t="s">
        <v>333</v>
      </c>
      <c r="D36" s="296"/>
      <c r="E36" s="296"/>
      <c r="F36" s="296"/>
      <c r="G36" s="296"/>
    </row>
    <row r="37" spans="3:7" ht="18.5">
      <c r="C37" s="297" t="s">
        <v>326</v>
      </c>
      <c r="D37" s="298"/>
      <c r="E37" s="298"/>
      <c r="F37" s="297" t="s">
        <v>198</v>
      </c>
      <c r="G37" s="299">
        <v>6</v>
      </c>
    </row>
    <row r="39" spans="3:7">
      <c r="C39" s="1" t="s">
        <v>84</v>
      </c>
      <c r="D39" t="s">
        <v>70</v>
      </c>
    </row>
    <row r="42" spans="3:7">
      <c r="C42" s="1" t="s">
        <v>82</v>
      </c>
      <c r="D42" s="1" t="s">
        <v>5</v>
      </c>
    </row>
    <row r="43" spans="3:7">
      <c r="C43" t="s">
        <v>60</v>
      </c>
    </row>
    <row r="58" spans="1:27">
      <c r="A58" s="120"/>
      <c r="B58" s="120"/>
      <c r="G58" s="285" t="e">
        <f>GETPIVOTDATA("Sum of 19/20 Starting Base from BBB + BBT",$C$41)-GETPIVOTDATA("Sum of 19/20 BBR Projections",$C$41)</f>
        <v>#REF!</v>
      </c>
    </row>
    <row r="59" spans="1:27">
      <c r="A59" s="120"/>
      <c r="B59" s="120"/>
    </row>
    <row r="60" spans="1:27">
      <c r="A60" s="120"/>
      <c r="B60" s="120"/>
    </row>
    <row r="61" spans="1:27">
      <c r="A61" s="120"/>
      <c r="B61" s="120"/>
    </row>
    <row r="62" spans="1:27">
      <c r="U62" s="190" t="s">
        <v>334</v>
      </c>
      <c r="V62" s="190"/>
      <c r="W62" s="190"/>
      <c r="X62" s="190"/>
      <c r="Y62" s="190"/>
      <c r="Z62" s="190"/>
      <c r="AA62" s="190"/>
    </row>
    <row r="63" spans="1:27">
      <c r="U63" s="239" t="s">
        <v>335</v>
      </c>
      <c r="V63" s="239"/>
      <c r="W63" s="239"/>
      <c r="X63" s="239"/>
      <c r="Y63" s="239"/>
      <c r="Z63" s="239"/>
      <c r="AA63" s="239"/>
    </row>
    <row r="65" spans="21:30" ht="23.5">
      <c r="U65" s="142" t="s">
        <v>336</v>
      </c>
    </row>
    <row r="66" spans="21:30">
      <c r="U66" s="149" t="s">
        <v>337</v>
      </c>
    </row>
    <row r="67" spans="21:30">
      <c r="U67" s="150" t="s">
        <v>338</v>
      </c>
    </row>
    <row r="68" spans="21:30">
      <c r="U68" s="149" t="s">
        <v>339</v>
      </c>
    </row>
    <row r="69" spans="21:30">
      <c r="U69" s="149" t="s">
        <v>340</v>
      </c>
    </row>
    <row r="70" spans="21:30">
      <c r="U70" s="149" t="s">
        <v>341</v>
      </c>
    </row>
    <row r="71" spans="21:30">
      <c r="U71" s="150" t="s">
        <v>342</v>
      </c>
    </row>
    <row r="72" spans="21:30">
      <c r="U72" s="150" t="s">
        <v>343</v>
      </c>
    </row>
    <row r="73" spans="21:30">
      <c r="U73" s="150" t="s">
        <v>344</v>
      </c>
    </row>
    <row r="74" spans="21:30">
      <c r="U74" s="235" t="s">
        <v>345</v>
      </c>
      <c r="V74" s="236"/>
      <c r="W74" s="236"/>
      <c r="X74" s="236"/>
      <c r="Y74" s="237" t="s">
        <v>346</v>
      </c>
      <c r="Z74" s="238"/>
      <c r="AA74" s="238"/>
      <c r="AB74" s="238"/>
      <c r="AC74" s="238"/>
      <c r="AD74" s="238"/>
    </row>
    <row r="75" spans="21:30">
      <c r="U75" s="235" t="s">
        <v>347</v>
      </c>
      <c r="V75" s="236"/>
      <c r="W75" s="236"/>
      <c r="X75" s="236"/>
      <c r="Y75" s="237" t="s">
        <v>346</v>
      </c>
      <c r="Z75" s="238"/>
      <c r="AA75" s="238"/>
      <c r="AB75" s="238"/>
      <c r="AC75" s="238"/>
      <c r="AD75" s="238"/>
    </row>
    <row r="76" spans="21:30">
      <c r="U76" s="150" t="s">
        <v>348</v>
      </c>
    </row>
    <row r="77" spans="21:30">
      <c r="U77" s="150" t="s">
        <v>349</v>
      </c>
    </row>
    <row r="78" spans="21:30">
      <c r="U78" s="150" t="s">
        <v>350</v>
      </c>
    </row>
    <row r="79" spans="21:30">
      <c r="U79" s="150" t="s">
        <v>351</v>
      </c>
    </row>
    <row r="80" spans="21:30">
      <c r="U80" s="149" t="s">
        <v>352</v>
      </c>
    </row>
    <row r="81" spans="21:30">
      <c r="U81" s="149" t="s">
        <v>353</v>
      </c>
    </row>
    <row r="82" spans="21:30">
      <c r="U82" s="150" t="s">
        <v>354</v>
      </c>
    </row>
    <row r="83" spans="21:30">
      <c r="U83" s="150" t="s">
        <v>355</v>
      </c>
    </row>
    <row r="84" spans="21:30">
      <c r="U84" s="149" t="s">
        <v>356</v>
      </c>
    </row>
    <row r="85" spans="21:30">
      <c r="U85" s="149" t="s">
        <v>357</v>
      </c>
    </row>
    <row r="86" spans="21:30">
      <c r="U86" s="235" t="s">
        <v>358</v>
      </c>
      <c r="V86" s="236"/>
      <c r="W86" s="236"/>
      <c r="X86" s="236"/>
      <c r="Y86" s="237" t="s">
        <v>346</v>
      </c>
      <c r="Z86" s="238"/>
      <c r="AA86" s="238"/>
      <c r="AB86" s="238"/>
      <c r="AC86" s="238"/>
      <c r="AD86" s="238"/>
    </row>
    <row r="87" spans="21:30">
      <c r="U87" s="150" t="s">
        <v>359</v>
      </c>
    </row>
  </sheetData>
  <pageMargins left="0.25" right="0.25" top="0.75" bottom="0.75" header="0.3" footer="0.3"/>
  <pageSetup scale="28" fitToHeight="0" orientation="portrait" r:id="rId4"/>
  <headerFooter>
    <oddFooter>&amp;L&amp;1#&amp;"Arial"&amp;8&amp;K000000Sensitivity: Secret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249977111117893"/>
    <pageSetUpPr fitToPage="1"/>
  </sheetPr>
  <dimension ref="A1:Q7045"/>
  <sheetViews>
    <sheetView zoomScale="110" zoomScaleNormal="110" workbookViewId="0">
      <selection activeCell="A4" sqref="A4"/>
    </sheetView>
  </sheetViews>
  <sheetFormatPr defaultRowHeight="14.5"/>
  <cols>
    <col min="1" max="1" width="29.26953125" bestFit="1" customWidth="1"/>
    <col min="2" max="2" width="10.26953125" bestFit="1" customWidth="1"/>
    <col min="3" max="3" width="7" customWidth="1"/>
    <col min="4" max="4" width="15.1796875" customWidth="1"/>
    <col min="5" max="5" width="9.54296875" customWidth="1"/>
    <col min="6" max="6" width="9.26953125" customWidth="1"/>
    <col min="7" max="7" width="12.81640625" customWidth="1"/>
    <col min="8" max="8" width="9.81640625" customWidth="1"/>
    <col min="9" max="10" width="14.453125" customWidth="1"/>
    <col min="11" max="11" width="6.81640625" customWidth="1"/>
    <col min="12" max="12" width="9.54296875" customWidth="1"/>
    <col min="13" max="13" width="9.81640625" customWidth="1"/>
    <col min="14" max="14" width="7.453125" customWidth="1"/>
    <col min="15" max="15" width="8.7265625" customWidth="1"/>
    <col min="16" max="16" width="8.1796875" customWidth="1"/>
    <col min="17" max="17" width="9" customWidth="1"/>
  </cols>
  <sheetData>
    <row r="1" spans="1:17" ht="109.5" customHeight="1"/>
    <row r="3" spans="1:17">
      <c r="A3" t="s">
        <v>360</v>
      </c>
      <c r="B3" t="s">
        <v>361</v>
      </c>
      <c r="C3" t="s">
        <v>362</v>
      </c>
      <c r="D3" t="s">
        <v>363</v>
      </c>
      <c r="E3" t="s">
        <v>364</v>
      </c>
      <c r="F3" t="s">
        <v>365</v>
      </c>
      <c r="G3" t="s">
        <v>366</v>
      </c>
      <c r="H3" t="s">
        <v>367</v>
      </c>
      <c r="I3" t="s">
        <v>368</v>
      </c>
      <c r="J3" t="s">
        <v>369</v>
      </c>
      <c r="K3" t="s">
        <v>81</v>
      </c>
      <c r="L3" t="s">
        <v>5</v>
      </c>
      <c r="M3" t="s">
        <v>370</v>
      </c>
      <c r="N3" t="s">
        <v>371</v>
      </c>
      <c r="O3" t="s">
        <v>372</v>
      </c>
      <c r="P3" t="s">
        <v>373</v>
      </c>
      <c r="Q3" t="s">
        <v>374</v>
      </c>
    </row>
    <row r="314" spans="9:9">
      <c r="I314" s="82"/>
    </row>
    <row r="315" spans="9:9">
      <c r="I315" s="82"/>
    </row>
    <row r="316" spans="9:9">
      <c r="I316" s="238"/>
    </row>
    <row r="317" spans="9:9">
      <c r="I317" s="238"/>
    </row>
    <row r="319" spans="9:9">
      <c r="I319" s="32"/>
    </row>
    <row r="320" spans="9:9">
      <c r="I320" s="32"/>
    </row>
    <row r="1109" spans="10:10">
      <c r="J1109" s="69"/>
    </row>
    <row r="2364" spans="16:16">
      <c r="P2364" s="82"/>
    </row>
    <row r="2365" spans="16:16">
      <c r="P2365" s="32"/>
    </row>
    <row r="2366" spans="16:16">
      <c r="P2366" s="82"/>
    </row>
    <row r="2367" spans="16:16">
      <c r="P2367" s="32"/>
    </row>
    <row r="2382" spans="16:16">
      <c r="P2382" s="82"/>
    </row>
    <row r="2385" spans="16:16">
      <c r="P2385" s="82"/>
    </row>
    <row r="7043" spans="16:16">
      <c r="P7043" s="82"/>
    </row>
    <row r="7044" spans="16:16">
      <c r="P7044" s="82"/>
    </row>
    <row r="7045" spans="16:16">
      <c r="P7045" s="82"/>
    </row>
  </sheetData>
  <pageMargins left="0.25" right="0.25" top="0.75" bottom="0.75" header="0.3" footer="0.3"/>
  <pageSetup scale="10" orientation="landscape" r:id="rId1"/>
  <headerFooter>
    <oddFooter>&amp;L&amp;1#&amp;"Arial"&amp;8&amp;K000000Sensitivity: Secret</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265d507-0bbf-4851-a569-3f6d46e0329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4E677CB23818448461249BF945F4D0" ma:contentTypeVersion="4" ma:contentTypeDescription="Create a new document." ma:contentTypeScope="" ma:versionID="cf1eb2c39592b05a6a6e76d0ad63c411">
  <xsd:schema xmlns:xsd="http://www.w3.org/2001/XMLSchema" xmlns:xs="http://www.w3.org/2001/XMLSchema" xmlns:p="http://schemas.microsoft.com/office/2006/metadata/properties" xmlns:ns2="c9753907-845b-4047-9ab9-9ef1e2b5e0e3" xmlns:ns3="0265d507-0bbf-4851-a569-3f6d46e03297" targetNamespace="http://schemas.microsoft.com/office/2006/metadata/properties" ma:root="true" ma:fieldsID="7881286e0c69ef6744e452d271fc882d" ns2:_="" ns3:_="">
    <xsd:import namespace="c9753907-845b-4047-9ab9-9ef1e2b5e0e3"/>
    <xsd:import namespace="0265d507-0bbf-4851-a569-3f6d46e032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753907-845b-4047-9ab9-9ef1e2b5e0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65d507-0bbf-4851-a569-3f6d46e032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783B52-CB41-4A63-B530-D569D33CD458}">
  <ds:schemaRefs>
    <ds:schemaRef ds:uri="http://purl.org/dc/elements/1.1/"/>
    <ds:schemaRef ds:uri="http://schemas.microsoft.com/office/2006/metadata/properties"/>
    <ds:schemaRef ds:uri="0265d507-0bbf-4851-a569-3f6d46e03297"/>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c9753907-845b-4047-9ab9-9ef1e2b5e0e3"/>
    <ds:schemaRef ds:uri="http://purl.org/dc/terms/"/>
  </ds:schemaRefs>
</ds:datastoreItem>
</file>

<file path=customXml/itemProps2.xml><?xml version="1.0" encoding="utf-8"?>
<ds:datastoreItem xmlns:ds="http://schemas.openxmlformats.org/officeDocument/2006/customXml" ds:itemID="{E7AF0C72-E82A-4CD7-8223-2A73027294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753907-845b-4047-9ab9-9ef1e2b5e0e3"/>
    <ds:schemaRef ds:uri="0265d507-0bbf-4851-a569-3f6d46e032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7B3B15-0B87-4699-BCAE-116FC61211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1269 LEDGER</vt:lpstr>
      <vt:lpstr>Scenario PVTs</vt:lpstr>
      <vt:lpstr>1269 DW Recon PVT</vt:lpstr>
      <vt:lpstr>SAL LDGR TT &amp; Staff</vt:lpstr>
      <vt:lpstr>TTF PVTs</vt:lpstr>
      <vt:lpstr>Staff PVTs</vt:lpstr>
      <vt:lpstr>SAL LDGR ADJ &amp; TA</vt:lpstr>
      <vt:lpstr>SAL LDGR ADJ &amp; TA Pvts</vt:lpstr>
      <vt:lpstr>HR ACTUALS</vt:lpstr>
      <vt:lpstr>HR Actuals PVT</vt:lpstr>
      <vt:lpstr>DW CSV Data</vt:lpstr>
      <vt:lpstr>DW Dept Level Pivots</vt:lpstr>
      <vt:lpstr>DW Unit Pivots</vt:lpstr>
      <vt:lpstr>Master SAL Comparison</vt:lpstr>
      <vt:lpstr>DW Fund Analysis PVT</vt:lpstr>
      <vt:lpstr>CSV Benefits Check</vt:lpstr>
      <vt:lpstr>Dept Recon Check In</vt:lpstr>
      <vt:lpstr>ValidationTable</vt:lpstr>
      <vt:lpstr>'1269 DW Recon PVT'!Print_Area</vt:lpstr>
      <vt:lpstr>'1269 LEDGER'!Print_Area</vt:lpstr>
      <vt:lpstr>'HR Actuals PVT'!Print_Area</vt:lpstr>
      <vt:lpstr>'Master SAL Comparison'!Print_Area</vt:lpstr>
      <vt:lpstr>'SAL LDGR TT &amp; Staff'!Print_Area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OPs Organization report 3 columns</dc:title>
  <dc:subject/>
  <dc:creator>Maria Rasimas</dc:creator>
  <cp:keywords/>
  <dc:description/>
  <cp:lastModifiedBy>Maria Rasimas</cp:lastModifiedBy>
  <cp:revision/>
  <dcterms:created xsi:type="dcterms:W3CDTF">2011-09-29T17:41:20Z</dcterms:created>
  <dcterms:modified xsi:type="dcterms:W3CDTF">2019-05-30T03:50:01Z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1904600</vt:r8>
  </property>
  <property fmtid="{D5CDD505-2E9C-101B-9397-08002B2CF9AE}" pid="3" name="ContentTypeId">
    <vt:lpwstr>0x010100AF4E677CB23818448461249BF945F4D0</vt:lpwstr>
  </property>
  <property fmtid="{D5CDD505-2E9C-101B-9397-08002B2CF9AE}" pid="4" name="ComplianceAssetId">
    <vt:lpwstr/>
  </property>
  <property fmtid="{D5CDD505-2E9C-101B-9397-08002B2CF9AE}" pid="5" name="MSIP_Label_ac071857-7d22-4db1-aa4e-a336ffefb862_Enabled">
    <vt:lpwstr>True</vt:lpwstr>
  </property>
  <property fmtid="{D5CDD505-2E9C-101B-9397-08002B2CF9AE}" pid="6" name="MSIP_Label_ac071857-7d22-4db1-aa4e-a336ffefb862_SiteId">
    <vt:lpwstr>00000000-0000-0000-0000-000000000000</vt:lpwstr>
  </property>
  <property fmtid="{D5CDD505-2E9C-101B-9397-08002B2CF9AE}" pid="7" name="MSIP_Label_ac071857-7d22-4db1-aa4e-a336ffefb862_Owner">
    <vt:lpwstr>aarmstrong@csusm.edu</vt:lpwstr>
  </property>
  <property fmtid="{D5CDD505-2E9C-101B-9397-08002B2CF9AE}" pid="8" name="MSIP_Label_ac071857-7d22-4db1-aa4e-a336ffefb862_SetDate">
    <vt:lpwstr>2018-12-15T01:01:29.0296407Z</vt:lpwstr>
  </property>
  <property fmtid="{D5CDD505-2E9C-101B-9397-08002B2CF9AE}" pid="9" name="MSIP_Label_ac071857-7d22-4db1-aa4e-a336ffefb862_Name">
    <vt:lpwstr>Secret</vt:lpwstr>
  </property>
  <property fmtid="{D5CDD505-2E9C-101B-9397-08002B2CF9AE}" pid="10" name="MSIP_Label_ac071857-7d22-4db1-aa4e-a336ffefb862_Application">
    <vt:lpwstr>Microsoft Azure Information Protection</vt:lpwstr>
  </property>
  <property fmtid="{D5CDD505-2E9C-101B-9397-08002B2CF9AE}" pid="11" name="MSIP_Label_ac071857-7d22-4db1-aa4e-a336ffefb862_Extended_MSFT_Method">
    <vt:lpwstr>Manual</vt:lpwstr>
  </property>
  <property fmtid="{D5CDD505-2E9C-101B-9397-08002B2CF9AE}" pid="12" name="MSIP_Label_18a594dd-4877-4475-a36b-e366cc9ed0a4_Enabled">
    <vt:lpwstr>True</vt:lpwstr>
  </property>
  <property fmtid="{D5CDD505-2E9C-101B-9397-08002B2CF9AE}" pid="13" name="MSIP_Label_18a594dd-4877-4475-a36b-e366cc9ed0a4_SiteId">
    <vt:lpwstr>00000000-0000-0000-0000-000000000000</vt:lpwstr>
  </property>
  <property fmtid="{D5CDD505-2E9C-101B-9397-08002B2CF9AE}" pid="14" name="MSIP_Label_18a594dd-4877-4475-a36b-e366cc9ed0a4_Owner">
    <vt:lpwstr>aarmstrong@csusm.edu</vt:lpwstr>
  </property>
  <property fmtid="{D5CDD505-2E9C-101B-9397-08002B2CF9AE}" pid="15" name="MSIP_Label_18a594dd-4877-4475-a36b-e366cc9ed0a4_SetDate">
    <vt:lpwstr>2018-12-15T01:01:29.0296407Z</vt:lpwstr>
  </property>
  <property fmtid="{D5CDD505-2E9C-101B-9397-08002B2CF9AE}" pid="16" name="MSIP_Label_18a594dd-4877-4475-a36b-e366cc9ed0a4_Name">
    <vt:lpwstr>All Company</vt:lpwstr>
  </property>
  <property fmtid="{D5CDD505-2E9C-101B-9397-08002B2CF9AE}" pid="17" name="MSIP_Label_18a594dd-4877-4475-a36b-e366cc9ed0a4_Application">
    <vt:lpwstr>Microsoft Azure Information Protection</vt:lpwstr>
  </property>
  <property fmtid="{D5CDD505-2E9C-101B-9397-08002B2CF9AE}" pid="18" name="MSIP_Label_18a594dd-4877-4475-a36b-e366cc9ed0a4_Parent">
    <vt:lpwstr>ac071857-7d22-4db1-aa4e-a336ffefb862</vt:lpwstr>
  </property>
  <property fmtid="{D5CDD505-2E9C-101B-9397-08002B2CF9AE}" pid="19" name="MSIP_Label_18a594dd-4877-4475-a36b-e366cc9ed0a4_Extended_MSFT_Method">
    <vt:lpwstr>Manual</vt:lpwstr>
  </property>
  <property fmtid="{D5CDD505-2E9C-101B-9397-08002B2CF9AE}" pid="20" name="Sensitivity">
    <vt:lpwstr>Secret All Company</vt:lpwstr>
  </property>
  <property fmtid="{D5CDD505-2E9C-101B-9397-08002B2CF9AE}" pid="21" name="AuthorIds_UIVersion_5632">
    <vt:lpwstr>6</vt:lpwstr>
  </property>
  <property fmtid="{D5CDD505-2E9C-101B-9397-08002B2CF9AE}" pid="22" name="xd_Signature">
    <vt:bool>false</vt:bool>
  </property>
  <property fmtid="{D5CDD505-2E9C-101B-9397-08002B2CF9AE}" pid="23" name="xd_ProgID">
    <vt:lpwstr/>
  </property>
  <property fmtid="{D5CDD505-2E9C-101B-9397-08002B2CF9AE}" pid="24" name="TemplateUrl">
    <vt:lpwstr/>
  </property>
</Properties>
</file>